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vmoffice-my.sharepoint.com/personal/kwillia7_uvm_edu/Documents/Desktop/Ag Biz/Resource Library/"/>
    </mc:Choice>
  </mc:AlternateContent>
  <xr:revisionPtr revIDLastSave="0" documentId="8_{9DDF64EF-1E57-4F52-B493-C3B4C4E5B820}" xr6:coauthVersionLast="45" xr6:coauthVersionMax="45" xr10:uidLastSave="{00000000-0000-0000-0000-000000000000}"/>
  <bookViews>
    <workbookView xWindow="-110" yWindow="-110" windowWidth="19420" windowHeight="10420" tabRatio="730" activeTab="1" xr2:uid="{00000000-000D-0000-FFFF-FFFF00000000}"/>
  </bookViews>
  <sheets>
    <sheet name="Working budget" sheetId="3" r:id="rId1"/>
    <sheet name="Income Statement 1000 Layers" sheetId="1" r:id="rId2"/>
    <sheet name="Capital 1000 Bird" sheetId="4" r:id="rId3"/>
    <sheet name="Income Statement 3000 Layers" sheetId="7" r:id="rId4"/>
    <sheet name="Capital 3000 Bird" sheetId="8" r:id="rId5"/>
  </sheets>
  <definedNames>
    <definedName name="_xlnm.Print_Area" localSheetId="2">'Capital 1000 Bird'!$A$1:$E$30</definedName>
    <definedName name="_xlnm.Print_Area" localSheetId="4">'Capital 3000 Bird'!$A$1:$E$25</definedName>
    <definedName name="_xlnm.Print_Area" localSheetId="1">'Income Statement 1000 Layers'!$A$1:$H$39</definedName>
    <definedName name="_xlnm.Print_Area" localSheetId="3">'Income Statement 3000 Layers'!$A$1:$H$39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3" l="1"/>
  <c r="D11" i="7" l="1"/>
  <c r="D15" i="8" l="1"/>
  <c r="D14" i="8"/>
  <c r="D9" i="8"/>
  <c r="D23" i="8"/>
  <c r="D13" i="8"/>
  <c r="D21" i="4"/>
  <c r="D8" i="4"/>
  <c r="C21" i="7"/>
  <c r="C20" i="7"/>
  <c r="C11" i="7"/>
  <c r="C22" i="1" l="1"/>
  <c r="C21" i="1"/>
  <c r="C12" i="1"/>
  <c r="D20" i="4" l="1"/>
  <c r="D13" i="4"/>
  <c r="D21" i="8"/>
  <c r="D24" i="8"/>
  <c r="D19" i="8" l="1"/>
  <c r="D20" i="8"/>
  <c r="D27" i="4"/>
  <c r="D29" i="4"/>
  <c r="D17" i="8" l="1"/>
  <c r="D12" i="8"/>
  <c r="D11" i="8"/>
  <c r="D8" i="8"/>
  <c r="D7" i="8"/>
  <c r="D6" i="8"/>
  <c r="D5" i="8"/>
  <c r="D25" i="8" l="1"/>
  <c r="C14" i="3"/>
  <c r="G23" i="7" l="1"/>
  <c r="G18" i="7"/>
  <c r="G17" i="7"/>
  <c r="G15" i="7"/>
  <c r="G14" i="7"/>
  <c r="G13" i="7"/>
  <c r="G12" i="7"/>
  <c r="G11" i="7"/>
  <c r="G10" i="7"/>
  <c r="G5" i="7"/>
  <c r="G21" i="7"/>
  <c r="E42" i="3"/>
  <c r="E41" i="3"/>
  <c r="E43" i="3" s="1"/>
  <c r="E32" i="3"/>
  <c r="E31" i="3"/>
  <c r="E27" i="3"/>
  <c r="E26" i="3"/>
  <c r="E24" i="3"/>
  <c r="E23" i="3"/>
  <c r="E22" i="3"/>
  <c r="E21" i="3"/>
  <c r="G15" i="1"/>
  <c r="C19" i="3"/>
  <c r="C30" i="3"/>
  <c r="E30" i="3" s="1"/>
  <c r="G32" i="7" l="1"/>
  <c r="E14" i="7"/>
  <c r="G20" i="7"/>
  <c r="C29" i="3"/>
  <c r="E29" i="3" s="1"/>
  <c r="G13" i="1"/>
  <c r="G14" i="1"/>
  <c r="G16" i="1"/>
  <c r="G18" i="1"/>
  <c r="G19" i="1"/>
  <c r="G23" i="1"/>
  <c r="G24" i="1"/>
  <c r="E17" i="7" l="1"/>
  <c r="G26" i="7"/>
  <c r="G33" i="7" s="1"/>
  <c r="E20" i="7"/>
  <c r="E32" i="7"/>
  <c r="G4" i="7"/>
  <c r="G6" i="7" s="1"/>
  <c r="E16" i="7"/>
  <c r="E19" i="7"/>
  <c r="E24" i="7"/>
  <c r="E25" i="7"/>
  <c r="E28" i="7"/>
  <c r="E29" i="7"/>
  <c r="E30" i="7"/>
  <c r="E36" i="7"/>
  <c r="E22" i="7"/>
  <c r="E12" i="7"/>
  <c r="E21" i="7"/>
  <c r="E23" i="7"/>
  <c r="E18" i="7"/>
  <c r="E15" i="7"/>
  <c r="E13" i="7"/>
  <c r="E11" i="7"/>
  <c r="E31" i="7"/>
  <c r="E10" i="7"/>
  <c r="D19" i="4"/>
  <c r="F16" i="7" l="1"/>
  <c r="F19" i="7"/>
  <c r="F24" i="7"/>
  <c r="F25" i="7"/>
  <c r="F28" i="7"/>
  <c r="F29" i="7"/>
  <c r="F30" i="7"/>
  <c r="F31" i="7"/>
  <c r="F13" i="7"/>
  <c r="F15" i="7"/>
  <c r="F23" i="7"/>
  <c r="F12" i="7"/>
  <c r="F14" i="7"/>
  <c r="F17" i="7"/>
  <c r="F10" i="7"/>
  <c r="F11" i="7"/>
  <c r="F18" i="7"/>
  <c r="F21" i="7"/>
  <c r="F22" i="7"/>
  <c r="G35" i="7"/>
  <c r="E33" i="7"/>
  <c r="F33" i="7"/>
  <c r="F32" i="7"/>
  <c r="F20" i="7"/>
  <c r="E26" i="7"/>
  <c r="F26" i="7"/>
  <c r="D15" i="4"/>
  <c r="D5" i="4"/>
  <c r="D6" i="4"/>
  <c r="D7" i="4"/>
  <c r="D10" i="4"/>
  <c r="D11" i="4"/>
  <c r="D12" i="4"/>
  <c r="D16" i="4"/>
  <c r="D17" i="4"/>
  <c r="D18" i="4"/>
  <c r="D23" i="4"/>
  <c r="D24" i="4"/>
  <c r="D25" i="4"/>
  <c r="D30" i="4" l="1"/>
  <c r="G37" i="7"/>
  <c r="G38" i="7" s="1"/>
  <c r="E38" i="7" s="1"/>
  <c r="E35" i="7"/>
  <c r="E37" i="7" l="1"/>
  <c r="G12" i="1"/>
  <c r="D20" i="3"/>
  <c r="C20" i="3"/>
  <c r="E19" i="3"/>
  <c r="E15" i="3"/>
  <c r="E14" i="3"/>
  <c r="E16" i="3" l="1"/>
  <c r="E20" i="3"/>
  <c r="E35" i="3" s="1"/>
  <c r="E45" i="3" s="1"/>
  <c r="B52" i="3" s="1"/>
  <c r="E46" i="3" l="1"/>
  <c r="G6" i="1"/>
  <c r="G21" i="1"/>
  <c r="E49" i="3" l="1"/>
  <c r="B53" i="3"/>
  <c r="E21" i="1"/>
  <c r="G5" i="1"/>
  <c r="G7" i="1" s="1"/>
  <c r="E30" i="1"/>
  <c r="E20" i="1"/>
  <c r="E31" i="1"/>
  <c r="E36" i="1"/>
  <c r="E17" i="1"/>
  <c r="E25" i="1"/>
  <c r="E28" i="1"/>
  <c r="E26" i="1"/>
  <c r="E29" i="1"/>
  <c r="E15" i="1"/>
  <c r="E24" i="1"/>
  <c r="E23" i="1"/>
  <c r="E19" i="1"/>
  <c r="E18" i="1"/>
  <c r="E16" i="1"/>
  <c r="E14" i="1"/>
  <c r="E13" i="1"/>
  <c r="E12" i="1"/>
  <c r="G32" i="1"/>
  <c r="G22" i="1"/>
  <c r="G11" i="1"/>
  <c r="E11" i="1" l="1"/>
  <c r="F11" i="1"/>
  <c r="F26" i="1"/>
  <c r="F30" i="1"/>
  <c r="F20" i="1"/>
  <c r="F31" i="1"/>
  <c r="F17" i="1"/>
  <c r="F25" i="1"/>
  <c r="F28" i="1"/>
  <c r="F29" i="1"/>
  <c r="F15" i="1"/>
  <c r="F24" i="1"/>
  <c r="F23" i="1"/>
  <c r="F19" i="1"/>
  <c r="F18" i="1"/>
  <c r="F16" i="1"/>
  <c r="F14" i="1"/>
  <c r="F13" i="1"/>
  <c r="F12" i="1"/>
  <c r="F21" i="1"/>
  <c r="E22" i="1"/>
  <c r="F22" i="1"/>
  <c r="E32" i="1"/>
  <c r="F32" i="1"/>
  <c r="G27" i="1"/>
  <c r="G38" i="1" s="1"/>
  <c r="E38" i="1" s="1"/>
  <c r="E27" i="1" l="1"/>
  <c r="F27" i="1"/>
  <c r="G33" i="1"/>
  <c r="G35" i="1" l="1"/>
  <c r="E35" i="1" s="1"/>
  <c r="E33" i="1"/>
  <c r="F33" i="1"/>
  <c r="G37" i="1" l="1"/>
  <c r="E37" i="1" l="1"/>
</calcChain>
</file>

<file path=xl/sharedStrings.xml><?xml version="1.0" encoding="utf-8"?>
<sst xmlns="http://schemas.openxmlformats.org/spreadsheetml/2006/main" count="283" uniqueCount="146">
  <si>
    <t>Item</t>
  </si>
  <si>
    <t>Income</t>
  </si>
  <si>
    <t xml:space="preserve">Variable </t>
  </si>
  <si>
    <t xml:space="preserve">Fixed </t>
  </si>
  <si>
    <t>Comments</t>
  </si>
  <si>
    <t>Eggs</t>
  </si>
  <si>
    <t>Culls</t>
  </si>
  <si>
    <t>Total</t>
  </si>
  <si>
    <t>Marketing</t>
  </si>
  <si>
    <t>Farmers market/farm stand</t>
  </si>
  <si>
    <t>Number of birds</t>
  </si>
  <si>
    <t>Net Income</t>
  </si>
  <si>
    <t>Net after capital</t>
  </si>
  <si>
    <t>Mortality</t>
  </si>
  <si>
    <t>FC</t>
  </si>
  <si>
    <t>Lay rate</t>
  </si>
  <si>
    <t>Lbs/bird/day</t>
  </si>
  <si>
    <t>Cartons</t>
  </si>
  <si>
    <t>Pullets</t>
  </si>
  <si>
    <t>Accounts for Mortality Rate</t>
  </si>
  <si>
    <t>Feed</t>
  </si>
  <si>
    <t>Grit</t>
  </si>
  <si>
    <t>Electricity</t>
  </si>
  <si>
    <t>Labels</t>
  </si>
  <si>
    <t>Number</t>
  </si>
  <si>
    <t>Unit</t>
  </si>
  <si>
    <t>Dozen</t>
  </si>
  <si>
    <t>Pound</t>
  </si>
  <si>
    <t>Expenses</t>
  </si>
  <si>
    <t>Bird</t>
  </si>
  <si>
    <t>Bales</t>
  </si>
  <si>
    <t>Misc Supplies</t>
  </si>
  <si>
    <t>Hours</t>
  </si>
  <si>
    <t>Taxes</t>
  </si>
  <si>
    <t xml:space="preserve">Insurance </t>
  </si>
  <si>
    <t>Equipment</t>
  </si>
  <si>
    <t>Auto/distribution</t>
  </si>
  <si>
    <t>Total Variable</t>
  </si>
  <si>
    <t xml:space="preserve">Total Fixed </t>
  </si>
  <si>
    <t>Total Income</t>
  </si>
  <si>
    <t>Infrastructure</t>
  </si>
  <si>
    <t>Ton</t>
  </si>
  <si>
    <t>Hoop house</t>
  </si>
  <si>
    <t>Price per</t>
  </si>
  <si>
    <t>Total Expenses</t>
  </si>
  <si>
    <t>Grain cost</t>
  </si>
  <si>
    <t>Pounds</t>
  </si>
  <si>
    <t>$400/ton-0.30#'s day-365days</t>
  </si>
  <si>
    <t>Nesting boxes</t>
  </si>
  <si>
    <t>Feeders</t>
  </si>
  <si>
    <t>Kuhl BL-50G-6</t>
  </si>
  <si>
    <t>Bell-matic 12</t>
  </si>
  <si>
    <t># of units</t>
  </si>
  <si>
    <t>Cost Per unit</t>
  </si>
  <si>
    <t>Total Cost</t>
  </si>
  <si>
    <t>Egg-mobiles</t>
  </si>
  <si>
    <t>Poultry net</t>
  </si>
  <si>
    <t>Energizer</t>
  </si>
  <si>
    <t>Premier Poultry 164'</t>
  </si>
  <si>
    <t>Speedrite 2000</t>
  </si>
  <si>
    <t>Winter waterer</t>
  </si>
  <si>
    <t>Varies by producer</t>
  </si>
  <si>
    <t>Cooler</t>
  </si>
  <si>
    <t>Harnois 30*90</t>
  </si>
  <si>
    <t>Processing</t>
  </si>
  <si>
    <t>Battery</t>
  </si>
  <si>
    <t>(60 miles/wk)3120 miles @.565</t>
  </si>
  <si>
    <t xml:space="preserve">Mulch hay 7 bales wk for 22 wks </t>
  </si>
  <si>
    <t>Bedding-Hay</t>
  </si>
  <si>
    <t>Bedding-Shavings</t>
  </si>
  <si>
    <t>2 Bales/wk for 52 wks</t>
  </si>
  <si>
    <t>Cooler, heaters, lights</t>
  </si>
  <si>
    <t>1 hr/day water and feed, 4hrs/wk general</t>
  </si>
  <si>
    <t>Labor-Production/Collection</t>
  </si>
  <si>
    <t>Labor-Wash/pack/deliver</t>
  </si>
  <si>
    <t>1.5hr/day wash/pack 2hrs/wk delivery</t>
  </si>
  <si>
    <t>Custom Hire</t>
  </si>
  <si>
    <t>Spring clean out, build windrows</t>
  </si>
  <si>
    <t>Month</t>
  </si>
  <si>
    <t>Lighting</t>
  </si>
  <si>
    <t>Includes timers and bulbs</t>
  </si>
  <si>
    <t>28k loan for 7 years @ 5%</t>
  </si>
  <si>
    <t>Loan for Start-up/Capital expense</t>
  </si>
  <si>
    <t>Interest on operating capital</t>
  </si>
  <si>
    <t>Repairs and maintenance</t>
  </si>
  <si>
    <t>12k@7% Operating line</t>
  </si>
  <si>
    <t>Mortgage</t>
  </si>
  <si>
    <t>25% of farm mortgage</t>
  </si>
  <si>
    <t>25% of farm property tax</t>
  </si>
  <si>
    <t>Product liability /portion of general farm</t>
  </si>
  <si>
    <t>50% of farm property tax</t>
  </si>
  <si>
    <t>50% of farm mortgage</t>
  </si>
  <si>
    <t>Cooler, heaters, lights, washer</t>
  </si>
  <si>
    <t>2 hr/day water and feed,8hrs/wk general</t>
  </si>
  <si>
    <t>2.5hr/day wash/pack 6hrs/wk delivery</t>
  </si>
  <si>
    <t>(120 miles/wk)6240 miles @.565</t>
  </si>
  <si>
    <t>Net after Capital without Paid Labor</t>
  </si>
  <si>
    <t xml:space="preserve">Mulch hay 21 bales wk for 22 wks </t>
  </si>
  <si>
    <t>6 Bales/wk for 52 wks</t>
  </si>
  <si>
    <t>Egg cases-plastic</t>
  </si>
  <si>
    <t>Egg Washer</t>
  </si>
  <si>
    <t>Sani-touch 5s</t>
  </si>
  <si>
    <t>Transportation</t>
  </si>
  <si>
    <t>Used Refrig. Van</t>
  </si>
  <si>
    <t>Refrigerated box truck</t>
  </si>
  <si>
    <t>Processing room</t>
  </si>
  <si>
    <t>Waterers</t>
  </si>
  <si>
    <t>Farm truck</t>
  </si>
  <si>
    <t>Grain bin</t>
  </si>
  <si>
    <t>Net after Capital Expense</t>
  </si>
  <si>
    <t>VA</t>
  </si>
  <si>
    <t>5% Mortality Rate</t>
  </si>
  <si>
    <t>$12,000 Operating line, 7%</t>
  </si>
  <si>
    <t>Tractor and manure spreader annual cost</t>
  </si>
  <si>
    <t>Per doz</t>
  </si>
  <si>
    <t>Sample Budget for 1000 Bird Layer Enterprise</t>
  </si>
  <si>
    <t>Created By Sam Smith, Intervale Center</t>
  </si>
  <si>
    <t xml:space="preserve"> See attached sheet for more detailed explanation of budget assumptions</t>
  </si>
  <si>
    <t>Capital Budget for 1000 Bird Layer Enterprise</t>
  </si>
  <si>
    <t>Grain Bin</t>
  </si>
  <si>
    <t>Total Capital Expense</t>
  </si>
  <si>
    <t>Housing</t>
  </si>
  <si>
    <t>Roofing</t>
  </si>
  <si>
    <t>Running Gear</t>
  </si>
  <si>
    <t>Lumber/misc</t>
  </si>
  <si>
    <t>Water tanks</t>
  </si>
  <si>
    <t>Coolbot</t>
  </si>
  <si>
    <t>Air Conditioner</t>
  </si>
  <si>
    <t>Materials</t>
  </si>
  <si>
    <t>Insulation,Framing</t>
  </si>
  <si>
    <t xml:space="preserve">Walk-in Cooler </t>
  </si>
  <si>
    <t>Utilities to hoop houses</t>
  </si>
  <si>
    <t>Electric and water lines</t>
  </si>
  <si>
    <t>Energizers</t>
  </si>
  <si>
    <t>Net After Capital</t>
  </si>
  <si>
    <t>Capital Budget for 3000 Bird Layer Enterprise</t>
  </si>
  <si>
    <t>$46,757 at 7% for 7 years</t>
  </si>
  <si>
    <t xml:space="preserve">8.5 ton poly </t>
  </si>
  <si>
    <t>3-ton Poly</t>
  </si>
  <si>
    <t>$117,336 at 7% for 7 years</t>
  </si>
  <si>
    <t>Sample Budget for 3000 Bird Layer Enterprise</t>
  </si>
  <si>
    <t>$36,000 at 7%</t>
  </si>
  <si>
    <t>Values in Blue Cells can be changed.</t>
  </si>
  <si>
    <t>COP/dozen w/o capital</t>
  </si>
  <si>
    <t>Net/dozen w/o capital</t>
  </si>
  <si>
    <t>Working Budget For Layer Enterprise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</si>
</sst>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u/>
      <sz val="10"/>
      <color theme="10"/>
      <name val="Calibri"/>
      <family val="2"/>
    </font>
    <font>
      <sz val="16"/>
      <color theme="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double">
        <color auto="1"/>
      </top>
      <bottom style="hair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/>
    <xf numFmtId="44" fontId="0" fillId="0" borderId="0" xfId="1" applyFont="1" applyBorder="1"/>
    <xf numFmtId="164" fontId="0" fillId="0" borderId="1" xfId="1" applyNumberFormat="1" applyFont="1" applyBorder="1"/>
    <xf numFmtId="0" fontId="2" fillId="0" borderId="3" xfId="0" applyFont="1" applyBorder="1"/>
    <xf numFmtId="44" fontId="0" fillId="0" borderId="3" xfId="1" applyFont="1" applyBorder="1"/>
    <xf numFmtId="44" fontId="0" fillId="0" borderId="2" xfId="1" applyFont="1" applyBorder="1"/>
    <xf numFmtId="164" fontId="0" fillId="0" borderId="2" xfId="1" applyNumberFormat="1" applyFont="1" applyBorder="1"/>
    <xf numFmtId="164" fontId="2" fillId="0" borderId="3" xfId="1" applyNumberFormat="1" applyFont="1" applyBorder="1"/>
    <xf numFmtId="44" fontId="2" fillId="0" borderId="3" xfId="1" applyFont="1" applyBorder="1"/>
    <xf numFmtId="0" fontId="2" fillId="0" borderId="0" xfId="0" applyFont="1"/>
    <xf numFmtId="0" fontId="0" fillId="0" borderId="4" xfId="0" applyBorder="1"/>
    <xf numFmtId="164" fontId="0" fillId="0" borderId="4" xfId="1" applyNumberFormat="1" applyFont="1" applyBorder="1"/>
    <xf numFmtId="0" fontId="3" fillId="0" borderId="1" xfId="3" applyBorder="1"/>
    <xf numFmtId="0" fontId="2" fillId="0" borderId="2" xfId="0" applyFont="1" applyBorder="1"/>
    <xf numFmtId="164" fontId="2" fillId="0" borderId="2" xfId="1" applyNumberFormat="1" applyFont="1" applyBorder="1"/>
    <xf numFmtId="9" fontId="0" fillId="0" borderId="0" xfId="2" applyFont="1"/>
    <xf numFmtId="8" fontId="0" fillId="0" borderId="0" xfId="0" applyNumberFormat="1"/>
    <xf numFmtId="0" fontId="4" fillId="0" borderId="0" xfId="0" applyFont="1" applyFill="1" applyBorder="1" applyAlignment="1"/>
    <xf numFmtId="0" fontId="0" fillId="0" borderId="0" xfId="0" applyBorder="1" applyAlignment="1"/>
    <xf numFmtId="0" fontId="2" fillId="0" borderId="0" xfId="0" applyFont="1" applyBorder="1"/>
    <xf numFmtId="0" fontId="2" fillId="0" borderId="0" xfId="0" applyFont="1" applyFill="1" applyBorder="1"/>
    <xf numFmtId="44" fontId="0" fillId="0" borderId="0" xfId="0" applyNumberFormat="1" applyBorder="1"/>
    <xf numFmtId="0" fontId="2" fillId="2" borderId="0" xfId="0" applyFont="1" applyFill="1" applyBorder="1"/>
    <xf numFmtId="44" fontId="2" fillId="2" borderId="0" xfId="1" applyFont="1" applyFill="1" applyBorder="1"/>
    <xf numFmtId="164" fontId="2" fillId="2" borderId="0" xfId="1" applyNumberFormat="1" applyFont="1" applyFill="1" applyBorder="1"/>
    <xf numFmtId="9" fontId="0" fillId="0" borderId="0" xfId="2" applyFont="1" applyBorder="1"/>
    <xf numFmtId="0" fontId="2" fillId="3" borderId="0" xfId="0" applyFont="1" applyFill="1" applyBorder="1"/>
    <xf numFmtId="0" fontId="0" fillId="3" borderId="0" xfId="0" applyFill="1" applyBorder="1"/>
    <xf numFmtId="44" fontId="0" fillId="3" borderId="0" xfId="1" applyFont="1" applyFill="1" applyBorder="1"/>
    <xf numFmtId="164" fontId="0" fillId="3" borderId="0" xfId="1" applyNumberFormat="1" applyFont="1" applyFill="1" applyBorder="1"/>
    <xf numFmtId="44" fontId="0" fillId="3" borderId="0" xfId="0" applyNumberFormat="1" applyFill="1" applyBorder="1"/>
    <xf numFmtId="9" fontId="0" fillId="3" borderId="0" xfId="2" applyFont="1" applyFill="1" applyBorder="1"/>
    <xf numFmtId="0" fontId="0" fillId="2" borderId="0" xfId="0" applyFill="1" applyBorder="1"/>
    <xf numFmtId="44" fontId="0" fillId="2" borderId="0" xfId="1" applyFont="1" applyFill="1" applyBorder="1"/>
    <xf numFmtId="44" fontId="0" fillId="2" borderId="0" xfId="0" applyNumberFormat="1" applyFill="1" applyBorder="1"/>
    <xf numFmtId="9" fontId="0" fillId="2" borderId="0" xfId="2" applyFont="1" applyFill="1" applyBorder="1"/>
    <xf numFmtId="0" fontId="0" fillId="0" borderId="0" xfId="0" applyBorder="1" applyAlignment="1">
      <alignment horizontal="left"/>
    </xf>
    <xf numFmtId="44" fontId="2" fillId="0" borderId="0" xfId="1" applyFont="1" applyFill="1" applyBorder="1"/>
    <xf numFmtId="164" fontId="2" fillId="0" borderId="0" xfId="1" applyNumberFormat="1" applyFont="1" applyFill="1" applyBorder="1"/>
    <xf numFmtId="0" fontId="0" fillId="0" borderId="0" xfId="0" applyFill="1" applyBorder="1"/>
    <xf numFmtId="0" fontId="2" fillId="3" borderId="0" xfId="0" applyFont="1" applyFill="1" applyBorder="1" applyAlignment="1">
      <alignment horizontal="left" indent="2"/>
    </xf>
    <xf numFmtId="0" fontId="0" fillId="4" borderId="0" xfId="0" applyFill="1" applyBorder="1"/>
    <xf numFmtId="0" fontId="5" fillId="4" borderId="0" xfId="0" applyFont="1" applyFill="1" applyBorder="1"/>
    <xf numFmtId="0" fontId="6" fillId="4" borderId="0" xfId="0" applyFont="1" applyFill="1" applyBorder="1"/>
    <xf numFmtId="44" fontId="5" fillId="4" borderId="0" xfId="1" applyFont="1" applyFill="1" applyBorder="1"/>
    <xf numFmtId="164" fontId="5" fillId="4" borderId="0" xfId="1" applyNumberFormat="1" applyFont="1" applyFill="1" applyBorder="1"/>
    <xf numFmtId="44" fontId="0" fillId="0" borderId="0" xfId="1" applyFont="1" applyFill="1" applyBorder="1"/>
    <xf numFmtId="44" fontId="0" fillId="0" borderId="0" xfId="0" applyNumberFormat="1" applyFill="1" applyBorder="1"/>
    <xf numFmtId="9" fontId="0" fillId="0" borderId="0" xfId="2" applyFont="1" applyFill="1" applyBorder="1"/>
    <xf numFmtId="0" fontId="0" fillId="0" borderId="5" xfId="0" applyBorder="1"/>
    <xf numFmtId="44" fontId="0" fillId="0" borderId="5" xfId="1" applyFont="1" applyBorder="1"/>
    <xf numFmtId="44" fontId="0" fillId="0" borderId="5" xfId="0" applyNumberFormat="1" applyBorder="1"/>
    <xf numFmtId="9" fontId="0" fillId="0" borderId="5" xfId="2" applyFont="1" applyBorder="1"/>
    <xf numFmtId="164" fontId="0" fillId="0" borderId="5" xfId="1" applyNumberFormat="1" applyFont="1" applyBorder="1"/>
    <xf numFmtId="0" fontId="0" fillId="0" borderId="6" xfId="0" applyBorder="1"/>
    <xf numFmtId="44" fontId="0" fillId="0" borderId="6" xfId="1" applyFont="1" applyBorder="1"/>
    <xf numFmtId="44" fontId="0" fillId="0" borderId="6" xfId="0" applyNumberFormat="1" applyBorder="1"/>
    <xf numFmtId="9" fontId="0" fillId="0" borderId="6" xfId="2" applyFont="1" applyBorder="1"/>
    <xf numFmtId="164" fontId="0" fillId="0" borderId="6" xfId="1" applyNumberFormat="1" applyFont="1" applyBorder="1"/>
    <xf numFmtId="1" fontId="0" fillId="0" borderId="6" xfId="0" applyNumberFormat="1" applyBorder="1"/>
    <xf numFmtId="0" fontId="0" fillId="0" borderId="7" xfId="0" applyBorder="1"/>
    <xf numFmtId="44" fontId="0" fillId="0" borderId="7" xfId="1" applyFont="1" applyBorder="1"/>
    <xf numFmtId="44" fontId="0" fillId="0" borderId="7" xfId="0" applyNumberFormat="1" applyBorder="1"/>
    <xf numFmtId="9" fontId="0" fillId="0" borderId="7" xfId="2" applyFont="1" applyBorder="1"/>
    <xf numFmtId="164" fontId="0" fillId="0" borderId="7" xfId="1" applyNumberFormat="1" applyFont="1" applyBorder="1"/>
    <xf numFmtId="0" fontId="0" fillId="0" borderId="5" xfId="0" applyBorder="1" applyAlignment="1">
      <alignment horizontal="left" indent="2"/>
    </xf>
    <xf numFmtId="1" fontId="0" fillId="0" borderId="5" xfId="0" applyNumberFormat="1" applyBorder="1"/>
    <xf numFmtId="0" fontId="0" fillId="0" borderId="7" xfId="0" applyBorder="1" applyAlignment="1">
      <alignment horizontal="left" indent="2"/>
    </xf>
    <xf numFmtId="0" fontId="2" fillId="2" borderId="8" xfId="0" applyFont="1" applyFill="1" applyBorder="1"/>
    <xf numFmtId="0" fontId="0" fillId="2" borderId="8" xfId="0" applyFill="1" applyBorder="1"/>
    <xf numFmtId="44" fontId="0" fillId="2" borderId="8" xfId="1" applyFont="1" applyFill="1" applyBorder="1"/>
    <xf numFmtId="44" fontId="0" fillId="2" borderId="8" xfId="0" applyNumberFormat="1" applyFill="1" applyBorder="1"/>
    <xf numFmtId="9" fontId="0" fillId="2" borderId="8" xfId="2" applyFont="1" applyFill="1" applyBorder="1"/>
    <xf numFmtId="164" fontId="2" fillId="2" borderId="8" xfId="1" applyNumberFormat="1" applyFont="1" applyFill="1" applyBorder="1"/>
    <xf numFmtId="0" fontId="5" fillId="4" borderId="8" xfId="0" applyFont="1" applyFill="1" applyBorder="1"/>
    <xf numFmtId="0" fontId="6" fillId="4" borderId="8" xfId="0" applyFont="1" applyFill="1" applyBorder="1"/>
    <xf numFmtId="44" fontId="6" fillId="4" borderId="8" xfId="1" applyFont="1" applyFill="1" applyBorder="1"/>
    <xf numFmtId="44" fontId="6" fillId="4" borderId="8" xfId="0" applyNumberFormat="1" applyFont="1" applyFill="1" applyBorder="1"/>
    <xf numFmtId="9" fontId="6" fillId="4" borderId="8" xfId="2" applyFont="1" applyFill="1" applyBorder="1"/>
    <xf numFmtId="164" fontId="5" fillId="4" borderId="8" xfId="1" applyNumberFormat="1" applyFont="1" applyFill="1" applyBorder="1"/>
    <xf numFmtId="0" fontId="0" fillId="4" borderId="8" xfId="0" applyFill="1" applyBorder="1"/>
    <xf numFmtId="0" fontId="2" fillId="2" borderId="5" xfId="0" applyFont="1" applyFill="1" applyBorder="1"/>
    <xf numFmtId="0" fontId="0" fillId="2" borderId="5" xfId="0" applyFill="1" applyBorder="1"/>
    <xf numFmtId="44" fontId="0" fillId="2" borderId="5" xfId="1" applyFont="1" applyFill="1" applyBorder="1"/>
    <xf numFmtId="44" fontId="0" fillId="2" borderId="5" xfId="0" applyNumberFormat="1" applyFill="1" applyBorder="1"/>
    <xf numFmtId="9" fontId="0" fillId="2" borderId="5" xfId="2" applyFont="1" applyFill="1" applyBorder="1"/>
    <xf numFmtId="164" fontId="2" fillId="2" borderId="5" xfId="1" applyNumberFormat="1" applyFont="1" applyFill="1" applyBorder="1"/>
    <xf numFmtId="0" fontId="2" fillId="2" borderId="6" xfId="0" applyFont="1" applyFill="1" applyBorder="1"/>
    <xf numFmtId="0" fontId="0" fillId="2" borderId="6" xfId="0" applyFill="1" applyBorder="1"/>
    <xf numFmtId="44" fontId="0" fillId="2" borderId="6" xfId="1" applyFont="1" applyFill="1" applyBorder="1"/>
    <xf numFmtId="164" fontId="2" fillId="2" borderId="6" xfId="1" applyNumberFormat="1" applyFont="1" applyFill="1" applyBorder="1"/>
    <xf numFmtId="0" fontId="0" fillId="0" borderId="5" xfId="0" applyBorder="1" applyAlignment="1">
      <alignment horizontal="left" indent="4"/>
    </xf>
    <xf numFmtId="0" fontId="0" fillId="0" borderId="6" xfId="0" applyBorder="1" applyAlignment="1">
      <alignment horizontal="left" indent="4"/>
    </xf>
    <xf numFmtId="0" fontId="0" fillId="0" borderId="7" xfId="0" applyBorder="1" applyAlignment="1">
      <alignment horizontal="left" indent="4"/>
    </xf>
    <xf numFmtId="0" fontId="2" fillId="2" borderId="0" xfId="0" applyFont="1" applyFill="1" applyBorder="1" applyAlignment="1">
      <alignment horizontal="left" indent="2"/>
    </xf>
    <xf numFmtId="0" fontId="0" fillId="0" borderId="9" xfId="0" applyBorder="1"/>
    <xf numFmtId="44" fontId="0" fillId="0" borderId="9" xfId="1" applyFont="1" applyBorder="1"/>
    <xf numFmtId="44" fontId="0" fillId="0" borderId="9" xfId="0" applyNumberFormat="1" applyBorder="1"/>
    <xf numFmtId="0" fontId="0" fillId="2" borderId="10" xfId="0" applyFill="1" applyBorder="1"/>
    <xf numFmtId="44" fontId="0" fillId="2" borderId="10" xfId="1" applyFont="1" applyFill="1" applyBorder="1"/>
    <xf numFmtId="44" fontId="0" fillId="2" borderId="10" xfId="0" applyNumberFormat="1" applyFill="1" applyBorder="1"/>
    <xf numFmtId="44" fontId="2" fillId="2" borderId="8" xfId="1" applyFont="1" applyFill="1" applyBorder="1"/>
    <xf numFmtId="44" fontId="0" fillId="3" borderId="0" xfId="1" applyNumberFormat="1" applyFont="1" applyFill="1" applyBorder="1"/>
    <xf numFmtId="9" fontId="0" fillId="3" borderId="0" xfId="1" applyNumberFormat="1" applyFont="1" applyFill="1" applyBorder="1"/>
    <xf numFmtId="44" fontId="0" fillId="2" borderId="8" xfId="1" applyNumberFormat="1" applyFont="1" applyFill="1" applyBorder="1"/>
    <xf numFmtId="9" fontId="0" fillId="2" borderId="8" xfId="1" applyNumberFormat="1" applyFont="1" applyFill="1" applyBorder="1"/>
    <xf numFmtId="0" fontId="2" fillId="2" borderId="8" xfId="0" applyFont="1" applyFill="1" applyBorder="1" applyAlignment="1">
      <alignment horizontal="left" indent="2"/>
    </xf>
    <xf numFmtId="164" fontId="0" fillId="0" borderId="5" xfId="1" applyNumberFormat="1" applyFont="1" applyFill="1" applyBorder="1"/>
    <xf numFmtId="164" fontId="0" fillId="0" borderId="7" xfId="1" applyNumberFormat="1" applyFont="1" applyFill="1" applyBorder="1"/>
    <xf numFmtId="44" fontId="0" fillId="0" borderId="5" xfId="1" applyNumberFormat="1" applyFont="1" applyBorder="1"/>
    <xf numFmtId="9" fontId="0" fillId="0" borderId="5" xfId="1" applyNumberFormat="1" applyFont="1" applyBorder="1"/>
    <xf numFmtId="44" fontId="0" fillId="0" borderId="6" xfId="1" applyNumberFormat="1" applyFont="1" applyBorder="1"/>
    <xf numFmtId="9" fontId="0" fillId="0" borderId="6" xfId="1" applyNumberFormat="1" applyFont="1" applyBorder="1"/>
    <xf numFmtId="164" fontId="0" fillId="0" borderId="6" xfId="1" applyNumberFormat="1" applyFont="1" applyFill="1" applyBorder="1"/>
    <xf numFmtId="44" fontId="0" fillId="0" borderId="7" xfId="1" applyNumberFormat="1" applyFont="1" applyBorder="1"/>
    <xf numFmtId="9" fontId="0" fillId="0" borderId="7" xfId="1" applyNumberFormat="1" applyFont="1" applyBorder="1"/>
    <xf numFmtId="44" fontId="0" fillId="0" borderId="0" xfId="1" applyNumberFormat="1" applyFont="1" applyFill="1" applyBorder="1"/>
    <xf numFmtId="9" fontId="0" fillId="0" borderId="0" xfId="1" applyNumberFormat="1" applyFont="1" applyFill="1" applyBorder="1"/>
    <xf numFmtId="0" fontId="0" fillId="0" borderId="0" xfId="0" applyFill="1"/>
    <xf numFmtId="44" fontId="6" fillId="4" borderId="8" xfId="1" applyNumberFormat="1" applyFont="1" applyFill="1" applyBorder="1"/>
    <xf numFmtId="9" fontId="6" fillId="4" borderId="8" xfId="1" applyNumberFormat="1" applyFont="1" applyFill="1" applyBorder="1"/>
    <xf numFmtId="44" fontId="2" fillId="2" borderId="0" xfId="0" applyNumberFormat="1" applyFont="1" applyFill="1" applyBorder="1"/>
    <xf numFmtId="0" fontId="0" fillId="0" borderId="5" xfId="0" applyFill="1" applyBorder="1"/>
    <xf numFmtId="44" fontId="0" fillId="2" borderId="6" xfId="1" applyNumberFormat="1" applyFont="1" applyFill="1" applyBorder="1"/>
    <xf numFmtId="9" fontId="0" fillId="2" borderId="6" xfId="1" applyNumberFormat="1" applyFont="1" applyFill="1" applyBorder="1"/>
    <xf numFmtId="0" fontId="0" fillId="5" borderId="1" xfId="0" applyFill="1" applyBorder="1"/>
    <xf numFmtId="9" fontId="0" fillId="5" borderId="1" xfId="2" applyFont="1" applyFill="1" applyBorder="1"/>
    <xf numFmtId="44" fontId="0" fillId="5" borderId="1" xfId="1" applyFont="1" applyFill="1" applyBorder="1"/>
    <xf numFmtId="0" fontId="0" fillId="5" borderId="2" xfId="0" applyFill="1" applyBorder="1"/>
    <xf numFmtId="44" fontId="0" fillId="5" borderId="2" xfId="1" applyFont="1" applyFill="1" applyBorder="1"/>
    <xf numFmtId="0" fontId="0" fillId="5" borderId="4" xfId="0" applyFill="1" applyBorder="1"/>
    <xf numFmtId="44" fontId="0" fillId="5" borderId="4" xfId="1" applyFont="1" applyFill="1" applyBorder="1"/>
    <xf numFmtId="1" fontId="0" fillId="6" borderId="1" xfId="0" applyNumberFormat="1" applyFill="1" applyBorder="1"/>
    <xf numFmtId="0" fontId="0" fillId="6" borderId="2" xfId="0" applyFill="1" applyBorder="1"/>
    <xf numFmtId="0" fontId="0" fillId="6" borderId="1" xfId="0" applyFill="1" applyBorder="1"/>
    <xf numFmtId="0" fontId="0" fillId="5" borderId="0" xfId="0" applyFill="1"/>
    <xf numFmtId="44" fontId="2" fillId="0" borderId="1" xfId="1" applyNumberFormat="1" applyFont="1" applyBorder="1"/>
    <xf numFmtId="1" fontId="0" fillId="6" borderId="5" xfId="0" applyNumberFormat="1" applyFill="1" applyBorder="1"/>
    <xf numFmtId="44" fontId="0" fillId="2" borderId="6" xfId="0" applyNumberFormat="1" applyFill="1" applyBorder="1"/>
    <xf numFmtId="0" fontId="4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2k@7%25%20Operating%20lin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3"/>
  <sheetViews>
    <sheetView workbookViewId="0">
      <selection activeCell="E53" sqref="E53"/>
    </sheetView>
  </sheetViews>
  <sheetFormatPr defaultRowHeight="13" x14ac:dyDescent="0.3"/>
  <cols>
    <col min="1" max="1" width="27.8984375" bestFit="1" customWidth="1"/>
    <col min="2" max="2" width="8.59765625" customWidth="1"/>
    <col min="3" max="3" width="11.09765625" customWidth="1"/>
    <col min="4" max="4" width="8" customWidth="1"/>
    <col min="5" max="5" width="9.59765625" customWidth="1"/>
    <col min="6" max="6" width="34.09765625" bestFit="1" customWidth="1"/>
  </cols>
  <sheetData>
    <row r="2" spans="1:8" ht="21" x14ac:dyDescent="0.5">
      <c r="A2" s="145" t="s">
        <v>145</v>
      </c>
      <c r="B2" s="145"/>
      <c r="C2" s="145"/>
      <c r="D2" s="145"/>
      <c r="E2" s="145"/>
      <c r="F2" s="145"/>
      <c r="G2" s="145"/>
      <c r="H2" s="145"/>
    </row>
    <row r="3" spans="1:8" x14ac:dyDescent="0.3">
      <c r="A3" s="146" t="s">
        <v>116</v>
      </c>
      <c r="B3" s="146"/>
      <c r="C3" s="146"/>
      <c r="D3" s="146"/>
      <c r="E3" s="146"/>
      <c r="F3" s="146"/>
      <c r="G3" s="146"/>
      <c r="H3" s="146"/>
    </row>
    <row r="5" spans="1:8" x14ac:dyDescent="0.3">
      <c r="A5" s="141" t="s">
        <v>142</v>
      </c>
    </row>
    <row r="7" spans="1:8" x14ac:dyDescent="0.3">
      <c r="A7" s="1" t="s">
        <v>10</v>
      </c>
      <c r="B7" s="131">
        <v>1000</v>
      </c>
    </row>
    <row r="8" spans="1:8" x14ac:dyDescent="0.3">
      <c r="A8" s="1" t="s">
        <v>13</v>
      </c>
      <c r="B8" s="132">
        <v>0.05</v>
      </c>
    </row>
    <row r="9" spans="1:8" x14ac:dyDescent="0.3">
      <c r="A9" s="1" t="s">
        <v>14</v>
      </c>
      <c r="B9" s="131">
        <v>0.25</v>
      </c>
      <c r="C9" t="s">
        <v>16</v>
      </c>
    </row>
    <row r="10" spans="1:8" x14ac:dyDescent="0.3">
      <c r="A10" s="1" t="s">
        <v>15</v>
      </c>
      <c r="B10" s="132">
        <v>0.7</v>
      </c>
    </row>
    <row r="11" spans="1:8" x14ac:dyDescent="0.3">
      <c r="A11" s="1" t="s">
        <v>45</v>
      </c>
      <c r="B11" s="133">
        <v>400</v>
      </c>
    </row>
    <row r="13" spans="1:8" x14ac:dyDescent="0.3">
      <c r="A13" s="6" t="s">
        <v>1</v>
      </c>
      <c r="B13" s="6" t="s">
        <v>25</v>
      </c>
      <c r="C13" s="6" t="s">
        <v>24</v>
      </c>
      <c r="D13" s="6" t="s">
        <v>43</v>
      </c>
      <c r="E13" s="6" t="s">
        <v>7</v>
      </c>
      <c r="F13" s="1"/>
    </row>
    <row r="14" spans="1:8" x14ac:dyDescent="0.3">
      <c r="A14" s="1" t="s">
        <v>5</v>
      </c>
      <c r="B14" s="1" t="s">
        <v>26</v>
      </c>
      <c r="C14" s="138">
        <f>((B7-(B7*B8))*B10*365)/12</f>
        <v>20227.083333333332</v>
      </c>
      <c r="D14" s="133">
        <v>3.5</v>
      </c>
      <c r="E14" s="8">
        <f>C14*D14</f>
        <v>70794.791666666657</v>
      </c>
      <c r="F14" s="1"/>
    </row>
    <row r="15" spans="1:8" ht="13.5" thickBot="1" x14ac:dyDescent="0.35">
      <c r="A15" s="5" t="s">
        <v>6</v>
      </c>
      <c r="B15" s="5" t="s">
        <v>29</v>
      </c>
      <c r="C15" s="139">
        <f>B7-(B7*B8)</f>
        <v>950</v>
      </c>
      <c r="D15" s="135">
        <v>1</v>
      </c>
      <c r="E15" s="12">
        <f t="shared" ref="E15:E42" si="0">C15*D15</f>
        <v>950</v>
      </c>
      <c r="F15" s="1"/>
    </row>
    <row r="16" spans="1:8" x14ac:dyDescent="0.3">
      <c r="A16" s="9" t="s">
        <v>39</v>
      </c>
      <c r="B16" s="9"/>
      <c r="C16" s="9"/>
      <c r="D16" s="14"/>
      <c r="E16" s="13">
        <f>SUM(E14:E15)</f>
        <v>71744.791666666657</v>
      </c>
      <c r="F16" s="1"/>
    </row>
    <row r="17" spans="1:6" x14ac:dyDescent="0.3">
      <c r="A17" s="9"/>
      <c r="B17" s="9"/>
      <c r="C17" s="9"/>
      <c r="D17" s="14"/>
      <c r="E17" s="13"/>
      <c r="F17" s="1"/>
    </row>
    <row r="18" spans="1:6" x14ac:dyDescent="0.3">
      <c r="A18" s="6" t="s">
        <v>2</v>
      </c>
      <c r="B18" s="6"/>
      <c r="C18" s="1"/>
      <c r="D18" s="2"/>
      <c r="E18" s="8"/>
      <c r="F18" s="1"/>
    </row>
    <row r="19" spans="1:6" x14ac:dyDescent="0.3">
      <c r="A19" s="1" t="s">
        <v>18</v>
      </c>
      <c r="B19" s="1" t="s">
        <v>29</v>
      </c>
      <c r="C19" s="140">
        <f>B7</f>
        <v>1000</v>
      </c>
      <c r="D19" s="133">
        <v>8.25</v>
      </c>
      <c r="E19" s="8">
        <f t="shared" si="0"/>
        <v>8250</v>
      </c>
      <c r="F19" s="1"/>
    </row>
    <row r="20" spans="1:6" x14ac:dyDescent="0.3">
      <c r="A20" s="1" t="s">
        <v>20</v>
      </c>
      <c r="B20" s="1" t="s">
        <v>41</v>
      </c>
      <c r="C20" s="140">
        <f>B7*B9*365</f>
        <v>91250</v>
      </c>
      <c r="D20" s="133">
        <f>B11/2000</f>
        <v>0.2</v>
      </c>
      <c r="E20" s="8">
        <f t="shared" si="0"/>
        <v>18250</v>
      </c>
      <c r="F20" s="1"/>
    </row>
    <row r="21" spans="1:6" x14ac:dyDescent="0.3">
      <c r="A21" s="1" t="s">
        <v>21</v>
      </c>
      <c r="B21" s="1" t="s">
        <v>27</v>
      </c>
      <c r="C21" s="131">
        <v>1000</v>
      </c>
      <c r="D21" s="133">
        <v>0.25</v>
      </c>
      <c r="E21" s="8">
        <f t="shared" si="0"/>
        <v>250</v>
      </c>
      <c r="F21" s="1"/>
    </row>
    <row r="22" spans="1:6" x14ac:dyDescent="0.3">
      <c r="A22" s="1" t="s">
        <v>68</v>
      </c>
      <c r="B22" s="1" t="s">
        <v>30</v>
      </c>
      <c r="C22" s="131">
        <v>154</v>
      </c>
      <c r="D22" s="133">
        <v>3</v>
      </c>
      <c r="E22" s="8">
        <f t="shared" si="0"/>
        <v>462</v>
      </c>
      <c r="F22" s="1" t="s">
        <v>67</v>
      </c>
    </row>
    <row r="23" spans="1:6" x14ac:dyDescent="0.3">
      <c r="A23" s="1" t="s">
        <v>69</v>
      </c>
      <c r="B23" s="1" t="s">
        <v>30</v>
      </c>
      <c r="C23" s="131">
        <v>104</v>
      </c>
      <c r="D23" s="133">
        <v>5.5</v>
      </c>
      <c r="E23" s="8">
        <f t="shared" si="0"/>
        <v>572</v>
      </c>
      <c r="F23" s="1" t="s">
        <v>70</v>
      </c>
    </row>
    <row r="24" spans="1:6" x14ac:dyDescent="0.3">
      <c r="A24" s="1" t="s">
        <v>22</v>
      </c>
      <c r="B24" s="1" t="s">
        <v>78</v>
      </c>
      <c r="C24" s="131">
        <v>12</v>
      </c>
      <c r="D24" s="133">
        <v>75</v>
      </c>
      <c r="E24" s="8">
        <f t="shared" si="0"/>
        <v>900</v>
      </c>
      <c r="F24" s="1" t="s">
        <v>71</v>
      </c>
    </row>
    <row r="25" spans="1:6" x14ac:dyDescent="0.3">
      <c r="A25" s="1" t="s">
        <v>31</v>
      </c>
      <c r="B25" s="1"/>
      <c r="C25" s="131"/>
      <c r="D25" s="133"/>
      <c r="E25" s="8">
        <v>500</v>
      </c>
      <c r="F25" s="1"/>
    </row>
    <row r="26" spans="1:6" x14ac:dyDescent="0.3">
      <c r="A26" s="1" t="s">
        <v>73</v>
      </c>
      <c r="B26" s="1" t="s">
        <v>32</v>
      </c>
      <c r="C26" s="131">
        <v>572</v>
      </c>
      <c r="D26" s="133">
        <v>15</v>
      </c>
      <c r="E26" s="8">
        <f t="shared" si="0"/>
        <v>8580</v>
      </c>
      <c r="F26" s="1" t="s">
        <v>72</v>
      </c>
    </row>
    <row r="27" spans="1:6" x14ac:dyDescent="0.3">
      <c r="A27" s="1" t="s">
        <v>74</v>
      </c>
      <c r="B27" s="1" t="s">
        <v>32</v>
      </c>
      <c r="C27" s="131">
        <v>650</v>
      </c>
      <c r="D27" s="133">
        <v>15</v>
      </c>
      <c r="E27" s="8">
        <f t="shared" si="0"/>
        <v>9750</v>
      </c>
      <c r="F27" s="1" t="s">
        <v>75</v>
      </c>
    </row>
    <row r="28" spans="1:6" x14ac:dyDescent="0.3">
      <c r="A28" s="1" t="s">
        <v>76</v>
      </c>
      <c r="B28" s="1"/>
      <c r="C28" s="131"/>
      <c r="D28" s="133"/>
      <c r="E28" s="8">
        <v>600</v>
      </c>
      <c r="F28" s="1" t="s">
        <v>77</v>
      </c>
    </row>
    <row r="29" spans="1:6" x14ac:dyDescent="0.3">
      <c r="A29" s="1" t="s">
        <v>23</v>
      </c>
      <c r="B29" s="1"/>
      <c r="C29" s="138">
        <f>C14</f>
        <v>20227.083333333332</v>
      </c>
      <c r="D29" s="133">
        <v>0.08</v>
      </c>
      <c r="E29" s="8">
        <f t="shared" si="0"/>
        <v>1618.1666666666665</v>
      </c>
      <c r="F29" s="1"/>
    </row>
    <row r="30" spans="1:6" x14ac:dyDescent="0.3">
      <c r="A30" s="1" t="s">
        <v>17</v>
      </c>
      <c r="B30" s="1"/>
      <c r="C30" s="138">
        <f>C14</f>
        <v>20227.083333333332</v>
      </c>
      <c r="D30" s="133">
        <v>0.3</v>
      </c>
      <c r="E30" s="8">
        <f t="shared" si="0"/>
        <v>6068.1249999999991</v>
      </c>
      <c r="F30" s="1"/>
    </row>
    <row r="31" spans="1:6" x14ac:dyDescent="0.3">
      <c r="A31" s="1" t="s">
        <v>8</v>
      </c>
      <c r="B31" s="1"/>
      <c r="C31" s="131"/>
      <c r="D31" s="133"/>
      <c r="E31" s="8">
        <f t="shared" si="0"/>
        <v>0</v>
      </c>
      <c r="F31" s="1" t="s">
        <v>9</v>
      </c>
    </row>
    <row r="32" spans="1:6" x14ac:dyDescent="0.3">
      <c r="A32" s="1" t="s">
        <v>36</v>
      </c>
      <c r="B32" s="1"/>
      <c r="C32" s="131">
        <v>3120</v>
      </c>
      <c r="D32" s="133">
        <v>0.56499999999999995</v>
      </c>
      <c r="E32" s="8">
        <f t="shared" si="0"/>
        <v>1762.7999999999997</v>
      </c>
      <c r="F32" s="1" t="s">
        <v>66</v>
      </c>
    </row>
    <row r="33" spans="1:6" x14ac:dyDescent="0.3">
      <c r="A33" s="16" t="s">
        <v>84</v>
      </c>
      <c r="B33" s="16"/>
      <c r="C33" s="136"/>
      <c r="D33" s="137"/>
      <c r="E33" s="17">
        <v>400</v>
      </c>
      <c r="F33" s="1"/>
    </row>
    <row r="34" spans="1:6" ht="13.5" thickBot="1" x14ac:dyDescent="0.35">
      <c r="A34" s="5" t="s">
        <v>83</v>
      </c>
      <c r="B34" s="5"/>
      <c r="C34" s="134"/>
      <c r="D34" s="135"/>
      <c r="E34" s="12">
        <v>334</v>
      </c>
      <c r="F34" s="18" t="s">
        <v>85</v>
      </c>
    </row>
    <row r="35" spans="1:6" x14ac:dyDescent="0.3">
      <c r="A35" s="9" t="s">
        <v>37</v>
      </c>
      <c r="B35" s="4"/>
      <c r="C35" s="4"/>
      <c r="D35" s="10"/>
      <c r="E35" s="13">
        <f>SUM(E19:E34)</f>
        <v>58297.091666666667</v>
      </c>
      <c r="F35" s="1"/>
    </row>
    <row r="36" spans="1:6" x14ac:dyDescent="0.3">
      <c r="A36" s="1"/>
      <c r="B36" s="1"/>
      <c r="C36" s="1"/>
      <c r="D36" s="2"/>
      <c r="E36" s="8"/>
      <c r="F36" s="1"/>
    </row>
    <row r="37" spans="1:6" x14ac:dyDescent="0.3">
      <c r="A37" s="6" t="s">
        <v>3</v>
      </c>
      <c r="B37" s="6"/>
      <c r="C37" s="1"/>
      <c r="D37" s="2"/>
      <c r="E37" s="8"/>
      <c r="F37" s="1"/>
    </row>
    <row r="38" spans="1:6" x14ac:dyDescent="0.3">
      <c r="A38" s="1" t="s">
        <v>34</v>
      </c>
      <c r="B38" s="1"/>
      <c r="C38" s="1"/>
      <c r="D38" s="2"/>
      <c r="E38" s="8">
        <v>540</v>
      </c>
      <c r="F38" s="1" t="s">
        <v>89</v>
      </c>
    </row>
    <row r="39" spans="1:6" x14ac:dyDescent="0.3">
      <c r="A39" s="1" t="s">
        <v>33</v>
      </c>
      <c r="B39" s="1"/>
      <c r="C39" s="1"/>
      <c r="D39" s="2"/>
      <c r="E39" s="8">
        <v>1250</v>
      </c>
      <c r="F39" s="1" t="s">
        <v>88</v>
      </c>
    </row>
    <row r="40" spans="1:6" x14ac:dyDescent="0.3">
      <c r="A40" s="1" t="s">
        <v>86</v>
      </c>
      <c r="B40" s="1"/>
      <c r="C40" s="1"/>
      <c r="D40" s="2"/>
      <c r="E40" s="8">
        <v>3367.83</v>
      </c>
      <c r="F40" s="1" t="s">
        <v>87</v>
      </c>
    </row>
    <row r="41" spans="1:6" x14ac:dyDescent="0.3">
      <c r="A41" s="1" t="s">
        <v>35</v>
      </c>
      <c r="B41" s="1"/>
      <c r="C41" s="1"/>
      <c r="D41" s="2"/>
      <c r="E41" s="8">
        <f t="shared" si="0"/>
        <v>0</v>
      </c>
      <c r="F41" s="1"/>
    </row>
    <row r="42" spans="1:6" ht="13.5" thickBot="1" x14ac:dyDescent="0.35">
      <c r="A42" s="5" t="s">
        <v>40</v>
      </c>
      <c r="B42" s="5"/>
      <c r="C42" s="5"/>
      <c r="D42" s="11"/>
      <c r="E42" s="12">
        <f t="shared" si="0"/>
        <v>0</v>
      </c>
      <c r="F42" s="1"/>
    </row>
    <row r="43" spans="1:6" x14ac:dyDescent="0.3">
      <c r="A43" s="9" t="s">
        <v>38</v>
      </c>
      <c r="B43" s="4"/>
      <c r="C43" s="4"/>
      <c r="D43" s="10"/>
      <c r="E43" s="13">
        <f>SUM(E38:E41)</f>
        <v>5157.83</v>
      </c>
      <c r="F43" s="1"/>
    </row>
    <row r="44" spans="1:6" x14ac:dyDescent="0.3">
      <c r="A44" s="9"/>
      <c r="B44" s="4"/>
      <c r="C44" s="4"/>
      <c r="D44" s="10"/>
      <c r="E44" s="13"/>
      <c r="F44" s="1"/>
    </row>
    <row r="45" spans="1:6" ht="13.5" thickBot="1" x14ac:dyDescent="0.35">
      <c r="A45" s="19" t="s">
        <v>44</v>
      </c>
      <c r="B45" s="5"/>
      <c r="C45" s="5"/>
      <c r="D45" s="11"/>
      <c r="E45" s="20">
        <f>E35+E43</f>
        <v>63454.921666666669</v>
      </c>
      <c r="F45" s="1"/>
    </row>
    <row r="46" spans="1:6" x14ac:dyDescent="0.3">
      <c r="A46" s="9" t="s">
        <v>11</v>
      </c>
      <c r="B46" s="4"/>
      <c r="C46" s="4"/>
      <c r="D46" s="10"/>
      <c r="E46" s="13">
        <f>E16-E45</f>
        <v>8289.8699999999881</v>
      </c>
      <c r="F46" s="1"/>
    </row>
    <row r="47" spans="1:6" x14ac:dyDescent="0.3">
      <c r="A47" s="9"/>
      <c r="B47" s="4"/>
      <c r="C47" s="4"/>
      <c r="D47" s="10"/>
      <c r="E47" s="13"/>
      <c r="F47" s="1"/>
    </row>
    <row r="48" spans="1:6" ht="13.5" thickBot="1" x14ac:dyDescent="0.35">
      <c r="A48" s="5" t="s">
        <v>82</v>
      </c>
      <c r="B48" s="5"/>
      <c r="C48" s="5"/>
      <c r="D48" s="11"/>
      <c r="E48" s="12">
        <v>4749</v>
      </c>
      <c r="F48" s="1" t="s">
        <v>81</v>
      </c>
    </row>
    <row r="49" spans="1:6" x14ac:dyDescent="0.3">
      <c r="A49" s="9" t="s">
        <v>12</v>
      </c>
      <c r="B49" s="4"/>
      <c r="C49" s="4"/>
      <c r="D49" s="10"/>
      <c r="E49" s="13">
        <f>E46-E48</f>
        <v>3540.8699999999881</v>
      </c>
      <c r="F49" s="1"/>
    </row>
    <row r="51" spans="1:6" x14ac:dyDescent="0.3">
      <c r="A51" s="15"/>
    </row>
    <row r="52" spans="1:6" x14ac:dyDescent="0.3">
      <c r="A52" s="1" t="s">
        <v>143</v>
      </c>
      <c r="B52" s="142">
        <f>E45/C14</f>
        <v>3.1371266247811311</v>
      </c>
    </row>
    <row r="53" spans="1:6" x14ac:dyDescent="0.3">
      <c r="A53" s="1" t="s">
        <v>144</v>
      </c>
      <c r="B53" s="142">
        <f>E46/C14</f>
        <v>0.40984010711710728</v>
      </c>
    </row>
  </sheetData>
  <mergeCells count="2">
    <mergeCell ref="A2:H2"/>
    <mergeCell ref="A3:H3"/>
  </mergeCells>
  <hyperlinks>
    <hyperlink ref="F34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9"/>
  <sheetViews>
    <sheetView tabSelected="1" topLeftCell="A4" workbookViewId="0">
      <selection activeCell="H42" sqref="H42"/>
    </sheetView>
  </sheetViews>
  <sheetFormatPr defaultColWidth="8.8984375" defaultRowHeight="13" x14ac:dyDescent="0.3"/>
  <cols>
    <col min="1" max="1" width="31.3984375" style="3" bestFit="1" customWidth="1"/>
    <col min="2" max="2" width="6.8984375" style="3" customWidth="1"/>
    <col min="3" max="3" width="7.59765625" style="3" customWidth="1"/>
    <col min="4" max="4" width="8" style="3" customWidth="1"/>
    <col min="5" max="5" width="7.09765625" style="3" customWidth="1"/>
    <col min="6" max="6" width="5.296875" style="3" customWidth="1"/>
    <col min="7" max="7" width="9.09765625" style="3" customWidth="1"/>
    <col min="8" max="8" width="34.09765625" style="3" bestFit="1" customWidth="1"/>
    <col min="9" max="11" width="8.8984375" style="3"/>
    <col min="12" max="12" width="14.09765625" style="3" customWidth="1"/>
    <col min="13" max="16384" width="8.8984375" style="3"/>
  </cols>
  <sheetData>
    <row r="1" spans="1:8" ht="21" x14ac:dyDescent="0.5">
      <c r="A1" s="145" t="s">
        <v>115</v>
      </c>
      <c r="B1" s="145"/>
      <c r="C1" s="145"/>
      <c r="D1" s="145"/>
      <c r="E1" s="145"/>
      <c r="F1" s="145"/>
      <c r="G1" s="145"/>
      <c r="H1" s="145"/>
    </row>
    <row r="2" spans="1:8" x14ac:dyDescent="0.3">
      <c r="A2" s="146" t="s">
        <v>116</v>
      </c>
      <c r="B2" s="146"/>
      <c r="C2" s="146"/>
      <c r="D2" s="146"/>
      <c r="E2" s="146"/>
      <c r="F2" s="146"/>
      <c r="G2" s="146"/>
      <c r="H2" s="146"/>
    </row>
    <row r="3" spans="1:8" x14ac:dyDescent="0.3">
      <c r="A3" s="42"/>
      <c r="B3" s="42"/>
      <c r="C3" s="42"/>
      <c r="D3" s="42"/>
      <c r="E3" s="42"/>
      <c r="F3" s="42"/>
      <c r="G3" s="42"/>
      <c r="H3" s="42"/>
    </row>
    <row r="4" spans="1:8" x14ac:dyDescent="0.3">
      <c r="A4" s="48" t="s">
        <v>1</v>
      </c>
      <c r="B4" s="48" t="s">
        <v>25</v>
      </c>
      <c r="C4" s="48" t="s">
        <v>24</v>
      </c>
      <c r="D4" s="48" t="s">
        <v>43</v>
      </c>
      <c r="E4" s="49"/>
      <c r="F4" s="49"/>
      <c r="G4" s="48" t="s">
        <v>7</v>
      </c>
      <c r="H4" s="47"/>
    </row>
    <row r="5" spans="1:8" x14ac:dyDescent="0.3">
      <c r="A5" s="71" t="s">
        <v>5</v>
      </c>
      <c r="B5" s="55" t="s">
        <v>26</v>
      </c>
      <c r="C5" s="143">
        <v>20227.083333333332</v>
      </c>
      <c r="D5" s="56">
        <v>3.5</v>
      </c>
      <c r="E5" s="56"/>
      <c r="F5" s="56"/>
      <c r="G5" s="59">
        <f>C5*D5</f>
        <v>70794.791666666657</v>
      </c>
      <c r="H5" s="55"/>
    </row>
    <row r="6" spans="1:8" ht="13.5" thickBot="1" x14ac:dyDescent="0.35">
      <c r="A6" s="73" t="s">
        <v>6</v>
      </c>
      <c r="B6" s="66" t="s">
        <v>29</v>
      </c>
      <c r="C6" s="66">
        <v>950</v>
      </c>
      <c r="D6" s="67">
        <v>1</v>
      </c>
      <c r="E6" s="67"/>
      <c r="F6" s="67"/>
      <c r="G6" s="70">
        <f>C6*D6</f>
        <v>950</v>
      </c>
      <c r="H6" s="66" t="s">
        <v>111</v>
      </c>
    </row>
    <row r="7" spans="1:8" ht="13.5" thickTop="1" x14ac:dyDescent="0.3">
      <c r="A7" s="28" t="s">
        <v>39</v>
      </c>
      <c r="B7" s="28"/>
      <c r="C7" s="28"/>
      <c r="D7" s="29"/>
      <c r="E7" s="29"/>
      <c r="F7" s="29"/>
      <c r="G7" s="30">
        <f>SUM(G5:G6)</f>
        <v>71744.791666666657</v>
      </c>
      <c r="H7" s="38"/>
    </row>
    <row r="8" spans="1:8" s="45" customFormat="1" x14ac:dyDescent="0.3">
      <c r="A8" s="26"/>
      <c r="B8" s="26"/>
      <c r="C8" s="26"/>
      <c r="D8" s="43"/>
      <c r="E8" s="43"/>
      <c r="F8" s="43"/>
      <c r="G8" s="44"/>
    </row>
    <row r="9" spans="1:8" x14ac:dyDescent="0.3">
      <c r="A9" s="48" t="s">
        <v>28</v>
      </c>
      <c r="B9" s="48"/>
      <c r="C9" s="48"/>
      <c r="D9" s="50"/>
      <c r="E9" s="50"/>
      <c r="F9" s="50"/>
      <c r="G9" s="51"/>
      <c r="H9" s="47"/>
    </row>
    <row r="10" spans="1:8" x14ac:dyDescent="0.3">
      <c r="A10" s="46" t="s">
        <v>2</v>
      </c>
      <c r="B10" s="32"/>
      <c r="C10" s="33"/>
      <c r="D10" s="34"/>
      <c r="E10" s="32" t="s">
        <v>114</v>
      </c>
      <c r="F10" s="32" t="s">
        <v>110</v>
      </c>
      <c r="G10" s="35"/>
      <c r="H10" s="33"/>
    </row>
    <row r="11" spans="1:8" x14ac:dyDescent="0.3">
      <c r="A11" s="97" t="s">
        <v>18</v>
      </c>
      <c r="B11" s="55" t="s">
        <v>29</v>
      </c>
      <c r="C11" s="55">
        <v>1000</v>
      </c>
      <c r="D11" s="56">
        <v>8.25</v>
      </c>
      <c r="E11" s="57">
        <f t="shared" ref="E11:E27" si="0">G11/$C$5</f>
        <v>0.40786898753733652</v>
      </c>
      <c r="F11" s="58">
        <f>G11/$G$7</f>
        <v>0.11499092558983667</v>
      </c>
      <c r="G11" s="59">
        <f t="shared" ref="G11:G16" si="1">C11*D11</f>
        <v>8250</v>
      </c>
      <c r="H11" s="55"/>
    </row>
    <row r="12" spans="1:8" x14ac:dyDescent="0.3">
      <c r="A12" s="98" t="s">
        <v>20</v>
      </c>
      <c r="B12" s="60" t="s">
        <v>46</v>
      </c>
      <c r="C12" s="60">
        <f>1000*365*0.3</f>
        <v>109500</v>
      </c>
      <c r="D12" s="61">
        <v>0.2</v>
      </c>
      <c r="E12" s="62">
        <f t="shared" si="0"/>
        <v>1.0827067669172934</v>
      </c>
      <c r="F12" s="63">
        <f t="shared" ref="F12:F33" si="2">G12/$G$7</f>
        <v>0.30524863883847553</v>
      </c>
      <c r="G12" s="64">
        <f t="shared" si="1"/>
        <v>21900</v>
      </c>
      <c r="H12" s="60" t="s">
        <v>47</v>
      </c>
    </row>
    <row r="13" spans="1:8" x14ac:dyDescent="0.3">
      <c r="A13" s="98" t="s">
        <v>21</v>
      </c>
      <c r="B13" s="60" t="s">
        <v>27</v>
      </c>
      <c r="C13" s="60">
        <v>1000</v>
      </c>
      <c r="D13" s="61">
        <v>0.25</v>
      </c>
      <c r="E13" s="62">
        <f t="shared" si="0"/>
        <v>1.2359666289010198E-2</v>
      </c>
      <c r="F13" s="63">
        <f t="shared" si="2"/>
        <v>3.4845735027223233E-3</v>
      </c>
      <c r="G13" s="64">
        <f t="shared" si="1"/>
        <v>250</v>
      </c>
      <c r="H13" s="60"/>
    </row>
    <row r="14" spans="1:8" x14ac:dyDescent="0.3">
      <c r="A14" s="98" t="s">
        <v>68</v>
      </c>
      <c r="B14" s="60" t="s">
        <v>30</v>
      </c>
      <c r="C14" s="60">
        <v>154</v>
      </c>
      <c r="D14" s="61">
        <v>3</v>
      </c>
      <c r="E14" s="62">
        <f t="shared" si="0"/>
        <v>2.2840663302090846E-2</v>
      </c>
      <c r="F14" s="63">
        <f t="shared" si="2"/>
        <v>6.4394918330308538E-3</v>
      </c>
      <c r="G14" s="64">
        <f t="shared" si="1"/>
        <v>462</v>
      </c>
      <c r="H14" s="60" t="s">
        <v>67</v>
      </c>
    </row>
    <row r="15" spans="1:8" x14ac:dyDescent="0.3">
      <c r="A15" s="98" t="s">
        <v>69</v>
      </c>
      <c r="B15" s="60" t="s">
        <v>30</v>
      </c>
      <c r="C15" s="60">
        <v>104</v>
      </c>
      <c r="D15" s="61">
        <v>5.5</v>
      </c>
      <c r="E15" s="62">
        <f t="shared" si="0"/>
        <v>2.827891646925533E-2</v>
      </c>
      <c r="F15" s="63">
        <f t="shared" si="2"/>
        <v>7.9727041742286755E-3</v>
      </c>
      <c r="G15" s="64">
        <f t="shared" si="1"/>
        <v>572</v>
      </c>
      <c r="H15" s="60" t="s">
        <v>70</v>
      </c>
    </row>
    <row r="16" spans="1:8" x14ac:dyDescent="0.3">
      <c r="A16" s="98" t="s">
        <v>22</v>
      </c>
      <c r="B16" s="60" t="s">
        <v>78</v>
      </c>
      <c r="C16" s="60">
        <v>12</v>
      </c>
      <c r="D16" s="61">
        <v>75</v>
      </c>
      <c r="E16" s="62">
        <f t="shared" si="0"/>
        <v>4.4494798640436713E-2</v>
      </c>
      <c r="F16" s="63">
        <f t="shared" si="2"/>
        <v>1.2544464609800365E-2</v>
      </c>
      <c r="G16" s="64">
        <f t="shared" si="1"/>
        <v>900</v>
      </c>
      <c r="H16" s="60" t="s">
        <v>71</v>
      </c>
    </row>
    <row r="17" spans="1:8" x14ac:dyDescent="0.3">
      <c r="A17" s="98" t="s">
        <v>31</v>
      </c>
      <c r="B17" s="60"/>
      <c r="C17" s="60"/>
      <c r="D17" s="61"/>
      <c r="E17" s="62">
        <f t="shared" si="0"/>
        <v>2.4719332578020396E-2</v>
      </c>
      <c r="F17" s="63">
        <f t="shared" si="2"/>
        <v>6.9691470054446467E-3</v>
      </c>
      <c r="G17" s="64">
        <v>500</v>
      </c>
      <c r="H17" s="60"/>
    </row>
    <row r="18" spans="1:8" x14ac:dyDescent="0.3">
      <c r="A18" s="98" t="s">
        <v>73</v>
      </c>
      <c r="B18" s="60" t="s">
        <v>32</v>
      </c>
      <c r="C18" s="60">
        <v>572</v>
      </c>
      <c r="D18" s="61">
        <v>15</v>
      </c>
      <c r="E18" s="62">
        <f t="shared" si="0"/>
        <v>0.42418374703882999</v>
      </c>
      <c r="F18" s="63">
        <f t="shared" si="2"/>
        <v>0.11959056261343014</v>
      </c>
      <c r="G18" s="64">
        <f>C18*D18</f>
        <v>8580</v>
      </c>
      <c r="H18" s="60" t="s">
        <v>72</v>
      </c>
    </row>
    <row r="19" spans="1:8" x14ac:dyDescent="0.3">
      <c r="A19" s="98" t="s">
        <v>74</v>
      </c>
      <c r="B19" s="60" t="s">
        <v>32</v>
      </c>
      <c r="C19" s="60">
        <v>650</v>
      </c>
      <c r="D19" s="61">
        <v>15</v>
      </c>
      <c r="E19" s="62">
        <f t="shared" si="0"/>
        <v>0.4820269852713977</v>
      </c>
      <c r="F19" s="63">
        <f t="shared" si="2"/>
        <v>0.13589836660617061</v>
      </c>
      <c r="G19" s="64">
        <f>C19*D19</f>
        <v>9750</v>
      </c>
      <c r="H19" s="60" t="s">
        <v>75</v>
      </c>
    </row>
    <row r="20" spans="1:8" x14ac:dyDescent="0.3">
      <c r="A20" s="98" t="s">
        <v>76</v>
      </c>
      <c r="B20" s="60"/>
      <c r="C20" s="60"/>
      <c r="D20" s="61"/>
      <c r="E20" s="62">
        <f t="shared" si="0"/>
        <v>2.9663199093624474E-2</v>
      </c>
      <c r="F20" s="63">
        <f t="shared" si="2"/>
        <v>8.362976406533577E-3</v>
      </c>
      <c r="G20" s="64">
        <v>600</v>
      </c>
      <c r="H20" s="60" t="s">
        <v>77</v>
      </c>
    </row>
    <row r="21" spans="1:8" x14ac:dyDescent="0.3">
      <c r="A21" s="98" t="s">
        <v>23</v>
      </c>
      <c r="B21" s="60"/>
      <c r="C21" s="65">
        <f>C5</f>
        <v>20227.083333333332</v>
      </c>
      <c r="D21" s="61">
        <v>0.08</v>
      </c>
      <c r="E21" s="62">
        <f t="shared" si="0"/>
        <v>0.08</v>
      </c>
      <c r="F21" s="63">
        <f t="shared" si="2"/>
        <v>2.2554482758620691E-2</v>
      </c>
      <c r="G21" s="64">
        <f>C21*D21</f>
        <v>1618.1666666666665</v>
      </c>
      <c r="H21" s="60"/>
    </row>
    <row r="22" spans="1:8" x14ac:dyDescent="0.3">
      <c r="A22" s="98" t="s">
        <v>17</v>
      </c>
      <c r="B22" s="60"/>
      <c r="C22" s="65">
        <f>C5</f>
        <v>20227.083333333332</v>
      </c>
      <c r="D22" s="61">
        <v>0.3</v>
      </c>
      <c r="E22" s="62">
        <f t="shared" si="0"/>
        <v>0.3</v>
      </c>
      <c r="F22" s="63">
        <f t="shared" si="2"/>
        <v>8.4579310344827588E-2</v>
      </c>
      <c r="G22" s="64">
        <f>C22*D22</f>
        <v>6068.1249999999991</v>
      </c>
      <c r="H22" s="60"/>
    </row>
    <row r="23" spans="1:8" x14ac:dyDescent="0.3">
      <c r="A23" s="98" t="s">
        <v>8</v>
      </c>
      <c r="B23" s="60"/>
      <c r="C23" s="60"/>
      <c r="D23" s="61"/>
      <c r="E23" s="62">
        <f t="shared" si="0"/>
        <v>0</v>
      </c>
      <c r="F23" s="63">
        <f t="shared" si="2"/>
        <v>0</v>
      </c>
      <c r="G23" s="64">
        <f>C23*D23</f>
        <v>0</v>
      </c>
      <c r="H23" s="60"/>
    </row>
    <row r="24" spans="1:8" x14ac:dyDescent="0.3">
      <c r="A24" s="98" t="s">
        <v>36</v>
      </c>
      <c r="B24" s="60"/>
      <c r="C24" s="60">
        <v>3120</v>
      </c>
      <c r="D24" s="61">
        <v>0.56499999999999995</v>
      </c>
      <c r="E24" s="62">
        <f t="shared" si="0"/>
        <v>8.715047893706869E-2</v>
      </c>
      <c r="F24" s="63">
        <f t="shared" si="2"/>
        <v>2.4570424682395644E-2</v>
      </c>
      <c r="G24" s="64">
        <f>C24*D24</f>
        <v>1762.7999999999997</v>
      </c>
      <c r="H24" s="60" t="s">
        <v>66</v>
      </c>
    </row>
    <row r="25" spans="1:8" x14ac:dyDescent="0.3">
      <c r="A25" s="98" t="s">
        <v>84</v>
      </c>
      <c r="B25" s="60"/>
      <c r="C25" s="60"/>
      <c r="D25" s="61"/>
      <c r="E25" s="62">
        <f t="shared" si="0"/>
        <v>1.9775466062416317E-2</v>
      </c>
      <c r="F25" s="63">
        <f t="shared" si="2"/>
        <v>5.575317604355718E-3</v>
      </c>
      <c r="G25" s="64">
        <v>400</v>
      </c>
      <c r="H25" s="60"/>
    </row>
    <row r="26" spans="1:8" ht="13.5" thickBot="1" x14ac:dyDescent="0.35">
      <c r="A26" s="99" t="s">
        <v>83</v>
      </c>
      <c r="B26" s="66"/>
      <c r="C26" s="66"/>
      <c r="D26" s="67"/>
      <c r="E26" s="68">
        <f t="shared" si="0"/>
        <v>1.6512514162117624E-2</v>
      </c>
      <c r="F26" s="69">
        <f t="shared" si="2"/>
        <v>4.6553901996370245E-3</v>
      </c>
      <c r="G26" s="70">
        <v>334</v>
      </c>
      <c r="H26" s="66" t="s">
        <v>112</v>
      </c>
    </row>
    <row r="27" spans="1:8" ht="13.5" thickTop="1" x14ac:dyDescent="0.3">
      <c r="A27" s="100" t="s">
        <v>37</v>
      </c>
      <c r="B27" s="38"/>
      <c r="C27" s="38"/>
      <c r="D27" s="39"/>
      <c r="E27" s="40">
        <f t="shared" si="0"/>
        <v>3.0625815222988981</v>
      </c>
      <c r="F27" s="41">
        <f t="shared" si="2"/>
        <v>0.86343677676951014</v>
      </c>
      <c r="G27" s="30">
        <f>SUM(G11:G26)</f>
        <v>61947.091666666667</v>
      </c>
      <c r="H27" s="38"/>
    </row>
    <row r="28" spans="1:8" x14ac:dyDescent="0.3">
      <c r="A28" s="46" t="s">
        <v>3</v>
      </c>
      <c r="B28" s="32"/>
      <c r="C28" s="33"/>
      <c r="D28" s="34"/>
      <c r="E28" s="36">
        <f t="shared" ref="E28:E32" si="3">G28/$C$5</f>
        <v>0</v>
      </c>
      <c r="F28" s="37">
        <f t="shared" si="2"/>
        <v>0</v>
      </c>
      <c r="G28" s="35"/>
      <c r="H28" s="33"/>
    </row>
    <row r="29" spans="1:8" x14ac:dyDescent="0.3">
      <c r="A29" s="97" t="s">
        <v>34</v>
      </c>
      <c r="B29" s="55"/>
      <c r="C29" s="55"/>
      <c r="D29" s="56"/>
      <c r="E29" s="57">
        <f t="shared" si="3"/>
        <v>2.6696879184262026E-2</v>
      </c>
      <c r="F29" s="58">
        <f t="shared" si="2"/>
        <v>7.5266787658802188E-3</v>
      </c>
      <c r="G29" s="59">
        <v>540</v>
      </c>
      <c r="H29" s="55" t="s">
        <v>89</v>
      </c>
    </row>
    <row r="30" spans="1:8" x14ac:dyDescent="0.3">
      <c r="A30" s="98" t="s">
        <v>33</v>
      </c>
      <c r="B30" s="60"/>
      <c r="C30" s="60"/>
      <c r="D30" s="61"/>
      <c r="E30" s="62">
        <f t="shared" si="3"/>
        <v>6.1798331445050987E-2</v>
      </c>
      <c r="F30" s="63">
        <f t="shared" si="2"/>
        <v>1.7422867513611617E-2</v>
      </c>
      <c r="G30" s="64">
        <v>1250</v>
      </c>
      <c r="H30" s="60" t="s">
        <v>88</v>
      </c>
    </row>
    <row r="31" spans="1:8" ht="13.5" thickBot="1" x14ac:dyDescent="0.35">
      <c r="A31" s="99" t="s">
        <v>86</v>
      </c>
      <c r="B31" s="66"/>
      <c r="C31" s="66"/>
      <c r="D31" s="67"/>
      <c r="E31" s="68">
        <f t="shared" si="3"/>
        <v>0.16650101967246886</v>
      </c>
      <c r="F31" s="69">
        <f t="shared" si="2"/>
        <v>4.6941804718693289E-2</v>
      </c>
      <c r="G31" s="70">
        <v>3367.83</v>
      </c>
      <c r="H31" s="66" t="s">
        <v>87</v>
      </c>
    </row>
    <row r="32" spans="1:8" ht="14" thickTop="1" thickBot="1" x14ac:dyDescent="0.35">
      <c r="A32" s="100" t="s">
        <v>38</v>
      </c>
      <c r="B32" s="38"/>
      <c r="C32" s="38"/>
      <c r="D32" s="39"/>
      <c r="E32" s="40">
        <f t="shared" si="3"/>
        <v>0.25499623030178187</v>
      </c>
      <c r="F32" s="41">
        <f t="shared" si="2"/>
        <v>7.1891350998185125E-2</v>
      </c>
      <c r="G32" s="30">
        <f>SUM(G29:G31)</f>
        <v>5157.83</v>
      </c>
      <c r="H32" s="38"/>
    </row>
    <row r="33" spans="1:11" ht="13.5" thickTop="1" x14ac:dyDescent="0.3">
      <c r="A33" s="74" t="s">
        <v>44</v>
      </c>
      <c r="B33" s="75"/>
      <c r="C33" s="75"/>
      <c r="D33" s="76"/>
      <c r="E33" s="77">
        <f>G33/$C$5</f>
        <v>3.3175777526006796</v>
      </c>
      <c r="F33" s="78">
        <f t="shared" si="2"/>
        <v>0.93532812776769514</v>
      </c>
      <c r="G33" s="79">
        <f>G27+G32</f>
        <v>67104.921666666662</v>
      </c>
      <c r="H33" s="75"/>
    </row>
    <row r="34" spans="1:11" s="45" customFormat="1" ht="13.5" thickBot="1" x14ac:dyDescent="0.35">
      <c r="A34" s="26"/>
      <c r="D34" s="52"/>
      <c r="E34" s="53"/>
      <c r="F34" s="54"/>
      <c r="I34" s="3"/>
      <c r="J34" s="3"/>
      <c r="K34" s="3"/>
    </row>
    <row r="35" spans="1:11" ht="13.5" thickTop="1" x14ac:dyDescent="0.3">
      <c r="A35" s="80" t="s">
        <v>11</v>
      </c>
      <c r="B35" s="81"/>
      <c r="C35" s="81"/>
      <c r="D35" s="82"/>
      <c r="E35" s="83">
        <f>G35/$C$5</f>
        <v>0.22938897929755875</v>
      </c>
      <c r="F35" s="84"/>
      <c r="G35" s="85">
        <f>G7-G33</f>
        <v>4639.8699999999953</v>
      </c>
      <c r="H35" s="86"/>
    </row>
    <row r="36" spans="1:11" x14ac:dyDescent="0.3">
      <c r="A36" s="55" t="s">
        <v>82</v>
      </c>
      <c r="B36" s="55"/>
      <c r="C36" s="55"/>
      <c r="D36" s="56"/>
      <c r="E36" s="57">
        <f>G36/$C$5</f>
        <v>0.39204861468740348</v>
      </c>
      <c r="F36" s="58"/>
      <c r="G36" s="59">
        <v>7930</v>
      </c>
      <c r="H36" s="55" t="s">
        <v>136</v>
      </c>
    </row>
    <row r="37" spans="1:11" x14ac:dyDescent="0.3">
      <c r="A37" s="87" t="s">
        <v>109</v>
      </c>
      <c r="B37" s="88"/>
      <c r="C37" s="88"/>
      <c r="D37" s="89"/>
      <c r="E37" s="90">
        <f>G37/$C$5</f>
        <v>-0.16265963538984471</v>
      </c>
      <c r="F37" s="91"/>
      <c r="G37" s="92">
        <f>G35-G36</f>
        <v>-3290.1300000000047</v>
      </c>
      <c r="H37" s="88"/>
    </row>
    <row r="38" spans="1:11" x14ac:dyDescent="0.3">
      <c r="A38" s="93" t="s">
        <v>96</v>
      </c>
      <c r="B38" s="94"/>
      <c r="C38" s="94"/>
      <c r="D38" s="95"/>
      <c r="E38" s="144">
        <f>G38/C5</f>
        <v>0.74355109692038257</v>
      </c>
      <c r="F38" s="91"/>
      <c r="G38" s="96">
        <f>G7-(G27-(G18+G19))-G32-G36</f>
        <v>15039.869999999988</v>
      </c>
      <c r="H38" s="94"/>
    </row>
    <row r="39" spans="1:11" x14ac:dyDescent="0.3">
      <c r="A39" s="147" t="s">
        <v>117</v>
      </c>
      <c r="B39" s="147"/>
      <c r="C39" s="147"/>
      <c r="D39" s="147"/>
      <c r="E39" s="147"/>
      <c r="F39" s="147"/>
      <c r="G39" s="147"/>
      <c r="H39" s="147"/>
      <c r="K39" s="31"/>
    </row>
  </sheetData>
  <mergeCells count="3">
    <mergeCell ref="A39:H39"/>
    <mergeCell ref="A1:H1"/>
    <mergeCell ref="A2:H2"/>
  </mergeCells>
  <pageMargins left="0.7" right="0.7" top="0.75" bottom="0.75" header="0.3" footer="0.3"/>
  <pageSetup scale="95" orientation="landscape" r:id="rId1"/>
  <ignoredErrors>
    <ignoredError sqref="G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71"/>
  <sheetViews>
    <sheetView topLeftCell="A4" workbookViewId="0">
      <selection activeCell="D30" sqref="D30"/>
    </sheetView>
  </sheetViews>
  <sheetFormatPr defaultRowHeight="13" x14ac:dyDescent="0.3"/>
  <cols>
    <col min="1" max="1" width="14.59765625" customWidth="1"/>
    <col min="2" max="2" width="8.296875" customWidth="1"/>
    <col min="3" max="3" width="11" customWidth="1"/>
    <col min="4" max="4" width="11" bestFit="1" customWidth="1"/>
    <col min="5" max="5" width="21.8984375" bestFit="1" customWidth="1"/>
    <col min="13" max="13" width="13.3984375" customWidth="1"/>
    <col min="14" max="14" width="12.3984375" customWidth="1"/>
    <col min="15" max="15" width="13" customWidth="1"/>
    <col min="16" max="16" width="13.296875" customWidth="1"/>
    <col min="18" max="18" width="15.296875" customWidth="1"/>
    <col min="20" max="20" width="10" bestFit="1" customWidth="1"/>
  </cols>
  <sheetData>
    <row r="1" spans="1:20" ht="21" x14ac:dyDescent="0.5">
      <c r="A1" s="145" t="s">
        <v>118</v>
      </c>
      <c r="B1" s="145"/>
      <c r="C1" s="145"/>
      <c r="D1" s="145"/>
      <c r="E1" s="145"/>
      <c r="F1" s="23"/>
      <c r="G1" s="23"/>
      <c r="H1" s="23"/>
    </row>
    <row r="2" spans="1:20" x14ac:dyDescent="0.3">
      <c r="A2" s="146" t="s">
        <v>116</v>
      </c>
      <c r="B2" s="146"/>
      <c r="C2" s="146"/>
      <c r="D2" s="146"/>
      <c r="E2" s="146"/>
      <c r="F2" s="24"/>
      <c r="G2" s="24"/>
      <c r="H2" s="24"/>
    </row>
    <row r="3" spans="1:20" x14ac:dyDescent="0.3">
      <c r="A3" s="48" t="s">
        <v>0</v>
      </c>
      <c r="B3" s="48" t="s">
        <v>52</v>
      </c>
      <c r="C3" s="48" t="s">
        <v>53</v>
      </c>
      <c r="D3" s="48" t="s">
        <v>54</v>
      </c>
      <c r="E3" s="48" t="s">
        <v>4</v>
      </c>
    </row>
    <row r="4" spans="1:20" x14ac:dyDescent="0.3">
      <c r="A4" s="32" t="s">
        <v>121</v>
      </c>
      <c r="B4" s="33"/>
      <c r="C4" s="33"/>
      <c r="D4" s="33"/>
      <c r="E4" s="33"/>
    </row>
    <row r="5" spans="1:20" x14ac:dyDescent="0.3">
      <c r="A5" s="55" t="s">
        <v>42</v>
      </c>
      <c r="B5" s="55">
        <v>1</v>
      </c>
      <c r="C5" s="56">
        <v>8478.5</v>
      </c>
      <c r="D5" s="57">
        <f t="shared" ref="D5:D29" si="0">B5*C5</f>
        <v>8478.5</v>
      </c>
      <c r="E5" s="55" t="s">
        <v>63</v>
      </c>
    </row>
    <row r="6" spans="1:20" x14ac:dyDescent="0.3">
      <c r="A6" s="60" t="s">
        <v>60</v>
      </c>
      <c r="B6" s="60">
        <v>5</v>
      </c>
      <c r="C6" s="61">
        <v>100</v>
      </c>
      <c r="D6" s="62">
        <f t="shared" si="0"/>
        <v>500</v>
      </c>
      <c r="E6" s="60" t="s">
        <v>61</v>
      </c>
    </row>
    <row r="7" spans="1:20" x14ac:dyDescent="0.3">
      <c r="A7" s="60" t="s">
        <v>79</v>
      </c>
      <c r="B7" s="60">
        <v>10</v>
      </c>
      <c r="C7" s="61">
        <v>30</v>
      </c>
      <c r="D7" s="62">
        <f t="shared" si="0"/>
        <v>300</v>
      </c>
      <c r="E7" s="60" t="s">
        <v>80</v>
      </c>
    </row>
    <row r="8" spans="1:20" x14ac:dyDescent="0.3">
      <c r="A8" s="101" t="s">
        <v>49</v>
      </c>
      <c r="B8" s="101">
        <v>6</v>
      </c>
      <c r="C8" s="102">
        <v>22.15</v>
      </c>
      <c r="D8" s="103">
        <f>B8*C8</f>
        <v>132.89999999999998</v>
      </c>
      <c r="E8" s="101" t="s">
        <v>50</v>
      </c>
      <c r="M8" s="21"/>
    </row>
    <row r="9" spans="1:20" x14ac:dyDescent="0.3">
      <c r="A9" s="32" t="s">
        <v>55</v>
      </c>
      <c r="B9" s="33"/>
      <c r="C9" s="34"/>
      <c r="D9" s="36"/>
      <c r="E9" s="33"/>
    </row>
    <row r="10" spans="1:20" x14ac:dyDescent="0.3">
      <c r="A10" s="55" t="s">
        <v>122</v>
      </c>
      <c r="B10" s="55">
        <v>5</v>
      </c>
      <c r="C10" s="56">
        <v>300</v>
      </c>
      <c r="D10" s="57">
        <f t="shared" si="0"/>
        <v>1500</v>
      </c>
      <c r="E10" s="55"/>
      <c r="P10" s="22"/>
      <c r="R10" s="22"/>
      <c r="T10" s="22"/>
    </row>
    <row r="11" spans="1:20" x14ac:dyDescent="0.3">
      <c r="A11" s="60" t="s">
        <v>123</v>
      </c>
      <c r="B11" s="60">
        <v>5</v>
      </c>
      <c r="C11" s="61">
        <v>1500</v>
      </c>
      <c r="D11" s="62">
        <f t="shared" si="0"/>
        <v>7500</v>
      </c>
      <c r="E11" s="60"/>
    </row>
    <row r="12" spans="1:20" x14ac:dyDescent="0.3">
      <c r="A12" s="60" t="s">
        <v>124</v>
      </c>
      <c r="B12" s="60">
        <v>5</v>
      </c>
      <c r="C12" s="61">
        <v>500</v>
      </c>
      <c r="D12" s="62">
        <f t="shared" si="0"/>
        <v>2500</v>
      </c>
      <c r="E12" s="60"/>
      <c r="M12" s="22"/>
      <c r="N12" s="22"/>
      <c r="P12" s="22"/>
      <c r="R12" s="22"/>
    </row>
    <row r="13" spans="1:20" x14ac:dyDescent="0.3">
      <c r="A13" s="101" t="s">
        <v>125</v>
      </c>
      <c r="B13" s="101">
        <v>2</v>
      </c>
      <c r="C13" s="102">
        <v>250</v>
      </c>
      <c r="D13" s="103">
        <f t="shared" si="0"/>
        <v>500</v>
      </c>
      <c r="E13" s="101"/>
      <c r="M13" s="22"/>
      <c r="N13" s="22"/>
    </row>
    <row r="14" spans="1:20" x14ac:dyDescent="0.3">
      <c r="A14" s="32" t="s">
        <v>35</v>
      </c>
      <c r="B14" s="33"/>
      <c r="C14" s="34"/>
      <c r="D14" s="36"/>
      <c r="E14" s="33"/>
      <c r="M14" s="22"/>
      <c r="N14" s="22"/>
    </row>
    <row r="15" spans="1:20" x14ac:dyDescent="0.3">
      <c r="A15" s="55" t="s">
        <v>48</v>
      </c>
      <c r="B15" s="55">
        <v>10</v>
      </c>
      <c r="C15" s="56">
        <v>294</v>
      </c>
      <c r="D15" s="57">
        <f t="shared" ref="D15" si="1">B15*C15</f>
        <v>2940</v>
      </c>
      <c r="E15" s="55"/>
      <c r="M15" s="22"/>
      <c r="N15" s="22"/>
    </row>
    <row r="16" spans="1:20" x14ac:dyDescent="0.3">
      <c r="A16" s="60" t="s">
        <v>106</v>
      </c>
      <c r="B16" s="60">
        <v>12</v>
      </c>
      <c r="C16" s="61">
        <v>18.899999999999999</v>
      </c>
      <c r="D16" s="62">
        <f t="shared" si="0"/>
        <v>226.79999999999998</v>
      </c>
      <c r="E16" s="60" t="s">
        <v>51</v>
      </c>
      <c r="M16" s="22"/>
      <c r="N16" s="22"/>
    </row>
    <row r="17" spans="1:14" x14ac:dyDescent="0.3">
      <c r="A17" s="60" t="s">
        <v>56</v>
      </c>
      <c r="B17" s="60">
        <v>10</v>
      </c>
      <c r="C17" s="61">
        <v>159</v>
      </c>
      <c r="D17" s="62">
        <f t="shared" si="0"/>
        <v>1590</v>
      </c>
      <c r="E17" s="60" t="s">
        <v>58</v>
      </c>
      <c r="M17" s="22"/>
      <c r="N17" s="22"/>
    </row>
    <row r="18" spans="1:14" x14ac:dyDescent="0.3">
      <c r="A18" s="60" t="s">
        <v>57</v>
      </c>
      <c r="B18" s="60">
        <v>1</v>
      </c>
      <c r="C18" s="61">
        <v>205</v>
      </c>
      <c r="D18" s="62">
        <f t="shared" si="0"/>
        <v>205</v>
      </c>
      <c r="E18" s="60" t="s">
        <v>59</v>
      </c>
      <c r="M18" s="22"/>
      <c r="N18" s="22"/>
    </row>
    <row r="19" spans="1:14" x14ac:dyDescent="0.3">
      <c r="A19" s="60" t="s">
        <v>65</v>
      </c>
      <c r="B19" s="60">
        <v>1</v>
      </c>
      <c r="C19" s="61">
        <v>100</v>
      </c>
      <c r="D19" s="62">
        <f t="shared" si="0"/>
        <v>100</v>
      </c>
      <c r="E19" s="60"/>
      <c r="M19" s="22"/>
      <c r="N19" s="22"/>
    </row>
    <row r="20" spans="1:14" x14ac:dyDescent="0.3">
      <c r="A20" s="60" t="s">
        <v>107</v>
      </c>
      <c r="B20" s="60">
        <v>1</v>
      </c>
      <c r="C20" s="61">
        <v>3000</v>
      </c>
      <c r="D20" s="62">
        <f t="shared" si="0"/>
        <v>3000</v>
      </c>
      <c r="E20" s="60"/>
      <c r="M20" s="22"/>
      <c r="N20" s="22"/>
    </row>
    <row r="21" spans="1:14" x14ac:dyDescent="0.3">
      <c r="A21" s="101" t="s">
        <v>119</v>
      </c>
      <c r="B21" s="101">
        <v>1</v>
      </c>
      <c r="C21" s="102">
        <v>2500</v>
      </c>
      <c r="D21" s="103">
        <f t="shared" si="0"/>
        <v>2500</v>
      </c>
      <c r="E21" s="101" t="s">
        <v>138</v>
      </c>
      <c r="M21" s="22"/>
      <c r="N21" s="22"/>
    </row>
    <row r="22" spans="1:14" x14ac:dyDescent="0.3">
      <c r="A22" s="32" t="s">
        <v>62</v>
      </c>
      <c r="B22" s="33"/>
      <c r="C22" s="34"/>
      <c r="D22" s="36"/>
      <c r="E22" s="33"/>
      <c r="M22" s="22"/>
      <c r="N22" s="22"/>
    </row>
    <row r="23" spans="1:14" x14ac:dyDescent="0.3">
      <c r="A23" s="55" t="s">
        <v>126</v>
      </c>
      <c r="B23" s="55">
        <v>1</v>
      </c>
      <c r="C23" s="56">
        <v>325</v>
      </c>
      <c r="D23" s="57">
        <f t="shared" si="0"/>
        <v>325</v>
      </c>
      <c r="E23" s="55"/>
      <c r="M23" s="22"/>
      <c r="N23" s="22"/>
    </row>
    <row r="24" spans="1:14" x14ac:dyDescent="0.3">
      <c r="A24" s="60" t="s">
        <v>127</v>
      </c>
      <c r="B24" s="60">
        <v>1</v>
      </c>
      <c r="C24" s="61">
        <v>515</v>
      </c>
      <c r="D24" s="62">
        <f t="shared" si="0"/>
        <v>515</v>
      </c>
      <c r="E24" s="60"/>
      <c r="M24" s="22"/>
      <c r="N24" s="22"/>
    </row>
    <row r="25" spans="1:14" x14ac:dyDescent="0.3">
      <c r="A25" s="101" t="s">
        <v>128</v>
      </c>
      <c r="B25" s="101">
        <v>1</v>
      </c>
      <c r="C25" s="102">
        <v>600</v>
      </c>
      <c r="D25" s="103">
        <f t="shared" si="0"/>
        <v>600</v>
      </c>
      <c r="E25" s="101" t="s">
        <v>129</v>
      </c>
      <c r="M25" s="22"/>
      <c r="N25" s="22"/>
    </row>
    <row r="26" spans="1:14" x14ac:dyDescent="0.3">
      <c r="A26" s="32" t="s">
        <v>64</v>
      </c>
      <c r="B26" s="33"/>
      <c r="C26" s="34"/>
      <c r="D26" s="36"/>
      <c r="E26" s="33"/>
      <c r="M26" s="22"/>
      <c r="N26" s="22"/>
    </row>
    <row r="27" spans="1:14" x14ac:dyDescent="0.3">
      <c r="A27" s="3" t="s">
        <v>99</v>
      </c>
      <c r="B27" s="3">
        <v>15</v>
      </c>
      <c r="C27" s="7">
        <v>22.95</v>
      </c>
      <c r="D27" s="27">
        <f t="shared" si="0"/>
        <v>344.25</v>
      </c>
      <c r="E27" s="3"/>
      <c r="M27" s="22"/>
      <c r="N27" s="22"/>
    </row>
    <row r="28" spans="1:14" x14ac:dyDescent="0.3">
      <c r="A28" s="32" t="s">
        <v>102</v>
      </c>
      <c r="B28" s="33"/>
      <c r="C28" s="34"/>
      <c r="D28" s="36"/>
      <c r="E28" s="33"/>
      <c r="M28" s="22"/>
      <c r="N28" s="22"/>
    </row>
    <row r="29" spans="1:14" ht="13.5" thickBot="1" x14ac:dyDescent="0.35">
      <c r="A29" s="3" t="s">
        <v>103</v>
      </c>
      <c r="B29" s="3">
        <v>1</v>
      </c>
      <c r="C29" s="7">
        <v>13000</v>
      </c>
      <c r="D29" s="27">
        <f t="shared" si="0"/>
        <v>13000</v>
      </c>
      <c r="E29" s="3"/>
      <c r="M29" s="22"/>
      <c r="N29" s="22"/>
    </row>
    <row r="30" spans="1:14" ht="13.5" thickTop="1" x14ac:dyDescent="0.3">
      <c r="A30" s="104" t="s">
        <v>120</v>
      </c>
      <c r="B30" s="104"/>
      <c r="C30" s="105"/>
      <c r="D30" s="106">
        <f>SUM(D5:D29)</f>
        <v>46757.45</v>
      </c>
      <c r="E30" s="104"/>
      <c r="M30" s="22"/>
      <c r="N30" s="22"/>
    </row>
    <row r="31" spans="1:14" x14ac:dyDescent="0.3">
      <c r="A31" s="3"/>
      <c r="B31" s="3"/>
      <c r="C31" s="7"/>
      <c r="D31" s="3"/>
      <c r="E31" s="3"/>
      <c r="M31" s="22"/>
      <c r="N31" s="22"/>
    </row>
    <row r="32" spans="1:14" x14ac:dyDescent="0.3">
      <c r="A32" s="3"/>
      <c r="B32" s="3"/>
      <c r="C32" s="7"/>
      <c r="D32" s="3"/>
      <c r="E32" s="3"/>
      <c r="M32" s="22"/>
      <c r="N32" s="22"/>
    </row>
    <row r="33" spans="13:14" x14ac:dyDescent="0.3">
      <c r="M33" s="22"/>
      <c r="N33" s="22"/>
    </row>
    <row r="34" spans="13:14" x14ac:dyDescent="0.3">
      <c r="M34" s="22"/>
      <c r="N34" s="22"/>
    </row>
    <row r="35" spans="13:14" x14ac:dyDescent="0.3">
      <c r="M35" s="22"/>
      <c r="N35" s="22"/>
    </row>
    <row r="36" spans="13:14" x14ac:dyDescent="0.3">
      <c r="M36" s="22"/>
      <c r="N36" s="22"/>
    </row>
    <row r="37" spans="13:14" x14ac:dyDescent="0.3">
      <c r="M37" s="22"/>
      <c r="N37" s="22"/>
    </row>
    <row r="38" spans="13:14" x14ac:dyDescent="0.3">
      <c r="M38" s="22"/>
      <c r="N38" s="22"/>
    </row>
    <row r="39" spans="13:14" x14ac:dyDescent="0.3">
      <c r="M39" s="22"/>
      <c r="N39" s="22"/>
    </row>
    <row r="40" spans="13:14" x14ac:dyDescent="0.3">
      <c r="M40" s="22"/>
      <c r="N40" s="22"/>
    </row>
    <row r="41" spans="13:14" x14ac:dyDescent="0.3">
      <c r="M41" s="22"/>
      <c r="N41" s="22"/>
    </row>
    <row r="42" spans="13:14" x14ac:dyDescent="0.3">
      <c r="M42" s="22"/>
      <c r="N42" s="22"/>
    </row>
    <row r="43" spans="13:14" x14ac:dyDescent="0.3">
      <c r="M43" s="22"/>
      <c r="N43" s="22"/>
    </row>
    <row r="44" spans="13:14" x14ac:dyDescent="0.3">
      <c r="M44" s="22"/>
      <c r="N44" s="22"/>
    </row>
    <row r="45" spans="13:14" x14ac:dyDescent="0.3">
      <c r="M45" s="22"/>
      <c r="N45" s="22"/>
    </row>
    <row r="46" spans="13:14" x14ac:dyDescent="0.3">
      <c r="M46" s="22"/>
      <c r="N46" s="22"/>
    </row>
    <row r="47" spans="13:14" x14ac:dyDescent="0.3">
      <c r="M47" s="22"/>
      <c r="N47" s="22"/>
    </row>
    <row r="48" spans="13:14" x14ac:dyDescent="0.3">
      <c r="M48" s="22"/>
      <c r="N48" s="22"/>
    </row>
    <row r="49" spans="13:14" x14ac:dyDescent="0.3">
      <c r="M49" s="22"/>
      <c r="N49" s="22"/>
    </row>
    <row r="50" spans="13:14" x14ac:dyDescent="0.3">
      <c r="M50" s="22"/>
      <c r="N50" s="22"/>
    </row>
    <row r="51" spans="13:14" x14ac:dyDescent="0.3">
      <c r="M51" s="22"/>
      <c r="N51" s="22"/>
    </row>
    <row r="52" spans="13:14" x14ac:dyDescent="0.3">
      <c r="M52" s="22"/>
      <c r="N52" s="22"/>
    </row>
    <row r="53" spans="13:14" x14ac:dyDescent="0.3">
      <c r="M53" s="22"/>
      <c r="N53" s="22"/>
    </row>
    <row r="54" spans="13:14" x14ac:dyDescent="0.3">
      <c r="M54" s="22"/>
      <c r="N54" s="22"/>
    </row>
    <row r="55" spans="13:14" x14ac:dyDescent="0.3">
      <c r="M55" s="22"/>
      <c r="N55" s="22"/>
    </row>
    <row r="56" spans="13:14" x14ac:dyDescent="0.3">
      <c r="M56" s="22"/>
      <c r="N56" s="22"/>
    </row>
    <row r="57" spans="13:14" x14ac:dyDescent="0.3">
      <c r="M57" s="22"/>
      <c r="N57" s="22"/>
    </row>
    <row r="58" spans="13:14" x14ac:dyDescent="0.3">
      <c r="M58" s="22"/>
      <c r="N58" s="22"/>
    </row>
    <row r="59" spans="13:14" x14ac:dyDescent="0.3">
      <c r="M59" s="22"/>
      <c r="N59" s="22"/>
    </row>
    <row r="60" spans="13:14" x14ac:dyDescent="0.3">
      <c r="M60" s="22"/>
      <c r="N60" s="22"/>
    </row>
    <row r="61" spans="13:14" x14ac:dyDescent="0.3">
      <c r="M61" s="22"/>
      <c r="N61" s="22"/>
    </row>
    <row r="62" spans="13:14" x14ac:dyDescent="0.3">
      <c r="M62" s="22"/>
      <c r="N62" s="22"/>
    </row>
    <row r="63" spans="13:14" x14ac:dyDescent="0.3">
      <c r="M63" s="22"/>
      <c r="N63" s="22"/>
    </row>
    <row r="64" spans="13:14" x14ac:dyDescent="0.3">
      <c r="M64" s="22"/>
      <c r="N64" s="22"/>
    </row>
    <row r="65" spans="13:14" x14ac:dyDescent="0.3">
      <c r="M65" s="22"/>
      <c r="N65" s="22"/>
    </row>
    <row r="66" spans="13:14" x14ac:dyDescent="0.3">
      <c r="M66" s="22"/>
      <c r="N66" s="22"/>
    </row>
    <row r="67" spans="13:14" x14ac:dyDescent="0.3">
      <c r="M67" s="22"/>
      <c r="N67" s="22"/>
    </row>
    <row r="68" spans="13:14" x14ac:dyDescent="0.3">
      <c r="M68" s="22"/>
      <c r="N68" s="22"/>
    </row>
    <row r="69" spans="13:14" x14ac:dyDescent="0.3">
      <c r="M69" s="22"/>
      <c r="N69" s="22"/>
    </row>
    <row r="70" spans="13:14" x14ac:dyDescent="0.3">
      <c r="M70" s="22"/>
      <c r="N70" s="22"/>
    </row>
    <row r="71" spans="13:14" x14ac:dyDescent="0.3">
      <c r="M71" s="22"/>
      <c r="N71" s="22"/>
    </row>
    <row r="72" spans="13:14" x14ac:dyDescent="0.3">
      <c r="M72" s="22"/>
      <c r="N72" s="22"/>
    </row>
    <row r="73" spans="13:14" x14ac:dyDescent="0.3">
      <c r="M73" s="22"/>
      <c r="N73" s="22"/>
    </row>
    <row r="74" spans="13:14" x14ac:dyDescent="0.3">
      <c r="M74" s="22"/>
      <c r="N74" s="22"/>
    </row>
    <row r="75" spans="13:14" x14ac:dyDescent="0.3">
      <c r="M75" s="22"/>
      <c r="N75" s="22"/>
    </row>
    <row r="76" spans="13:14" x14ac:dyDescent="0.3">
      <c r="M76" s="22"/>
      <c r="N76" s="22"/>
    </row>
    <row r="77" spans="13:14" x14ac:dyDescent="0.3">
      <c r="M77" s="22"/>
      <c r="N77" s="22"/>
    </row>
    <row r="78" spans="13:14" x14ac:dyDescent="0.3">
      <c r="M78" s="22"/>
      <c r="N78" s="22"/>
    </row>
    <row r="79" spans="13:14" x14ac:dyDescent="0.3">
      <c r="M79" s="22"/>
      <c r="N79" s="22"/>
    </row>
    <row r="80" spans="13:14" x14ac:dyDescent="0.3">
      <c r="M80" s="22"/>
      <c r="N80" s="22"/>
    </row>
    <row r="81" spans="13:14" x14ac:dyDescent="0.3">
      <c r="M81" s="22"/>
      <c r="N81" s="22"/>
    </row>
    <row r="82" spans="13:14" x14ac:dyDescent="0.3">
      <c r="M82" s="22"/>
      <c r="N82" s="22"/>
    </row>
    <row r="83" spans="13:14" x14ac:dyDescent="0.3">
      <c r="M83" s="22"/>
      <c r="N83" s="22"/>
    </row>
    <row r="84" spans="13:14" x14ac:dyDescent="0.3">
      <c r="M84" s="22"/>
      <c r="N84" s="22"/>
    </row>
    <row r="85" spans="13:14" x14ac:dyDescent="0.3">
      <c r="M85" s="22"/>
      <c r="N85" s="22"/>
    </row>
    <row r="86" spans="13:14" x14ac:dyDescent="0.3">
      <c r="M86" s="22"/>
      <c r="N86" s="22"/>
    </row>
    <row r="87" spans="13:14" x14ac:dyDescent="0.3">
      <c r="M87" s="22"/>
      <c r="N87" s="22"/>
    </row>
    <row r="88" spans="13:14" x14ac:dyDescent="0.3">
      <c r="M88" s="22"/>
      <c r="N88" s="22"/>
    </row>
    <row r="89" spans="13:14" x14ac:dyDescent="0.3">
      <c r="M89" s="22"/>
      <c r="N89" s="22"/>
    </row>
    <row r="90" spans="13:14" x14ac:dyDescent="0.3">
      <c r="M90" s="22"/>
      <c r="N90" s="22"/>
    </row>
    <row r="91" spans="13:14" x14ac:dyDescent="0.3">
      <c r="M91" s="22"/>
      <c r="N91" s="22"/>
    </row>
    <row r="92" spans="13:14" x14ac:dyDescent="0.3">
      <c r="M92" s="22"/>
      <c r="N92" s="22"/>
    </row>
    <row r="93" spans="13:14" x14ac:dyDescent="0.3">
      <c r="M93" s="22"/>
      <c r="N93" s="22"/>
    </row>
    <row r="94" spans="13:14" x14ac:dyDescent="0.3">
      <c r="M94" s="22"/>
      <c r="N94" s="22"/>
    </row>
    <row r="95" spans="13:14" x14ac:dyDescent="0.3">
      <c r="M95" s="22"/>
      <c r="N95" s="22"/>
    </row>
    <row r="96" spans="13:14" x14ac:dyDescent="0.3">
      <c r="M96" s="22"/>
      <c r="N96" s="22"/>
    </row>
    <row r="97" spans="13:14" x14ac:dyDescent="0.3">
      <c r="M97" s="22"/>
      <c r="N97" s="22"/>
    </row>
    <row r="98" spans="13:14" x14ac:dyDescent="0.3">
      <c r="M98" s="22"/>
      <c r="N98" s="22"/>
    </row>
    <row r="99" spans="13:14" x14ac:dyDescent="0.3">
      <c r="M99" s="22"/>
      <c r="N99" s="22"/>
    </row>
    <row r="100" spans="13:14" x14ac:dyDescent="0.3">
      <c r="M100" s="22"/>
      <c r="N100" s="22"/>
    </row>
    <row r="101" spans="13:14" x14ac:dyDescent="0.3">
      <c r="M101" s="22"/>
      <c r="N101" s="22"/>
    </row>
    <row r="102" spans="13:14" x14ac:dyDescent="0.3">
      <c r="M102" s="22"/>
      <c r="N102" s="22"/>
    </row>
    <row r="103" spans="13:14" x14ac:dyDescent="0.3">
      <c r="M103" s="22"/>
      <c r="N103" s="22"/>
    </row>
    <row r="104" spans="13:14" x14ac:dyDescent="0.3">
      <c r="M104" s="22"/>
      <c r="N104" s="22"/>
    </row>
    <row r="105" spans="13:14" x14ac:dyDescent="0.3">
      <c r="M105" s="22"/>
      <c r="N105" s="22"/>
    </row>
    <row r="106" spans="13:14" x14ac:dyDescent="0.3">
      <c r="M106" s="22"/>
      <c r="N106" s="22"/>
    </row>
    <row r="107" spans="13:14" x14ac:dyDescent="0.3">
      <c r="M107" s="22"/>
      <c r="N107" s="22"/>
    </row>
    <row r="108" spans="13:14" x14ac:dyDescent="0.3">
      <c r="M108" s="22"/>
      <c r="N108" s="22"/>
    </row>
    <row r="109" spans="13:14" x14ac:dyDescent="0.3">
      <c r="M109" s="22"/>
      <c r="N109" s="22"/>
    </row>
    <row r="110" spans="13:14" x14ac:dyDescent="0.3">
      <c r="M110" s="22"/>
      <c r="N110" s="22"/>
    </row>
    <row r="111" spans="13:14" x14ac:dyDescent="0.3">
      <c r="M111" s="22"/>
      <c r="N111" s="22"/>
    </row>
    <row r="112" spans="13:14" x14ac:dyDescent="0.3">
      <c r="M112" s="22"/>
      <c r="N112" s="22"/>
    </row>
    <row r="113" spans="13:14" x14ac:dyDescent="0.3">
      <c r="M113" s="22"/>
      <c r="N113" s="22"/>
    </row>
    <row r="114" spans="13:14" x14ac:dyDescent="0.3">
      <c r="M114" s="22"/>
      <c r="N114" s="22"/>
    </row>
    <row r="115" spans="13:14" x14ac:dyDescent="0.3">
      <c r="M115" s="22"/>
      <c r="N115" s="22"/>
    </row>
    <row r="116" spans="13:14" x14ac:dyDescent="0.3">
      <c r="M116" s="22"/>
      <c r="N116" s="22"/>
    </row>
    <row r="117" spans="13:14" x14ac:dyDescent="0.3">
      <c r="M117" s="22"/>
      <c r="N117" s="22"/>
    </row>
    <row r="118" spans="13:14" x14ac:dyDescent="0.3">
      <c r="M118" s="22"/>
      <c r="N118" s="22"/>
    </row>
    <row r="119" spans="13:14" x14ac:dyDescent="0.3">
      <c r="M119" s="22"/>
      <c r="N119" s="22"/>
    </row>
    <row r="120" spans="13:14" x14ac:dyDescent="0.3">
      <c r="M120" s="22"/>
      <c r="N120" s="22"/>
    </row>
    <row r="121" spans="13:14" x14ac:dyDescent="0.3">
      <c r="M121" s="22"/>
      <c r="N121" s="22"/>
    </row>
    <row r="122" spans="13:14" x14ac:dyDescent="0.3">
      <c r="M122" s="22"/>
      <c r="N122" s="22"/>
    </row>
    <row r="123" spans="13:14" x14ac:dyDescent="0.3">
      <c r="M123" s="22"/>
      <c r="N123" s="22"/>
    </row>
    <row r="124" spans="13:14" x14ac:dyDescent="0.3">
      <c r="M124" s="22"/>
      <c r="N124" s="22"/>
    </row>
    <row r="125" spans="13:14" x14ac:dyDescent="0.3">
      <c r="M125" s="22"/>
      <c r="N125" s="22"/>
    </row>
    <row r="126" spans="13:14" x14ac:dyDescent="0.3">
      <c r="M126" s="22"/>
      <c r="N126" s="22"/>
    </row>
    <row r="127" spans="13:14" x14ac:dyDescent="0.3">
      <c r="M127" s="22"/>
      <c r="N127" s="22"/>
    </row>
    <row r="128" spans="13:14" x14ac:dyDescent="0.3">
      <c r="M128" s="22"/>
      <c r="N128" s="22"/>
    </row>
    <row r="129" spans="13:14" x14ac:dyDescent="0.3">
      <c r="M129" s="22"/>
      <c r="N129" s="22"/>
    </row>
    <row r="130" spans="13:14" x14ac:dyDescent="0.3">
      <c r="M130" s="22"/>
      <c r="N130" s="22"/>
    </row>
    <row r="131" spans="13:14" x14ac:dyDescent="0.3">
      <c r="M131" s="22"/>
      <c r="N131" s="22"/>
    </row>
    <row r="132" spans="13:14" x14ac:dyDescent="0.3">
      <c r="M132" s="22"/>
      <c r="N132" s="22"/>
    </row>
    <row r="133" spans="13:14" x14ac:dyDescent="0.3">
      <c r="M133" s="22"/>
      <c r="N133" s="22"/>
    </row>
    <row r="134" spans="13:14" x14ac:dyDescent="0.3">
      <c r="M134" s="22"/>
      <c r="N134" s="22"/>
    </row>
    <row r="135" spans="13:14" x14ac:dyDescent="0.3">
      <c r="M135" s="22"/>
      <c r="N135" s="22"/>
    </row>
    <row r="136" spans="13:14" x14ac:dyDescent="0.3">
      <c r="M136" s="22"/>
      <c r="N136" s="22"/>
    </row>
    <row r="137" spans="13:14" x14ac:dyDescent="0.3">
      <c r="M137" s="22"/>
      <c r="N137" s="22"/>
    </row>
    <row r="138" spans="13:14" x14ac:dyDescent="0.3">
      <c r="M138" s="22"/>
      <c r="N138" s="22"/>
    </row>
    <row r="139" spans="13:14" x14ac:dyDescent="0.3">
      <c r="M139" s="22"/>
      <c r="N139" s="22"/>
    </row>
    <row r="140" spans="13:14" x14ac:dyDescent="0.3">
      <c r="M140" s="22"/>
      <c r="N140" s="22"/>
    </row>
    <row r="141" spans="13:14" x14ac:dyDescent="0.3">
      <c r="M141" s="22"/>
      <c r="N141" s="22"/>
    </row>
    <row r="142" spans="13:14" x14ac:dyDescent="0.3">
      <c r="M142" s="22"/>
      <c r="N142" s="22"/>
    </row>
    <row r="143" spans="13:14" x14ac:dyDescent="0.3">
      <c r="M143" s="22"/>
      <c r="N143" s="22"/>
    </row>
    <row r="144" spans="13:14" x14ac:dyDescent="0.3">
      <c r="M144" s="22"/>
      <c r="N144" s="22"/>
    </row>
    <row r="145" spans="13:14" x14ac:dyDescent="0.3">
      <c r="M145" s="22"/>
      <c r="N145" s="22"/>
    </row>
    <row r="146" spans="13:14" x14ac:dyDescent="0.3">
      <c r="M146" s="22"/>
      <c r="N146" s="22"/>
    </row>
    <row r="147" spans="13:14" x14ac:dyDescent="0.3">
      <c r="M147" s="22"/>
      <c r="N147" s="22"/>
    </row>
    <row r="148" spans="13:14" x14ac:dyDescent="0.3">
      <c r="M148" s="22"/>
      <c r="N148" s="22"/>
    </row>
    <row r="149" spans="13:14" x14ac:dyDescent="0.3">
      <c r="M149" s="22"/>
      <c r="N149" s="22"/>
    </row>
    <row r="150" spans="13:14" x14ac:dyDescent="0.3">
      <c r="M150" s="22"/>
      <c r="N150" s="22"/>
    </row>
    <row r="151" spans="13:14" x14ac:dyDescent="0.3">
      <c r="M151" s="22"/>
      <c r="N151" s="22"/>
    </row>
    <row r="152" spans="13:14" x14ac:dyDescent="0.3">
      <c r="M152" s="22"/>
      <c r="N152" s="22"/>
    </row>
    <row r="153" spans="13:14" x14ac:dyDescent="0.3">
      <c r="M153" s="22"/>
      <c r="N153" s="22"/>
    </row>
    <row r="154" spans="13:14" x14ac:dyDescent="0.3">
      <c r="M154" s="22"/>
      <c r="N154" s="22"/>
    </row>
    <row r="155" spans="13:14" x14ac:dyDescent="0.3">
      <c r="M155" s="22"/>
      <c r="N155" s="22"/>
    </row>
    <row r="156" spans="13:14" x14ac:dyDescent="0.3">
      <c r="M156" s="22"/>
      <c r="N156" s="22"/>
    </row>
    <row r="157" spans="13:14" x14ac:dyDescent="0.3">
      <c r="M157" s="22"/>
      <c r="N157" s="22"/>
    </row>
    <row r="158" spans="13:14" x14ac:dyDescent="0.3">
      <c r="M158" s="22"/>
      <c r="N158" s="22"/>
    </row>
    <row r="159" spans="13:14" x14ac:dyDescent="0.3">
      <c r="M159" s="22"/>
      <c r="N159" s="22"/>
    </row>
    <row r="160" spans="13:14" x14ac:dyDescent="0.3">
      <c r="M160" s="22"/>
      <c r="N160" s="22"/>
    </row>
    <row r="161" spans="13:14" x14ac:dyDescent="0.3">
      <c r="M161" s="22"/>
      <c r="N161" s="22"/>
    </row>
    <row r="162" spans="13:14" x14ac:dyDescent="0.3">
      <c r="M162" s="22"/>
      <c r="N162" s="22"/>
    </row>
    <row r="163" spans="13:14" x14ac:dyDescent="0.3">
      <c r="M163" s="22"/>
      <c r="N163" s="22"/>
    </row>
    <row r="164" spans="13:14" x14ac:dyDescent="0.3">
      <c r="M164" s="22"/>
      <c r="N164" s="22"/>
    </row>
    <row r="165" spans="13:14" x14ac:dyDescent="0.3">
      <c r="M165" s="22"/>
      <c r="N165" s="22"/>
    </row>
    <row r="166" spans="13:14" x14ac:dyDescent="0.3">
      <c r="M166" s="22"/>
      <c r="N166" s="22"/>
    </row>
    <row r="167" spans="13:14" x14ac:dyDescent="0.3">
      <c r="M167" s="22"/>
      <c r="N167" s="22"/>
    </row>
    <row r="168" spans="13:14" x14ac:dyDescent="0.3">
      <c r="M168" s="22"/>
      <c r="N168" s="22"/>
    </row>
    <row r="169" spans="13:14" x14ac:dyDescent="0.3">
      <c r="M169" s="22"/>
      <c r="N169" s="22"/>
    </row>
    <row r="170" spans="13:14" x14ac:dyDescent="0.3">
      <c r="M170" s="22"/>
      <c r="N170" s="22"/>
    </row>
    <row r="171" spans="13:14" x14ac:dyDescent="0.3">
      <c r="M171" s="22"/>
      <c r="N171" s="22"/>
    </row>
    <row r="172" spans="13:14" x14ac:dyDescent="0.3">
      <c r="M172" s="22"/>
      <c r="N172" s="22"/>
    </row>
    <row r="173" spans="13:14" x14ac:dyDescent="0.3">
      <c r="M173" s="22"/>
      <c r="N173" s="22"/>
    </row>
    <row r="174" spans="13:14" x14ac:dyDescent="0.3">
      <c r="M174" s="22"/>
      <c r="N174" s="22"/>
    </row>
    <row r="175" spans="13:14" x14ac:dyDescent="0.3">
      <c r="M175" s="22"/>
      <c r="N175" s="22"/>
    </row>
    <row r="176" spans="13:14" x14ac:dyDescent="0.3">
      <c r="M176" s="22"/>
      <c r="N176" s="22"/>
    </row>
    <row r="177" spans="13:14" x14ac:dyDescent="0.3">
      <c r="M177" s="22"/>
      <c r="N177" s="22"/>
    </row>
    <row r="178" spans="13:14" x14ac:dyDescent="0.3">
      <c r="M178" s="22"/>
      <c r="N178" s="22"/>
    </row>
    <row r="179" spans="13:14" x14ac:dyDescent="0.3">
      <c r="M179" s="22"/>
      <c r="N179" s="22"/>
    </row>
    <row r="180" spans="13:14" x14ac:dyDescent="0.3">
      <c r="M180" s="22"/>
      <c r="N180" s="22"/>
    </row>
    <row r="181" spans="13:14" x14ac:dyDescent="0.3">
      <c r="M181" s="22"/>
      <c r="N181" s="22"/>
    </row>
    <row r="182" spans="13:14" x14ac:dyDescent="0.3">
      <c r="M182" s="22"/>
      <c r="N182" s="22"/>
    </row>
    <row r="183" spans="13:14" x14ac:dyDescent="0.3">
      <c r="M183" s="22"/>
      <c r="N183" s="22"/>
    </row>
    <row r="184" spans="13:14" x14ac:dyDescent="0.3">
      <c r="M184" s="22"/>
      <c r="N184" s="22"/>
    </row>
    <row r="185" spans="13:14" x14ac:dyDescent="0.3">
      <c r="M185" s="22"/>
      <c r="N185" s="22"/>
    </row>
    <row r="186" spans="13:14" x14ac:dyDescent="0.3">
      <c r="M186" s="22"/>
      <c r="N186" s="22"/>
    </row>
    <row r="187" spans="13:14" x14ac:dyDescent="0.3">
      <c r="M187" s="22"/>
      <c r="N187" s="22"/>
    </row>
    <row r="188" spans="13:14" x14ac:dyDescent="0.3">
      <c r="M188" s="22"/>
      <c r="N188" s="22"/>
    </row>
    <row r="189" spans="13:14" x14ac:dyDescent="0.3">
      <c r="M189" s="22"/>
      <c r="N189" s="22"/>
    </row>
    <row r="190" spans="13:14" x14ac:dyDescent="0.3">
      <c r="M190" s="22"/>
      <c r="N190" s="22"/>
    </row>
    <row r="191" spans="13:14" x14ac:dyDescent="0.3">
      <c r="M191" s="22"/>
      <c r="N191" s="22"/>
    </row>
    <row r="192" spans="13:14" x14ac:dyDescent="0.3">
      <c r="M192" s="22"/>
      <c r="N192" s="22"/>
    </row>
    <row r="193" spans="13:14" x14ac:dyDescent="0.3">
      <c r="M193" s="22"/>
      <c r="N193" s="22"/>
    </row>
    <row r="194" spans="13:14" x14ac:dyDescent="0.3">
      <c r="M194" s="22"/>
      <c r="N194" s="22"/>
    </row>
    <row r="195" spans="13:14" x14ac:dyDescent="0.3">
      <c r="M195" s="22"/>
      <c r="N195" s="22"/>
    </row>
    <row r="196" spans="13:14" x14ac:dyDescent="0.3">
      <c r="M196" s="22"/>
      <c r="N196" s="22"/>
    </row>
    <row r="197" spans="13:14" x14ac:dyDescent="0.3">
      <c r="M197" s="22"/>
      <c r="N197" s="22"/>
    </row>
    <row r="198" spans="13:14" x14ac:dyDescent="0.3">
      <c r="M198" s="22"/>
      <c r="N198" s="22"/>
    </row>
    <row r="199" spans="13:14" x14ac:dyDescent="0.3">
      <c r="M199" s="22"/>
      <c r="N199" s="22"/>
    </row>
    <row r="200" spans="13:14" x14ac:dyDescent="0.3">
      <c r="M200" s="22"/>
      <c r="N200" s="22"/>
    </row>
    <row r="201" spans="13:14" x14ac:dyDescent="0.3">
      <c r="M201" s="22"/>
      <c r="N201" s="22"/>
    </row>
    <row r="202" spans="13:14" x14ac:dyDescent="0.3">
      <c r="M202" s="22"/>
      <c r="N202" s="22"/>
    </row>
    <row r="203" spans="13:14" x14ac:dyDescent="0.3">
      <c r="M203" s="22"/>
      <c r="N203" s="22"/>
    </row>
    <row r="204" spans="13:14" x14ac:dyDescent="0.3">
      <c r="M204" s="22"/>
      <c r="N204" s="22"/>
    </row>
    <row r="205" spans="13:14" x14ac:dyDescent="0.3">
      <c r="M205" s="22"/>
      <c r="N205" s="22"/>
    </row>
    <row r="206" spans="13:14" x14ac:dyDescent="0.3">
      <c r="M206" s="22"/>
      <c r="N206" s="22"/>
    </row>
    <row r="207" spans="13:14" x14ac:dyDescent="0.3">
      <c r="M207" s="22"/>
      <c r="N207" s="22"/>
    </row>
    <row r="208" spans="13:14" x14ac:dyDescent="0.3">
      <c r="M208" s="22"/>
      <c r="N208" s="22"/>
    </row>
    <row r="209" spans="13:14" x14ac:dyDescent="0.3">
      <c r="M209" s="22"/>
      <c r="N209" s="22"/>
    </row>
    <row r="210" spans="13:14" x14ac:dyDescent="0.3">
      <c r="M210" s="22"/>
      <c r="N210" s="22"/>
    </row>
    <row r="211" spans="13:14" x14ac:dyDescent="0.3">
      <c r="M211" s="22"/>
      <c r="N211" s="22"/>
    </row>
    <row r="212" spans="13:14" x14ac:dyDescent="0.3">
      <c r="M212" s="22"/>
      <c r="N212" s="22"/>
    </row>
    <row r="213" spans="13:14" x14ac:dyDescent="0.3">
      <c r="M213" s="22"/>
      <c r="N213" s="22"/>
    </row>
    <row r="214" spans="13:14" x14ac:dyDescent="0.3">
      <c r="M214" s="22"/>
      <c r="N214" s="22"/>
    </row>
    <row r="215" spans="13:14" x14ac:dyDescent="0.3">
      <c r="M215" s="22"/>
      <c r="N215" s="22"/>
    </row>
    <row r="216" spans="13:14" x14ac:dyDescent="0.3">
      <c r="M216" s="22"/>
      <c r="N216" s="22"/>
    </row>
    <row r="217" spans="13:14" x14ac:dyDescent="0.3">
      <c r="M217" s="22"/>
      <c r="N217" s="22"/>
    </row>
    <row r="218" spans="13:14" x14ac:dyDescent="0.3">
      <c r="M218" s="22"/>
      <c r="N218" s="22"/>
    </row>
    <row r="219" spans="13:14" x14ac:dyDescent="0.3">
      <c r="M219" s="22"/>
      <c r="N219" s="22"/>
    </row>
    <row r="220" spans="13:14" x14ac:dyDescent="0.3">
      <c r="M220" s="22"/>
      <c r="N220" s="22"/>
    </row>
    <row r="221" spans="13:14" x14ac:dyDescent="0.3">
      <c r="M221" s="22"/>
      <c r="N221" s="22"/>
    </row>
    <row r="222" spans="13:14" x14ac:dyDescent="0.3">
      <c r="M222" s="22"/>
      <c r="N222" s="22"/>
    </row>
    <row r="223" spans="13:14" x14ac:dyDescent="0.3">
      <c r="M223" s="22"/>
      <c r="N223" s="22"/>
    </row>
    <row r="224" spans="13:14" x14ac:dyDescent="0.3">
      <c r="M224" s="22"/>
      <c r="N224" s="22"/>
    </row>
    <row r="225" spans="13:14" x14ac:dyDescent="0.3">
      <c r="M225" s="22"/>
      <c r="N225" s="22"/>
    </row>
    <row r="226" spans="13:14" x14ac:dyDescent="0.3">
      <c r="M226" s="22"/>
      <c r="N226" s="22"/>
    </row>
    <row r="227" spans="13:14" x14ac:dyDescent="0.3">
      <c r="M227" s="22"/>
      <c r="N227" s="22"/>
    </row>
    <row r="228" spans="13:14" x14ac:dyDescent="0.3">
      <c r="M228" s="22"/>
      <c r="N228" s="22"/>
    </row>
    <row r="229" spans="13:14" x14ac:dyDescent="0.3">
      <c r="M229" s="22"/>
      <c r="N229" s="22"/>
    </row>
    <row r="230" spans="13:14" x14ac:dyDescent="0.3">
      <c r="M230" s="22"/>
      <c r="N230" s="22"/>
    </row>
    <row r="231" spans="13:14" x14ac:dyDescent="0.3">
      <c r="M231" s="22"/>
      <c r="N231" s="22"/>
    </row>
    <row r="232" spans="13:14" x14ac:dyDescent="0.3">
      <c r="M232" s="22"/>
      <c r="N232" s="22"/>
    </row>
    <row r="233" spans="13:14" x14ac:dyDescent="0.3">
      <c r="M233" s="22"/>
      <c r="N233" s="22"/>
    </row>
    <row r="234" spans="13:14" x14ac:dyDescent="0.3">
      <c r="M234" s="22"/>
      <c r="N234" s="22"/>
    </row>
    <row r="235" spans="13:14" x14ac:dyDescent="0.3">
      <c r="M235" s="22"/>
      <c r="N235" s="22"/>
    </row>
    <row r="236" spans="13:14" x14ac:dyDescent="0.3">
      <c r="M236" s="22"/>
      <c r="N236" s="22"/>
    </row>
    <row r="237" spans="13:14" x14ac:dyDescent="0.3">
      <c r="M237" s="22"/>
      <c r="N237" s="22"/>
    </row>
    <row r="238" spans="13:14" x14ac:dyDescent="0.3">
      <c r="M238" s="22"/>
      <c r="N238" s="22"/>
    </row>
    <row r="239" spans="13:14" x14ac:dyDescent="0.3">
      <c r="M239" s="22"/>
      <c r="N239" s="22"/>
    </row>
    <row r="240" spans="13:14" x14ac:dyDescent="0.3">
      <c r="M240" s="22"/>
      <c r="N240" s="22"/>
    </row>
    <row r="241" spans="13:14" x14ac:dyDescent="0.3">
      <c r="M241" s="22"/>
      <c r="N241" s="22"/>
    </row>
    <row r="242" spans="13:14" x14ac:dyDescent="0.3">
      <c r="M242" s="22"/>
      <c r="N242" s="22"/>
    </row>
    <row r="243" spans="13:14" x14ac:dyDescent="0.3">
      <c r="M243" s="22"/>
      <c r="N243" s="22"/>
    </row>
    <row r="244" spans="13:14" x14ac:dyDescent="0.3">
      <c r="M244" s="22"/>
      <c r="N244" s="22"/>
    </row>
    <row r="245" spans="13:14" x14ac:dyDescent="0.3">
      <c r="M245" s="22"/>
      <c r="N245" s="22"/>
    </row>
    <row r="246" spans="13:14" x14ac:dyDescent="0.3">
      <c r="M246" s="22"/>
      <c r="N246" s="22"/>
    </row>
    <row r="247" spans="13:14" x14ac:dyDescent="0.3">
      <c r="M247" s="22"/>
      <c r="N247" s="22"/>
    </row>
    <row r="248" spans="13:14" x14ac:dyDescent="0.3">
      <c r="M248" s="22"/>
      <c r="N248" s="22"/>
    </row>
    <row r="249" spans="13:14" x14ac:dyDescent="0.3">
      <c r="M249" s="22"/>
      <c r="N249" s="22"/>
    </row>
    <row r="250" spans="13:14" x14ac:dyDescent="0.3">
      <c r="M250" s="22"/>
      <c r="N250" s="22"/>
    </row>
    <row r="251" spans="13:14" x14ac:dyDescent="0.3">
      <c r="M251" s="22"/>
      <c r="N251" s="22"/>
    </row>
    <row r="252" spans="13:14" x14ac:dyDescent="0.3">
      <c r="M252" s="22"/>
      <c r="N252" s="22"/>
    </row>
    <row r="253" spans="13:14" x14ac:dyDescent="0.3">
      <c r="M253" s="22"/>
      <c r="N253" s="22"/>
    </row>
    <row r="254" spans="13:14" x14ac:dyDescent="0.3">
      <c r="M254" s="22"/>
      <c r="N254" s="22"/>
    </row>
    <row r="255" spans="13:14" x14ac:dyDescent="0.3">
      <c r="M255" s="22"/>
      <c r="N255" s="22"/>
    </row>
    <row r="256" spans="13:14" x14ac:dyDescent="0.3">
      <c r="M256" s="22"/>
      <c r="N256" s="22"/>
    </row>
    <row r="257" spans="13:14" x14ac:dyDescent="0.3">
      <c r="M257" s="22"/>
      <c r="N257" s="22"/>
    </row>
    <row r="258" spans="13:14" x14ac:dyDescent="0.3">
      <c r="M258" s="22"/>
      <c r="N258" s="22"/>
    </row>
    <row r="259" spans="13:14" x14ac:dyDescent="0.3">
      <c r="M259" s="22"/>
      <c r="N259" s="22"/>
    </row>
    <row r="260" spans="13:14" x14ac:dyDescent="0.3">
      <c r="M260" s="22"/>
      <c r="N260" s="22"/>
    </row>
    <row r="261" spans="13:14" x14ac:dyDescent="0.3">
      <c r="M261" s="22"/>
      <c r="N261" s="22"/>
    </row>
    <row r="262" spans="13:14" x14ac:dyDescent="0.3">
      <c r="M262" s="22"/>
      <c r="N262" s="22"/>
    </row>
    <row r="263" spans="13:14" x14ac:dyDescent="0.3">
      <c r="M263" s="22"/>
      <c r="N263" s="22"/>
    </row>
    <row r="264" spans="13:14" x14ac:dyDescent="0.3">
      <c r="M264" s="22"/>
      <c r="N264" s="22"/>
    </row>
    <row r="265" spans="13:14" x14ac:dyDescent="0.3">
      <c r="M265" s="22"/>
      <c r="N265" s="22"/>
    </row>
    <row r="266" spans="13:14" x14ac:dyDescent="0.3">
      <c r="M266" s="22"/>
      <c r="N266" s="22"/>
    </row>
    <row r="267" spans="13:14" x14ac:dyDescent="0.3">
      <c r="M267" s="22"/>
      <c r="N267" s="22"/>
    </row>
    <row r="268" spans="13:14" x14ac:dyDescent="0.3">
      <c r="M268" s="22"/>
      <c r="N268" s="22"/>
    </row>
    <row r="269" spans="13:14" x14ac:dyDescent="0.3">
      <c r="M269" s="22"/>
      <c r="N269" s="22"/>
    </row>
    <row r="270" spans="13:14" x14ac:dyDescent="0.3">
      <c r="M270" s="22"/>
      <c r="N270" s="22"/>
    </row>
    <row r="271" spans="13:14" x14ac:dyDescent="0.3">
      <c r="M271" s="22"/>
      <c r="N271" s="22"/>
    </row>
    <row r="272" spans="13:14" x14ac:dyDescent="0.3">
      <c r="M272" s="22"/>
      <c r="N272" s="22"/>
    </row>
    <row r="273" spans="13:14" x14ac:dyDescent="0.3">
      <c r="M273" s="22"/>
      <c r="N273" s="22"/>
    </row>
    <row r="274" spans="13:14" x14ac:dyDescent="0.3">
      <c r="M274" s="22"/>
      <c r="N274" s="22"/>
    </row>
    <row r="275" spans="13:14" x14ac:dyDescent="0.3">
      <c r="M275" s="22"/>
      <c r="N275" s="22"/>
    </row>
    <row r="276" spans="13:14" x14ac:dyDescent="0.3">
      <c r="M276" s="22"/>
      <c r="N276" s="22"/>
    </row>
    <row r="277" spans="13:14" x14ac:dyDescent="0.3">
      <c r="M277" s="22"/>
      <c r="N277" s="22"/>
    </row>
    <row r="278" spans="13:14" x14ac:dyDescent="0.3">
      <c r="M278" s="22"/>
      <c r="N278" s="22"/>
    </row>
    <row r="279" spans="13:14" x14ac:dyDescent="0.3">
      <c r="M279" s="22"/>
      <c r="N279" s="22"/>
    </row>
    <row r="280" spans="13:14" x14ac:dyDescent="0.3">
      <c r="M280" s="22"/>
      <c r="N280" s="22"/>
    </row>
    <row r="281" spans="13:14" x14ac:dyDescent="0.3">
      <c r="M281" s="22"/>
      <c r="N281" s="22"/>
    </row>
    <row r="282" spans="13:14" x14ac:dyDescent="0.3">
      <c r="M282" s="22"/>
      <c r="N282" s="22"/>
    </row>
    <row r="283" spans="13:14" x14ac:dyDescent="0.3">
      <c r="M283" s="22"/>
      <c r="N283" s="22"/>
    </row>
    <row r="284" spans="13:14" x14ac:dyDescent="0.3">
      <c r="M284" s="22"/>
      <c r="N284" s="22"/>
    </row>
    <row r="285" spans="13:14" x14ac:dyDescent="0.3">
      <c r="M285" s="22"/>
      <c r="N285" s="22"/>
    </row>
    <row r="286" spans="13:14" x14ac:dyDescent="0.3">
      <c r="M286" s="22"/>
      <c r="N286" s="22"/>
    </row>
    <row r="287" spans="13:14" x14ac:dyDescent="0.3">
      <c r="M287" s="22"/>
      <c r="N287" s="22"/>
    </row>
    <row r="288" spans="13:14" x14ac:dyDescent="0.3">
      <c r="M288" s="22"/>
      <c r="N288" s="22"/>
    </row>
    <row r="289" spans="13:14" x14ac:dyDescent="0.3">
      <c r="M289" s="22"/>
      <c r="N289" s="22"/>
    </row>
    <row r="290" spans="13:14" x14ac:dyDescent="0.3">
      <c r="M290" s="22"/>
      <c r="N290" s="22"/>
    </row>
    <row r="291" spans="13:14" x14ac:dyDescent="0.3">
      <c r="M291" s="22"/>
      <c r="N291" s="22"/>
    </row>
    <row r="292" spans="13:14" x14ac:dyDescent="0.3">
      <c r="M292" s="22"/>
      <c r="N292" s="22"/>
    </row>
    <row r="293" spans="13:14" x14ac:dyDescent="0.3">
      <c r="M293" s="22"/>
      <c r="N293" s="22"/>
    </row>
    <row r="294" spans="13:14" x14ac:dyDescent="0.3">
      <c r="M294" s="22"/>
      <c r="N294" s="22"/>
    </row>
    <row r="295" spans="13:14" x14ac:dyDescent="0.3">
      <c r="M295" s="22"/>
      <c r="N295" s="22"/>
    </row>
    <row r="296" spans="13:14" x14ac:dyDescent="0.3">
      <c r="M296" s="22"/>
      <c r="N296" s="22"/>
    </row>
    <row r="297" spans="13:14" x14ac:dyDescent="0.3">
      <c r="M297" s="22"/>
      <c r="N297" s="22"/>
    </row>
    <row r="298" spans="13:14" x14ac:dyDescent="0.3">
      <c r="M298" s="22"/>
      <c r="N298" s="22"/>
    </row>
    <row r="299" spans="13:14" x14ac:dyDescent="0.3">
      <c r="M299" s="22"/>
      <c r="N299" s="22"/>
    </row>
    <row r="300" spans="13:14" x14ac:dyDescent="0.3">
      <c r="M300" s="22"/>
      <c r="N300" s="22"/>
    </row>
    <row r="301" spans="13:14" x14ac:dyDescent="0.3">
      <c r="M301" s="22"/>
      <c r="N301" s="22"/>
    </row>
    <row r="302" spans="13:14" x14ac:dyDescent="0.3">
      <c r="M302" s="22"/>
      <c r="N302" s="22"/>
    </row>
    <row r="303" spans="13:14" x14ac:dyDescent="0.3">
      <c r="M303" s="22"/>
      <c r="N303" s="22"/>
    </row>
    <row r="304" spans="13:14" x14ac:dyDescent="0.3">
      <c r="M304" s="22"/>
      <c r="N304" s="22"/>
    </row>
    <row r="305" spans="13:14" x14ac:dyDescent="0.3">
      <c r="M305" s="22"/>
      <c r="N305" s="22"/>
    </row>
    <row r="306" spans="13:14" x14ac:dyDescent="0.3">
      <c r="M306" s="22"/>
      <c r="N306" s="22"/>
    </row>
    <row r="307" spans="13:14" x14ac:dyDescent="0.3">
      <c r="M307" s="22"/>
      <c r="N307" s="22"/>
    </row>
    <row r="308" spans="13:14" x14ac:dyDescent="0.3">
      <c r="M308" s="22"/>
      <c r="N308" s="22"/>
    </row>
    <row r="309" spans="13:14" x14ac:dyDescent="0.3">
      <c r="M309" s="22"/>
      <c r="N309" s="22"/>
    </row>
    <row r="310" spans="13:14" x14ac:dyDescent="0.3">
      <c r="M310" s="22"/>
      <c r="N310" s="22"/>
    </row>
    <row r="311" spans="13:14" x14ac:dyDescent="0.3">
      <c r="M311" s="22"/>
      <c r="N311" s="22"/>
    </row>
    <row r="312" spans="13:14" x14ac:dyDescent="0.3">
      <c r="M312" s="22"/>
      <c r="N312" s="22"/>
    </row>
    <row r="313" spans="13:14" x14ac:dyDescent="0.3">
      <c r="M313" s="22"/>
      <c r="N313" s="22"/>
    </row>
    <row r="314" spans="13:14" x14ac:dyDescent="0.3">
      <c r="M314" s="22"/>
      <c r="N314" s="22"/>
    </row>
    <row r="315" spans="13:14" x14ac:dyDescent="0.3">
      <c r="M315" s="22"/>
      <c r="N315" s="22"/>
    </row>
    <row r="316" spans="13:14" x14ac:dyDescent="0.3">
      <c r="M316" s="22"/>
      <c r="N316" s="22"/>
    </row>
    <row r="317" spans="13:14" x14ac:dyDescent="0.3">
      <c r="M317" s="22"/>
      <c r="N317" s="22"/>
    </row>
    <row r="318" spans="13:14" x14ac:dyDescent="0.3">
      <c r="M318" s="22"/>
      <c r="N318" s="22"/>
    </row>
    <row r="319" spans="13:14" x14ac:dyDescent="0.3">
      <c r="M319" s="22"/>
      <c r="N319" s="22"/>
    </row>
    <row r="320" spans="13:14" x14ac:dyDescent="0.3">
      <c r="M320" s="22"/>
      <c r="N320" s="22"/>
    </row>
    <row r="321" spans="13:14" x14ac:dyDescent="0.3">
      <c r="M321" s="22"/>
      <c r="N321" s="22"/>
    </row>
    <row r="322" spans="13:14" x14ac:dyDescent="0.3">
      <c r="M322" s="22"/>
      <c r="N322" s="22"/>
    </row>
    <row r="323" spans="13:14" x14ac:dyDescent="0.3">
      <c r="M323" s="22"/>
      <c r="N323" s="22"/>
    </row>
    <row r="324" spans="13:14" x14ac:dyDescent="0.3">
      <c r="M324" s="22"/>
      <c r="N324" s="22"/>
    </row>
    <row r="325" spans="13:14" x14ac:dyDescent="0.3">
      <c r="M325" s="22"/>
      <c r="N325" s="22"/>
    </row>
    <row r="326" spans="13:14" x14ac:dyDescent="0.3">
      <c r="M326" s="22"/>
      <c r="N326" s="22"/>
    </row>
    <row r="327" spans="13:14" x14ac:dyDescent="0.3">
      <c r="M327" s="22"/>
      <c r="N327" s="22"/>
    </row>
    <row r="328" spans="13:14" x14ac:dyDescent="0.3">
      <c r="M328" s="22"/>
      <c r="N328" s="22"/>
    </row>
    <row r="329" spans="13:14" x14ac:dyDescent="0.3">
      <c r="M329" s="22"/>
      <c r="N329" s="22"/>
    </row>
    <row r="330" spans="13:14" x14ac:dyDescent="0.3">
      <c r="M330" s="22"/>
      <c r="N330" s="22"/>
    </row>
    <row r="331" spans="13:14" x14ac:dyDescent="0.3">
      <c r="M331" s="22"/>
      <c r="N331" s="22"/>
    </row>
    <row r="332" spans="13:14" x14ac:dyDescent="0.3">
      <c r="M332" s="22"/>
      <c r="N332" s="22"/>
    </row>
    <row r="333" spans="13:14" x14ac:dyDescent="0.3">
      <c r="M333" s="22"/>
      <c r="N333" s="22"/>
    </row>
    <row r="334" spans="13:14" x14ac:dyDescent="0.3">
      <c r="M334" s="22"/>
      <c r="N334" s="22"/>
    </row>
    <row r="335" spans="13:14" x14ac:dyDescent="0.3">
      <c r="M335" s="22"/>
      <c r="N335" s="22"/>
    </row>
    <row r="336" spans="13:14" x14ac:dyDescent="0.3">
      <c r="M336" s="22"/>
      <c r="N336" s="22"/>
    </row>
    <row r="337" spans="13:14" x14ac:dyDescent="0.3">
      <c r="M337" s="22"/>
      <c r="N337" s="22"/>
    </row>
    <row r="338" spans="13:14" x14ac:dyDescent="0.3">
      <c r="M338" s="22"/>
      <c r="N338" s="22"/>
    </row>
    <row r="339" spans="13:14" x14ac:dyDescent="0.3">
      <c r="M339" s="22"/>
      <c r="N339" s="22"/>
    </row>
    <row r="340" spans="13:14" x14ac:dyDescent="0.3">
      <c r="M340" s="22"/>
      <c r="N340" s="22"/>
    </row>
    <row r="341" spans="13:14" x14ac:dyDescent="0.3">
      <c r="M341" s="22"/>
      <c r="N341" s="22"/>
    </row>
    <row r="342" spans="13:14" x14ac:dyDescent="0.3">
      <c r="M342" s="22"/>
      <c r="N342" s="22"/>
    </row>
    <row r="343" spans="13:14" x14ac:dyDescent="0.3">
      <c r="M343" s="22"/>
      <c r="N343" s="22"/>
    </row>
    <row r="344" spans="13:14" x14ac:dyDescent="0.3">
      <c r="M344" s="22"/>
      <c r="N344" s="22"/>
    </row>
    <row r="345" spans="13:14" x14ac:dyDescent="0.3">
      <c r="M345" s="22"/>
      <c r="N345" s="22"/>
    </row>
    <row r="346" spans="13:14" x14ac:dyDescent="0.3">
      <c r="M346" s="22"/>
      <c r="N346" s="22"/>
    </row>
    <row r="347" spans="13:14" x14ac:dyDescent="0.3">
      <c r="M347" s="22"/>
      <c r="N347" s="22"/>
    </row>
    <row r="348" spans="13:14" x14ac:dyDescent="0.3">
      <c r="M348" s="22"/>
      <c r="N348" s="22"/>
    </row>
    <row r="349" spans="13:14" x14ac:dyDescent="0.3">
      <c r="M349" s="22"/>
      <c r="N349" s="22"/>
    </row>
    <row r="350" spans="13:14" x14ac:dyDescent="0.3">
      <c r="M350" s="22"/>
      <c r="N350" s="22"/>
    </row>
    <row r="351" spans="13:14" x14ac:dyDescent="0.3">
      <c r="M351" s="22"/>
      <c r="N351" s="22"/>
    </row>
    <row r="352" spans="13:14" x14ac:dyDescent="0.3">
      <c r="M352" s="22"/>
      <c r="N352" s="22"/>
    </row>
    <row r="353" spans="13:14" x14ac:dyDescent="0.3">
      <c r="M353" s="22"/>
      <c r="N353" s="22"/>
    </row>
    <row r="354" spans="13:14" x14ac:dyDescent="0.3">
      <c r="M354" s="22"/>
      <c r="N354" s="22"/>
    </row>
    <row r="355" spans="13:14" x14ac:dyDescent="0.3">
      <c r="M355" s="22"/>
      <c r="N355" s="22"/>
    </row>
    <row r="356" spans="13:14" x14ac:dyDescent="0.3">
      <c r="M356" s="22"/>
      <c r="N356" s="22"/>
    </row>
    <row r="357" spans="13:14" x14ac:dyDescent="0.3">
      <c r="M357" s="22"/>
      <c r="N357" s="22"/>
    </row>
    <row r="358" spans="13:14" x14ac:dyDescent="0.3">
      <c r="M358" s="22"/>
      <c r="N358" s="22"/>
    </row>
    <row r="359" spans="13:14" x14ac:dyDescent="0.3">
      <c r="M359" s="22"/>
      <c r="N359" s="22"/>
    </row>
    <row r="360" spans="13:14" x14ac:dyDescent="0.3">
      <c r="M360" s="22"/>
      <c r="N360" s="22"/>
    </row>
    <row r="361" spans="13:14" x14ac:dyDescent="0.3">
      <c r="M361" s="22"/>
      <c r="N361" s="22"/>
    </row>
    <row r="362" spans="13:14" x14ac:dyDescent="0.3">
      <c r="M362" s="22"/>
      <c r="N362" s="22"/>
    </row>
    <row r="363" spans="13:14" x14ac:dyDescent="0.3">
      <c r="M363" s="22"/>
      <c r="N363" s="22"/>
    </row>
    <row r="364" spans="13:14" x14ac:dyDescent="0.3">
      <c r="M364" s="22"/>
      <c r="N364" s="22"/>
    </row>
    <row r="365" spans="13:14" x14ac:dyDescent="0.3">
      <c r="M365" s="22"/>
      <c r="N365" s="22"/>
    </row>
    <row r="366" spans="13:14" x14ac:dyDescent="0.3">
      <c r="M366" s="22"/>
      <c r="N366" s="22"/>
    </row>
    <row r="367" spans="13:14" x14ac:dyDescent="0.3">
      <c r="M367" s="22"/>
      <c r="N367" s="22"/>
    </row>
    <row r="368" spans="13:14" x14ac:dyDescent="0.3">
      <c r="M368" s="22"/>
      <c r="N368" s="22"/>
    </row>
    <row r="369" spans="13:14" x14ac:dyDescent="0.3">
      <c r="M369" s="22"/>
      <c r="N369" s="22"/>
    </row>
    <row r="370" spans="13:14" x14ac:dyDescent="0.3">
      <c r="M370" s="22"/>
    </row>
    <row r="371" spans="13:14" x14ac:dyDescent="0.3">
      <c r="M371" s="22"/>
    </row>
  </sheetData>
  <mergeCells count="2">
    <mergeCell ref="A1:E1"/>
    <mergeCell ref="A2:E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9"/>
  <sheetViews>
    <sheetView topLeftCell="A10" zoomScaleNormal="100" workbookViewId="0">
      <selection activeCell="E38" sqref="E38"/>
    </sheetView>
  </sheetViews>
  <sheetFormatPr defaultRowHeight="13" x14ac:dyDescent="0.3"/>
  <cols>
    <col min="1" max="1" width="27.8984375" bestFit="1" customWidth="1"/>
    <col min="2" max="2" width="6.8984375" bestFit="1" customWidth="1"/>
    <col min="3" max="3" width="7.59765625" bestFit="1" customWidth="1"/>
    <col min="4" max="4" width="8.59765625" bestFit="1" customWidth="1"/>
    <col min="5" max="6" width="8.59765625" customWidth="1"/>
    <col min="7" max="7" width="9.59765625" bestFit="1" customWidth="1"/>
    <col min="8" max="8" width="34.09765625" bestFit="1" customWidth="1"/>
  </cols>
  <sheetData>
    <row r="1" spans="1:8" ht="21" x14ac:dyDescent="0.5">
      <c r="A1" s="145" t="s">
        <v>140</v>
      </c>
      <c r="B1" s="145"/>
      <c r="C1" s="145"/>
      <c r="D1" s="145"/>
      <c r="E1" s="145"/>
      <c r="F1" s="145"/>
      <c r="G1" s="145"/>
      <c r="H1" s="145"/>
    </row>
    <row r="2" spans="1:8" x14ac:dyDescent="0.3">
      <c r="A2" s="146" t="s">
        <v>116</v>
      </c>
      <c r="B2" s="146"/>
      <c r="C2" s="146"/>
      <c r="D2" s="146"/>
      <c r="E2" s="146"/>
      <c r="F2" s="146"/>
      <c r="G2" s="146"/>
      <c r="H2" s="146"/>
    </row>
    <row r="3" spans="1:8" x14ac:dyDescent="0.3">
      <c r="A3" s="48" t="s">
        <v>1</v>
      </c>
      <c r="B3" s="48" t="s">
        <v>25</v>
      </c>
      <c r="C3" s="48" t="s">
        <v>24</v>
      </c>
      <c r="D3" s="48" t="s">
        <v>43</v>
      </c>
      <c r="E3" s="48"/>
      <c r="F3" s="48"/>
      <c r="G3" s="48" t="s">
        <v>7</v>
      </c>
      <c r="H3" s="49"/>
    </row>
    <row r="4" spans="1:8" x14ac:dyDescent="0.3">
      <c r="A4" s="55" t="s">
        <v>5</v>
      </c>
      <c r="B4" s="55" t="s">
        <v>26</v>
      </c>
      <c r="C4" s="72">
        <v>60681</v>
      </c>
      <c r="D4" s="56">
        <v>3.5</v>
      </c>
      <c r="E4" s="56"/>
      <c r="F4" s="56"/>
      <c r="G4" s="113">
        <f>C4*D4</f>
        <v>212383.5</v>
      </c>
      <c r="H4" s="55"/>
    </row>
    <row r="5" spans="1:8" ht="13.5" thickBot="1" x14ac:dyDescent="0.35">
      <c r="A5" s="66" t="s">
        <v>6</v>
      </c>
      <c r="B5" s="66" t="s">
        <v>29</v>
      </c>
      <c r="C5" s="66">
        <v>950</v>
      </c>
      <c r="D5" s="67">
        <v>1</v>
      </c>
      <c r="E5" s="67"/>
      <c r="F5" s="67"/>
      <c r="G5" s="114">
        <f>C5*D5</f>
        <v>950</v>
      </c>
      <c r="H5" s="66" t="s">
        <v>19</v>
      </c>
    </row>
    <row r="6" spans="1:8" ht="13.5" thickTop="1" x14ac:dyDescent="0.3">
      <c r="A6" s="74" t="s">
        <v>39</v>
      </c>
      <c r="B6" s="74"/>
      <c r="C6" s="74"/>
      <c r="D6" s="107"/>
      <c r="E6" s="107"/>
      <c r="F6" s="107"/>
      <c r="G6" s="79">
        <f>SUM(G4:G5)</f>
        <v>213333.5</v>
      </c>
      <c r="H6" s="75"/>
    </row>
    <row r="8" spans="1:8" s="3" customFormat="1" x14ac:dyDescent="0.3">
      <c r="A8" s="48" t="s">
        <v>28</v>
      </c>
      <c r="B8" s="48"/>
      <c r="C8" s="48"/>
      <c r="D8" s="50"/>
      <c r="E8" s="50"/>
      <c r="F8" s="50"/>
      <c r="G8" s="51"/>
      <c r="H8" s="47"/>
    </row>
    <row r="9" spans="1:8" x14ac:dyDescent="0.3">
      <c r="A9" s="46" t="s">
        <v>2</v>
      </c>
      <c r="B9" s="32"/>
      <c r="C9" s="33"/>
      <c r="D9" s="34"/>
      <c r="E9" s="34"/>
      <c r="F9" s="34"/>
      <c r="G9" s="35"/>
      <c r="H9" s="33"/>
    </row>
    <row r="10" spans="1:8" x14ac:dyDescent="0.3">
      <c r="A10" s="97" t="s">
        <v>18</v>
      </c>
      <c r="B10" s="55" t="s">
        <v>29</v>
      </c>
      <c r="C10" s="55">
        <v>3000</v>
      </c>
      <c r="D10" s="56">
        <v>8.25</v>
      </c>
      <c r="E10" s="115">
        <f t="shared" ref="E10:E26" si="0">G10/$C$4</f>
        <v>0.40787066791911802</v>
      </c>
      <c r="F10" s="116">
        <f t="shared" ref="F10:F26" si="1">G10/$G$6</f>
        <v>0.11601553436286378</v>
      </c>
      <c r="G10" s="113">
        <f t="shared" ref="G10:G15" si="2">C10*D10</f>
        <v>24750</v>
      </c>
      <c r="H10" s="55"/>
    </row>
    <row r="11" spans="1:8" x14ac:dyDescent="0.3">
      <c r="A11" s="98" t="s">
        <v>20</v>
      </c>
      <c r="B11" s="60" t="s">
        <v>46</v>
      </c>
      <c r="C11" s="60">
        <f>3000*365*0.3</f>
        <v>328500</v>
      </c>
      <c r="D11" s="117">
        <f>400/2000</f>
        <v>0.2</v>
      </c>
      <c r="E11" s="117">
        <f t="shared" si="0"/>
        <v>1.0827112275671134</v>
      </c>
      <c r="F11" s="118">
        <f t="shared" si="1"/>
        <v>0.30796850939960202</v>
      </c>
      <c r="G11" s="119">
        <f t="shared" si="2"/>
        <v>65700</v>
      </c>
      <c r="H11" s="60" t="s">
        <v>47</v>
      </c>
    </row>
    <row r="12" spans="1:8" x14ac:dyDescent="0.3">
      <c r="A12" s="98" t="s">
        <v>21</v>
      </c>
      <c r="B12" s="60" t="s">
        <v>27</v>
      </c>
      <c r="C12" s="60">
        <v>3000</v>
      </c>
      <c r="D12" s="61">
        <v>0.25</v>
      </c>
      <c r="E12" s="117">
        <f t="shared" si="0"/>
        <v>1.2359717209670242E-2</v>
      </c>
      <c r="F12" s="118">
        <f t="shared" si="1"/>
        <v>3.5156222534201147E-3</v>
      </c>
      <c r="G12" s="119">
        <f t="shared" si="2"/>
        <v>750</v>
      </c>
      <c r="H12" s="60"/>
    </row>
    <row r="13" spans="1:8" x14ac:dyDescent="0.3">
      <c r="A13" s="98" t="s">
        <v>68</v>
      </c>
      <c r="B13" s="60" t="s">
        <v>30</v>
      </c>
      <c r="C13" s="60">
        <v>462</v>
      </c>
      <c r="D13" s="61">
        <v>3</v>
      </c>
      <c r="E13" s="117">
        <f t="shared" si="0"/>
        <v>2.2840757403470607E-2</v>
      </c>
      <c r="F13" s="118">
        <f t="shared" si="1"/>
        <v>6.4968699243203717E-3</v>
      </c>
      <c r="G13" s="64">
        <f t="shared" si="2"/>
        <v>1386</v>
      </c>
      <c r="H13" s="60" t="s">
        <v>97</v>
      </c>
    </row>
    <row r="14" spans="1:8" x14ac:dyDescent="0.3">
      <c r="A14" s="98" t="s">
        <v>69</v>
      </c>
      <c r="B14" s="60" t="s">
        <v>30</v>
      </c>
      <c r="C14" s="60">
        <v>312</v>
      </c>
      <c r="D14" s="61">
        <v>5.5</v>
      </c>
      <c r="E14" s="117">
        <f t="shared" si="0"/>
        <v>2.8279032975725517E-2</v>
      </c>
      <c r="F14" s="118">
        <f t="shared" si="1"/>
        <v>8.0437437158252228E-3</v>
      </c>
      <c r="G14" s="64">
        <f t="shared" si="2"/>
        <v>1716</v>
      </c>
      <c r="H14" s="60" t="s">
        <v>98</v>
      </c>
    </row>
    <row r="15" spans="1:8" x14ac:dyDescent="0.3">
      <c r="A15" s="98" t="s">
        <v>22</v>
      </c>
      <c r="B15" s="60" t="s">
        <v>78</v>
      </c>
      <c r="C15" s="60">
        <v>12</v>
      </c>
      <c r="D15" s="61">
        <v>175</v>
      </c>
      <c r="E15" s="117">
        <f t="shared" si="0"/>
        <v>3.4607208187076681E-2</v>
      </c>
      <c r="F15" s="118">
        <f t="shared" si="1"/>
        <v>9.8437423095763203E-3</v>
      </c>
      <c r="G15" s="64">
        <f t="shared" si="2"/>
        <v>2100</v>
      </c>
      <c r="H15" s="60" t="s">
        <v>92</v>
      </c>
    </row>
    <row r="16" spans="1:8" x14ac:dyDescent="0.3">
      <c r="A16" s="98" t="s">
        <v>31</v>
      </c>
      <c r="B16" s="60"/>
      <c r="C16" s="60"/>
      <c r="D16" s="61"/>
      <c r="E16" s="117">
        <f t="shared" si="0"/>
        <v>2.4719434419340484E-2</v>
      </c>
      <c r="F16" s="118">
        <f t="shared" si="1"/>
        <v>7.0312445068402294E-3</v>
      </c>
      <c r="G16" s="64">
        <v>1500</v>
      </c>
      <c r="H16" s="60"/>
    </row>
    <row r="17" spans="1:8" x14ac:dyDescent="0.3">
      <c r="A17" s="98" t="s">
        <v>73</v>
      </c>
      <c r="B17" s="60" t="s">
        <v>32</v>
      </c>
      <c r="C17" s="60">
        <v>1144</v>
      </c>
      <c r="D17" s="61">
        <v>15</v>
      </c>
      <c r="E17" s="117">
        <f t="shared" si="0"/>
        <v>0.28279032975725515</v>
      </c>
      <c r="F17" s="118">
        <f t="shared" si="1"/>
        <v>8.0437437158252217E-2</v>
      </c>
      <c r="G17" s="64">
        <f>C17*D17</f>
        <v>17160</v>
      </c>
      <c r="H17" s="60" t="s">
        <v>93</v>
      </c>
    </row>
    <row r="18" spans="1:8" x14ac:dyDescent="0.3">
      <c r="A18" s="98" t="s">
        <v>74</v>
      </c>
      <c r="B18" s="60" t="s">
        <v>32</v>
      </c>
      <c r="C18" s="60">
        <v>1222</v>
      </c>
      <c r="D18" s="61">
        <v>15</v>
      </c>
      <c r="E18" s="117">
        <f t="shared" si="0"/>
        <v>0.30207148860434074</v>
      </c>
      <c r="F18" s="118">
        <f t="shared" si="1"/>
        <v>8.5921807873587594E-2</v>
      </c>
      <c r="G18" s="64">
        <f>C18*D18</f>
        <v>18330</v>
      </c>
      <c r="H18" s="60" t="s">
        <v>94</v>
      </c>
    </row>
    <row r="19" spans="1:8" x14ac:dyDescent="0.3">
      <c r="A19" s="98" t="s">
        <v>76</v>
      </c>
      <c r="B19" s="60"/>
      <c r="C19" s="60"/>
      <c r="D19" s="61"/>
      <c r="E19" s="117">
        <f t="shared" si="0"/>
        <v>0</v>
      </c>
      <c r="F19" s="118">
        <f t="shared" si="1"/>
        <v>0</v>
      </c>
      <c r="G19" s="64">
        <v>0</v>
      </c>
      <c r="H19" s="60"/>
    </row>
    <row r="20" spans="1:8" x14ac:dyDescent="0.3">
      <c r="A20" s="98" t="s">
        <v>23</v>
      </c>
      <c r="B20" s="60"/>
      <c r="C20" s="65">
        <f>C4</f>
        <v>60681</v>
      </c>
      <c r="D20" s="61">
        <v>0.08</v>
      </c>
      <c r="E20" s="117">
        <f t="shared" si="0"/>
        <v>0.08</v>
      </c>
      <c r="F20" s="118">
        <f t="shared" si="1"/>
        <v>2.2755357222377173E-2</v>
      </c>
      <c r="G20" s="64">
        <f>C20*D20</f>
        <v>4854.4800000000005</v>
      </c>
      <c r="H20" s="60"/>
    </row>
    <row r="21" spans="1:8" x14ac:dyDescent="0.3">
      <c r="A21" s="98" t="s">
        <v>17</v>
      </c>
      <c r="B21" s="60"/>
      <c r="C21" s="65">
        <f>C4</f>
        <v>60681</v>
      </c>
      <c r="D21" s="61">
        <v>0.3</v>
      </c>
      <c r="E21" s="117">
        <f t="shared" si="0"/>
        <v>0.3</v>
      </c>
      <c r="F21" s="118">
        <f t="shared" si="1"/>
        <v>8.5332589583914389E-2</v>
      </c>
      <c r="G21" s="64">
        <f>C21*D21</f>
        <v>18204.3</v>
      </c>
      <c r="H21" s="60"/>
    </row>
    <row r="22" spans="1:8" x14ac:dyDescent="0.3">
      <c r="A22" s="98" t="s">
        <v>8</v>
      </c>
      <c r="B22" s="60"/>
      <c r="C22" s="60"/>
      <c r="D22" s="61"/>
      <c r="E22" s="117">
        <f t="shared" si="0"/>
        <v>1.6479622946226992E-2</v>
      </c>
      <c r="F22" s="118">
        <f t="shared" si="1"/>
        <v>4.687496337893486E-3</v>
      </c>
      <c r="G22" s="64">
        <v>1000</v>
      </c>
      <c r="H22" s="60"/>
    </row>
    <row r="23" spans="1:8" x14ac:dyDescent="0.3">
      <c r="A23" s="98" t="s">
        <v>36</v>
      </c>
      <c r="B23" s="60"/>
      <c r="C23" s="60">
        <v>6240</v>
      </c>
      <c r="D23" s="61">
        <v>0.56499999999999995</v>
      </c>
      <c r="E23" s="117">
        <f t="shared" si="0"/>
        <v>5.8100558659217871E-2</v>
      </c>
      <c r="F23" s="118">
        <f t="shared" si="1"/>
        <v>1.6526237088877273E-2</v>
      </c>
      <c r="G23" s="64">
        <f>C23*D23</f>
        <v>3525.5999999999995</v>
      </c>
      <c r="H23" s="60" t="s">
        <v>95</v>
      </c>
    </row>
    <row r="24" spans="1:8" x14ac:dyDescent="0.3">
      <c r="A24" s="98" t="s">
        <v>84</v>
      </c>
      <c r="B24" s="60"/>
      <c r="C24" s="60"/>
      <c r="D24" s="61"/>
      <c r="E24" s="117">
        <f t="shared" si="0"/>
        <v>1.977554753547239E-2</v>
      </c>
      <c r="F24" s="118">
        <f t="shared" si="1"/>
        <v>5.6249956054721835E-3</v>
      </c>
      <c r="G24" s="64">
        <v>1200</v>
      </c>
      <c r="H24" s="60"/>
    </row>
    <row r="25" spans="1:8" ht="13.5" thickBot="1" x14ac:dyDescent="0.35">
      <c r="A25" s="99" t="s">
        <v>83</v>
      </c>
      <c r="B25" s="66"/>
      <c r="C25" s="66"/>
      <c r="D25" s="67"/>
      <c r="E25" s="120">
        <f t="shared" si="0"/>
        <v>1.6512582192119443E-2</v>
      </c>
      <c r="F25" s="121">
        <f t="shared" si="1"/>
        <v>4.6968713305692734E-3</v>
      </c>
      <c r="G25" s="70">
        <v>1002</v>
      </c>
      <c r="H25" s="66" t="s">
        <v>141</v>
      </c>
    </row>
    <row r="26" spans="1:8" ht="13.5" thickTop="1" x14ac:dyDescent="0.3">
      <c r="A26" s="112" t="s">
        <v>37</v>
      </c>
      <c r="B26" s="75"/>
      <c r="C26" s="75"/>
      <c r="D26" s="76"/>
      <c r="E26" s="110">
        <f t="shared" si="0"/>
        <v>2.6891181753761475</v>
      </c>
      <c r="F26" s="111">
        <f t="shared" si="1"/>
        <v>0.76489805867339167</v>
      </c>
      <c r="G26" s="79">
        <f>SUM(G10:G25)</f>
        <v>163178.38</v>
      </c>
      <c r="H26" s="75"/>
    </row>
    <row r="27" spans="1:8" x14ac:dyDescent="0.3">
      <c r="A27" s="46" t="s">
        <v>3</v>
      </c>
      <c r="B27" s="32"/>
      <c r="C27" s="33"/>
      <c r="D27" s="34"/>
      <c r="E27" s="108"/>
      <c r="F27" s="109"/>
      <c r="G27" s="35"/>
      <c r="H27" s="33"/>
    </row>
    <row r="28" spans="1:8" x14ac:dyDescent="0.3">
      <c r="A28" s="97" t="s">
        <v>34</v>
      </c>
      <c r="B28" s="55"/>
      <c r="C28" s="55"/>
      <c r="D28" s="56"/>
      <c r="E28" s="115">
        <f t="shared" ref="E28:E33" si="3">G28/$C$4</f>
        <v>4.1199057365567476E-2</v>
      </c>
      <c r="F28" s="116">
        <f t="shared" ref="F28:F33" si="4">G28/$G$6</f>
        <v>1.1718740844733715E-2</v>
      </c>
      <c r="G28" s="59">
        <v>2500</v>
      </c>
      <c r="H28" s="55" t="s">
        <v>89</v>
      </c>
    </row>
    <row r="29" spans="1:8" x14ac:dyDescent="0.3">
      <c r="A29" s="98" t="s">
        <v>33</v>
      </c>
      <c r="B29" s="60"/>
      <c r="C29" s="60"/>
      <c r="D29" s="61"/>
      <c r="E29" s="117">
        <f t="shared" si="3"/>
        <v>4.1199057365567476E-2</v>
      </c>
      <c r="F29" s="118">
        <f t="shared" si="4"/>
        <v>1.1718740844733715E-2</v>
      </c>
      <c r="G29" s="64">
        <v>2500</v>
      </c>
      <c r="H29" s="60" t="s">
        <v>90</v>
      </c>
    </row>
    <row r="30" spans="1:8" x14ac:dyDescent="0.3">
      <c r="A30" s="98" t="s">
        <v>86</v>
      </c>
      <c r="B30" s="60"/>
      <c r="C30" s="60"/>
      <c r="D30" s="61"/>
      <c r="E30" s="117">
        <f t="shared" si="3"/>
        <v>0.111006740165785</v>
      </c>
      <c r="F30" s="118">
        <f t="shared" si="4"/>
        <v>3.1574975332050524E-2</v>
      </c>
      <c r="G30" s="64">
        <v>6736</v>
      </c>
      <c r="H30" s="60" t="s">
        <v>91</v>
      </c>
    </row>
    <row r="31" spans="1:8" ht="13.5" thickBot="1" x14ac:dyDescent="0.35">
      <c r="A31" s="99" t="s">
        <v>35</v>
      </c>
      <c r="B31" s="66"/>
      <c r="C31" s="66"/>
      <c r="D31" s="67"/>
      <c r="E31" s="120">
        <f t="shared" si="3"/>
        <v>2.4719434419340484E-2</v>
      </c>
      <c r="F31" s="121">
        <f t="shared" si="4"/>
        <v>7.0312445068402294E-3</v>
      </c>
      <c r="G31" s="70">
        <v>1500</v>
      </c>
      <c r="H31" s="66" t="s">
        <v>113</v>
      </c>
    </row>
    <row r="32" spans="1:8" ht="14" thickTop="1" thickBot="1" x14ac:dyDescent="0.35">
      <c r="A32" s="112" t="s">
        <v>38</v>
      </c>
      <c r="B32" s="75"/>
      <c r="C32" s="75"/>
      <c r="D32" s="76"/>
      <c r="E32" s="110">
        <f t="shared" si="3"/>
        <v>0.21812428931626043</v>
      </c>
      <c r="F32" s="111">
        <f t="shared" si="4"/>
        <v>6.2043701528358183E-2</v>
      </c>
      <c r="G32" s="79">
        <f>SUM(G28:G31)</f>
        <v>13236</v>
      </c>
      <c r="H32" s="75"/>
    </row>
    <row r="33" spans="1:11" ht="13.5" thickTop="1" x14ac:dyDescent="0.3">
      <c r="A33" s="74" t="s">
        <v>44</v>
      </c>
      <c r="B33" s="75"/>
      <c r="C33" s="75"/>
      <c r="D33" s="76"/>
      <c r="E33" s="110">
        <f t="shared" si="3"/>
        <v>2.9072424646924078</v>
      </c>
      <c r="F33" s="111">
        <f t="shared" si="4"/>
        <v>0.82694176020174981</v>
      </c>
      <c r="G33" s="79">
        <f>G26+G32</f>
        <v>176414.38</v>
      </c>
      <c r="H33" s="75"/>
    </row>
    <row r="34" spans="1:11" s="124" customFormat="1" ht="13.5" thickBot="1" x14ac:dyDescent="0.35">
      <c r="A34" s="26"/>
      <c r="B34" s="45"/>
      <c r="C34" s="45"/>
      <c r="D34" s="52"/>
      <c r="E34" s="122"/>
      <c r="F34" s="123"/>
      <c r="G34" s="44"/>
      <c r="H34" s="45"/>
    </row>
    <row r="35" spans="1:11" ht="13.5" thickTop="1" x14ac:dyDescent="0.3">
      <c r="A35" s="80" t="s">
        <v>11</v>
      </c>
      <c r="B35" s="81"/>
      <c r="C35" s="81"/>
      <c r="D35" s="82"/>
      <c r="E35" s="125">
        <f>G35/$C$4</f>
        <v>0.60841317710650777</v>
      </c>
      <c r="F35" s="126"/>
      <c r="G35" s="85">
        <f>G6-G33</f>
        <v>36919.119999999995</v>
      </c>
      <c r="H35" s="81"/>
      <c r="J35" s="124"/>
      <c r="K35" s="124"/>
    </row>
    <row r="36" spans="1:11" x14ac:dyDescent="0.3">
      <c r="A36" s="55" t="s">
        <v>82</v>
      </c>
      <c r="B36" s="55"/>
      <c r="C36" s="55"/>
      <c r="D36" s="56"/>
      <c r="E36" s="115">
        <f>G36/$C$4</f>
        <v>0.3278785781381322</v>
      </c>
      <c r="F36" s="116"/>
      <c r="G36" s="59">
        <v>19896</v>
      </c>
      <c r="H36" s="55" t="s">
        <v>139</v>
      </c>
      <c r="J36" s="124"/>
      <c r="K36" s="124"/>
    </row>
    <row r="37" spans="1:11" x14ac:dyDescent="0.3">
      <c r="A37" s="93" t="s">
        <v>134</v>
      </c>
      <c r="B37" s="94"/>
      <c r="C37" s="94"/>
      <c r="D37" s="95"/>
      <c r="E37" s="129">
        <f>G37/$C$4</f>
        <v>0.28053459896837551</v>
      </c>
      <c r="F37" s="130"/>
      <c r="G37" s="96">
        <f>G35-G36</f>
        <v>17023.119999999995</v>
      </c>
      <c r="H37" s="94"/>
      <c r="J37" s="124"/>
      <c r="K37" s="124"/>
    </row>
    <row r="38" spans="1:11" x14ac:dyDescent="0.3">
      <c r="A38" s="93" t="s">
        <v>96</v>
      </c>
      <c r="B38" s="94"/>
      <c r="C38" s="94"/>
      <c r="D38" s="95"/>
      <c r="E38" s="129">
        <f>G38/$C$4</f>
        <v>0.86539641732997141</v>
      </c>
      <c r="F38" s="130"/>
      <c r="G38" s="96">
        <f>G37+G17+G18</f>
        <v>52513.119999999995</v>
      </c>
      <c r="H38" s="94"/>
      <c r="J38" s="124"/>
      <c r="K38" s="124"/>
    </row>
    <row r="39" spans="1:11" x14ac:dyDescent="0.3">
      <c r="A39" s="147" t="s">
        <v>117</v>
      </c>
      <c r="B39" s="147"/>
      <c r="C39" s="147"/>
      <c r="D39" s="147"/>
      <c r="E39" s="147"/>
      <c r="F39" s="147"/>
      <c r="G39" s="147"/>
      <c r="H39" s="147"/>
      <c r="J39" s="124"/>
      <c r="K39" s="124"/>
    </row>
  </sheetData>
  <mergeCells count="3">
    <mergeCell ref="A39:H39"/>
    <mergeCell ref="A1:H1"/>
    <mergeCell ref="A2:H2"/>
  </mergeCells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5"/>
  <sheetViews>
    <sheetView workbookViewId="0">
      <selection activeCell="E15" sqref="E15"/>
    </sheetView>
  </sheetViews>
  <sheetFormatPr defaultRowHeight="13" x14ac:dyDescent="0.3"/>
  <cols>
    <col min="1" max="1" width="20" bestFit="1" customWidth="1"/>
    <col min="2" max="2" width="8.09765625" customWidth="1"/>
    <col min="3" max="3" width="11.09765625" bestFit="1" customWidth="1"/>
    <col min="4" max="4" width="12" bestFit="1" customWidth="1"/>
    <col min="5" max="5" width="21.8984375" bestFit="1" customWidth="1"/>
    <col min="7" max="7" width="18.09765625" bestFit="1" customWidth="1"/>
    <col min="8" max="8" width="8.09765625" customWidth="1"/>
    <col min="9" max="9" width="11.09765625" bestFit="1" customWidth="1"/>
    <col min="10" max="10" width="11" bestFit="1" customWidth="1"/>
    <col min="11" max="11" width="21.8984375" bestFit="1" customWidth="1"/>
  </cols>
  <sheetData>
    <row r="1" spans="1:12" ht="21" x14ac:dyDescent="0.5">
      <c r="A1" s="145" t="s">
        <v>135</v>
      </c>
      <c r="B1" s="145"/>
      <c r="C1" s="145"/>
      <c r="D1" s="145"/>
      <c r="E1" s="145"/>
    </row>
    <row r="2" spans="1:12" x14ac:dyDescent="0.3">
      <c r="A2" s="146" t="s">
        <v>116</v>
      </c>
      <c r="B2" s="146"/>
      <c r="C2" s="146"/>
      <c r="D2" s="146"/>
      <c r="E2" s="146"/>
    </row>
    <row r="3" spans="1:12" x14ac:dyDescent="0.3">
      <c r="A3" s="48" t="s">
        <v>0</v>
      </c>
      <c r="B3" s="48" t="s">
        <v>52</v>
      </c>
      <c r="C3" s="48" t="s">
        <v>53</v>
      </c>
      <c r="D3" s="48" t="s">
        <v>54</v>
      </c>
      <c r="E3" s="48" t="s">
        <v>4</v>
      </c>
      <c r="F3" s="3"/>
      <c r="G3" s="25"/>
      <c r="H3" s="25"/>
      <c r="I3" s="25"/>
      <c r="J3" s="25"/>
      <c r="K3" s="26"/>
      <c r="L3" s="3"/>
    </row>
    <row r="4" spans="1:12" x14ac:dyDescent="0.3">
      <c r="A4" s="32" t="s">
        <v>121</v>
      </c>
      <c r="B4" s="33"/>
      <c r="C4" s="34"/>
      <c r="D4" s="36"/>
      <c r="E4" s="33"/>
      <c r="G4" s="3"/>
      <c r="H4" s="3"/>
      <c r="I4" s="7"/>
      <c r="J4" s="27"/>
      <c r="K4" s="3"/>
      <c r="L4" s="3"/>
    </row>
    <row r="5" spans="1:12" x14ac:dyDescent="0.3">
      <c r="A5" s="55" t="s">
        <v>42</v>
      </c>
      <c r="B5" s="55">
        <v>3</v>
      </c>
      <c r="C5" s="56">
        <v>8478.5</v>
      </c>
      <c r="D5" s="57">
        <f t="shared" ref="D5:D24" si="0">B5*C5</f>
        <v>25435.5</v>
      </c>
      <c r="E5" s="55" t="s">
        <v>63</v>
      </c>
      <c r="G5" s="3"/>
      <c r="H5" s="3"/>
      <c r="I5" s="7"/>
      <c r="J5" s="27"/>
      <c r="K5" s="3"/>
      <c r="L5" s="3"/>
    </row>
    <row r="6" spans="1:12" x14ac:dyDescent="0.3">
      <c r="A6" s="60" t="s">
        <v>106</v>
      </c>
      <c r="B6" s="60">
        <v>15</v>
      </c>
      <c r="C6" s="61">
        <v>100</v>
      </c>
      <c r="D6" s="62">
        <f t="shared" si="0"/>
        <v>1500</v>
      </c>
      <c r="E6" s="60" t="s">
        <v>61</v>
      </c>
      <c r="G6" s="3"/>
      <c r="H6" s="3"/>
      <c r="I6" s="7"/>
      <c r="J6" s="27"/>
      <c r="K6" s="3"/>
      <c r="L6" s="3"/>
    </row>
    <row r="7" spans="1:12" x14ac:dyDescent="0.3">
      <c r="A7" s="60" t="s">
        <v>79</v>
      </c>
      <c r="B7" s="60">
        <v>30</v>
      </c>
      <c r="C7" s="61">
        <v>30</v>
      </c>
      <c r="D7" s="62">
        <f t="shared" si="0"/>
        <v>900</v>
      </c>
      <c r="E7" s="60" t="s">
        <v>80</v>
      </c>
      <c r="G7" s="3"/>
      <c r="H7" s="3"/>
      <c r="I7" s="7"/>
      <c r="J7" s="27"/>
      <c r="K7" s="3"/>
      <c r="L7" s="3"/>
    </row>
    <row r="8" spans="1:12" x14ac:dyDescent="0.3">
      <c r="A8" s="60" t="s">
        <v>48</v>
      </c>
      <c r="B8" s="60">
        <v>30</v>
      </c>
      <c r="C8" s="61">
        <v>294</v>
      </c>
      <c r="D8" s="62">
        <f t="shared" si="0"/>
        <v>8820</v>
      </c>
      <c r="E8" s="60"/>
      <c r="G8" s="3"/>
      <c r="H8" s="3"/>
      <c r="I8" s="7"/>
      <c r="J8" s="27"/>
      <c r="K8" s="3"/>
      <c r="L8" s="3"/>
    </row>
    <row r="9" spans="1:12" x14ac:dyDescent="0.3">
      <c r="A9" s="101" t="s">
        <v>131</v>
      </c>
      <c r="B9" s="101">
        <v>3</v>
      </c>
      <c r="C9" s="102">
        <v>3000</v>
      </c>
      <c r="D9" s="103">
        <f t="shared" si="0"/>
        <v>9000</v>
      </c>
      <c r="E9" s="101" t="s">
        <v>132</v>
      </c>
      <c r="G9" s="3"/>
      <c r="H9" s="3"/>
      <c r="I9" s="7"/>
      <c r="J9" s="27"/>
      <c r="K9" s="3"/>
      <c r="L9" s="3"/>
    </row>
    <row r="10" spans="1:12" x14ac:dyDescent="0.3">
      <c r="A10" s="32" t="s">
        <v>35</v>
      </c>
      <c r="B10" s="33"/>
      <c r="C10" s="34"/>
      <c r="D10" s="36"/>
      <c r="E10" s="33"/>
      <c r="G10" s="3"/>
      <c r="H10" s="3"/>
      <c r="I10" s="7"/>
      <c r="J10" s="27"/>
      <c r="K10" s="3"/>
      <c r="L10" s="3"/>
    </row>
    <row r="11" spans="1:12" x14ac:dyDescent="0.3">
      <c r="A11" s="55" t="s">
        <v>56</v>
      </c>
      <c r="B11" s="55">
        <v>30</v>
      </c>
      <c r="C11" s="56">
        <v>159</v>
      </c>
      <c r="D11" s="57">
        <f t="shared" si="0"/>
        <v>4770</v>
      </c>
      <c r="E11" s="55" t="s">
        <v>58</v>
      </c>
      <c r="G11" s="3"/>
      <c r="H11" s="3"/>
      <c r="I11" s="7"/>
      <c r="J11" s="27"/>
      <c r="K11" s="3"/>
      <c r="L11" s="3"/>
    </row>
    <row r="12" spans="1:12" x14ac:dyDescent="0.3">
      <c r="A12" s="60" t="s">
        <v>133</v>
      </c>
      <c r="B12" s="60">
        <v>3</v>
      </c>
      <c r="C12" s="61">
        <v>205</v>
      </c>
      <c r="D12" s="62">
        <f t="shared" si="0"/>
        <v>615</v>
      </c>
      <c r="E12" s="60" t="s">
        <v>59</v>
      </c>
      <c r="G12" s="3"/>
      <c r="H12" s="3"/>
      <c r="I12" s="7"/>
      <c r="J12" s="27"/>
      <c r="K12" s="3"/>
      <c r="L12" s="3"/>
    </row>
    <row r="13" spans="1:12" x14ac:dyDescent="0.3">
      <c r="A13" s="60" t="s">
        <v>49</v>
      </c>
      <c r="B13" s="60">
        <v>18</v>
      </c>
      <c r="C13" s="61">
        <v>22.15</v>
      </c>
      <c r="D13" s="62">
        <f>B13*C13</f>
        <v>398.7</v>
      </c>
      <c r="E13" s="60" t="s">
        <v>50</v>
      </c>
      <c r="G13" s="3"/>
      <c r="H13" s="3"/>
      <c r="I13" s="7"/>
      <c r="J13" s="27"/>
      <c r="K13" s="3"/>
      <c r="L13" s="3"/>
    </row>
    <row r="14" spans="1:12" x14ac:dyDescent="0.3">
      <c r="A14" s="60" t="s">
        <v>125</v>
      </c>
      <c r="B14" s="60">
        <v>3</v>
      </c>
      <c r="C14" s="61">
        <v>250</v>
      </c>
      <c r="D14" s="62">
        <f>B14*C14</f>
        <v>750</v>
      </c>
      <c r="E14" s="60"/>
      <c r="G14" s="3"/>
      <c r="H14" s="3"/>
      <c r="I14" s="7"/>
      <c r="J14" s="27"/>
      <c r="K14" s="3"/>
      <c r="L14" s="3"/>
    </row>
    <row r="15" spans="1:12" x14ac:dyDescent="0.3">
      <c r="A15" s="101" t="s">
        <v>108</v>
      </c>
      <c r="B15" s="101">
        <v>1</v>
      </c>
      <c r="C15" s="102">
        <v>3500</v>
      </c>
      <c r="D15" s="103">
        <f>B15*C15</f>
        <v>3500</v>
      </c>
      <c r="E15" s="101" t="s">
        <v>137</v>
      </c>
      <c r="G15" s="3"/>
      <c r="H15" s="3"/>
      <c r="I15" s="7"/>
      <c r="J15" s="27"/>
      <c r="K15" s="3"/>
      <c r="L15" s="3"/>
    </row>
    <row r="16" spans="1:12" x14ac:dyDescent="0.3">
      <c r="A16" s="32" t="s">
        <v>62</v>
      </c>
      <c r="B16" s="33"/>
      <c r="C16" s="34"/>
      <c r="D16" s="36"/>
      <c r="E16" s="33"/>
      <c r="G16" s="3"/>
      <c r="H16" s="3"/>
      <c r="I16" s="7"/>
      <c r="J16" s="27"/>
      <c r="K16" s="3"/>
      <c r="L16" s="3"/>
    </row>
    <row r="17" spans="1:12" x14ac:dyDescent="0.3">
      <c r="A17" s="3" t="s">
        <v>130</v>
      </c>
      <c r="B17" s="3">
        <v>1</v>
      </c>
      <c r="C17" s="7">
        <v>12000</v>
      </c>
      <c r="D17" s="27">
        <f t="shared" si="0"/>
        <v>12000</v>
      </c>
      <c r="E17" s="3"/>
      <c r="G17" s="3"/>
      <c r="H17" s="3"/>
      <c r="I17" s="7"/>
      <c r="J17" s="27"/>
      <c r="K17" s="3"/>
      <c r="L17" s="3"/>
    </row>
    <row r="18" spans="1:12" x14ac:dyDescent="0.3">
      <c r="A18" s="32" t="s">
        <v>64</v>
      </c>
      <c r="B18" s="33"/>
      <c r="C18" s="34"/>
      <c r="D18" s="36"/>
      <c r="E18" s="33"/>
      <c r="G18" s="3"/>
      <c r="H18" s="3"/>
      <c r="I18" s="7"/>
      <c r="J18" s="27"/>
      <c r="K18" s="3"/>
      <c r="L18" s="3"/>
    </row>
    <row r="19" spans="1:12" x14ac:dyDescent="0.3">
      <c r="A19" s="128" t="s">
        <v>100</v>
      </c>
      <c r="B19" s="55">
        <v>1</v>
      </c>
      <c r="C19" s="56">
        <v>12600</v>
      </c>
      <c r="D19" s="57">
        <f t="shared" si="0"/>
        <v>12600</v>
      </c>
      <c r="E19" s="55" t="s">
        <v>101</v>
      </c>
      <c r="G19" s="3"/>
      <c r="H19" s="3"/>
      <c r="I19" s="7"/>
      <c r="J19" s="27"/>
      <c r="K19" s="3"/>
      <c r="L19" s="3"/>
    </row>
    <row r="20" spans="1:12" x14ac:dyDescent="0.3">
      <c r="A20" s="60" t="s">
        <v>99</v>
      </c>
      <c r="B20" s="60">
        <v>50</v>
      </c>
      <c r="C20" s="61">
        <v>20.95</v>
      </c>
      <c r="D20" s="62">
        <f t="shared" si="0"/>
        <v>1047.5</v>
      </c>
      <c r="E20" s="60"/>
      <c r="G20" s="3"/>
      <c r="H20" s="3"/>
      <c r="I20" s="7"/>
      <c r="J20" s="27"/>
      <c r="K20" s="3"/>
      <c r="L20" s="3"/>
    </row>
    <row r="21" spans="1:12" x14ac:dyDescent="0.3">
      <c r="A21" s="101" t="s">
        <v>105</v>
      </c>
      <c r="B21" s="101">
        <v>1</v>
      </c>
      <c r="C21" s="102">
        <v>10000</v>
      </c>
      <c r="D21" s="103">
        <f t="shared" si="0"/>
        <v>10000</v>
      </c>
      <c r="E21" s="101"/>
      <c r="G21" s="3"/>
      <c r="H21" s="3"/>
      <c r="I21" s="7"/>
      <c r="J21" s="27"/>
      <c r="K21" s="3"/>
      <c r="L21" s="3"/>
    </row>
    <row r="22" spans="1:12" x14ac:dyDescent="0.3">
      <c r="A22" s="32" t="s">
        <v>102</v>
      </c>
      <c r="B22" s="33"/>
      <c r="C22" s="34"/>
      <c r="D22" s="36"/>
      <c r="E22" s="33"/>
      <c r="G22" s="3"/>
      <c r="H22" s="3"/>
      <c r="I22" s="7"/>
      <c r="J22" s="27"/>
      <c r="K22" s="3"/>
      <c r="L22" s="3"/>
    </row>
    <row r="23" spans="1:12" x14ac:dyDescent="0.3">
      <c r="A23" s="55" t="s">
        <v>107</v>
      </c>
      <c r="B23" s="55">
        <v>1</v>
      </c>
      <c r="C23" s="56">
        <v>6000</v>
      </c>
      <c r="D23" s="57">
        <f t="shared" si="0"/>
        <v>6000</v>
      </c>
      <c r="E23" s="55"/>
      <c r="G23" s="3"/>
      <c r="H23" s="3"/>
      <c r="I23" s="7"/>
      <c r="J23" s="27"/>
      <c r="K23" s="3"/>
      <c r="L23" s="3"/>
    </row>
    <row r="24" spans="1:12" ht="13.5" thickBot="1" x14ac:dyDescent="0.35">
      <c r="A24" s="66" t="s">
        <v>104</v>
      </c>
      <c r="B24" s="66">
        <v>1</v>
      </c>
      <c r="C24" s="67">
        <v>20000</v>
      </c>
      <c r="D24" s="68">
        <f t="shared" si="0"/>
        <v>20000</v>
      </c>
      <c r="E24" s="66"/>
      <c r="G24" s="3"/>
      <c r="H24" s="3"/>
      <c r="I24" s="7"/>
      <c r="J24" s="27"/>
      <c r="K24" s="3"/>
      <c r="L24" s="3"/>
    </row>
    <row r="25" spans="1:12" ht="13.5" thickTop="1" x14ac:dyDescent="0.3">
      <c r="A25" s="28" t="s">
        <v>120</v>
      </c>
      <c r="B25" s="28"/>
      <c r="C25" s="29"/>
      <c r="D25" s="127">
        <f>SUM(D4:D24)</f>
        <v>117336.7</v>
      </c>
      <c r="E25" s="38"/>
      <c r="G25" s="3"/>
      <c r="H25" s="3"/>
      <c r="I25" s="7"/>
      <c r="J25" s="27"/>
      <c r="K25" s="3"/>
      <c r="L25" s="3"/>
    </row>
    <row r="26" spans="1:12" x14ac:dyDescent="0.3">
      <c r="A26" s="3"/>
      <c r="B26" s="3"/>
      <c r="C26" s="7"/>
      <c r="D26" s="3"/>
      <c r="E26" s="3"/>
      <c r="G26" s="3"/>
      <c r="H26" s="3"/>
      <c r="I26" s="7"/>
      <c r="J26" s="27"/>
      <c r="K26" s="3"/>
      <c r="L26" s="3"/>
    </row>
    <row r="27" spans="1:12" x14ac:dyDescent="0.3">
      <c r="A27" s="3"/>
      <c r="B27" s="3"/>
      <c r="C27" s="7"/>
      <c r="D27" s="3"/>
      <c r="E27" s="3"/>
      <c r="G27" s="3"/>
      <c r="H27" s="3"/>
      <c r="I27" s="7"/>
      <c r="J27" s="27"/>
      <c r="K27" s="3"/>
      <c r="L27" s="3"/>
    </row>
    <row r="28" spans="1:12" x14ac:dyDescent="0.3">
      <c r="G28" s="3"/>
      <c r="H28" s="3"/>
      <c r="I28" s="7"/>
      <c r="J28" s="27"/>
      <c r="K28" s="3"/>
      <c r="L28" s="3"/>
    </row>
    <row r="29" spans="1:12" x14ac:dyDescent="0.3">
      <c r="G29" s="3"/>
      <c r="H29" s="3"/>
      <c r="I29" s="7"/>
      <c r="J29" s="27"/>
      <c r="K29" s="3"/>
      <c r="L29" s="3"/>
    </row>
    <row r="30" spans="1:12" x14ac:dyDescent="0.3">
      <c r="G30" s="3"/>
      <c r="H30" s="3"/>
      <c r="I30" s="7"/>
      <c r="J30" s="27"/>
      <c r="K30" s="3"/>
      <c r="L30" s="3"/>
    </row>
    <row r="31" spans="1:12" x14ac:dyDescent="0.3">
      <c r="G31" s="3"/>
      <c r="H31" s="3"/>
      <c r="I31" s="7"/>
      <c r="J31" s="27"/>
      <c r="K31" s="3"/>
      <c r="L31" s="3"/>
    </row>
    <row r="32" spans="1:12" x14ac:dyDescent="0.3">
      <c r="G32" s="3"/>
      <c r="H32" s="3"/>
      <c r="I32" s="3"/>
      <c r="J32" s="3"/>
      <c r="K32" s="3"/>
      <c r="L32" s="3"/>
    </row>
    <row r="33" spans="7:12" x14ac:dyDescent="0.3">
      <c r="G33" s="3"/>
      <c r="H33" s="3"/>
      <c r="I33" s="3"/>
      <c r="J33" s="3"/>
      <c r="K33" s="3"/>
      <c r="L33" s="3"/>
    </row>
    <row r="34" spans="7:12" x14ac:dyDescent="0.3">
      <c r="G34" s="3"/>
      <c r="H34" s="3"/>
      <c r="I34" s="3"/>
      <c r="J34" s="3"/>
      <c r="K34" s="3"/>
      <c r="L34" s="3"/>
    </row>
    <row r="35" spans="7:12" x14ac:dyDescent="0.3">
      <c r="G35" s="3"/>
      <c r="H35" s="3"/>
      <c r="I35" s="3"/>
      <c r="J35" s="3"/>
      <c r="K35" s="3"/>
      <c r="L35" s="3"/>
    </row>
  </sheetData>
  <mergeCells count="2">
    <mergeCell ref="A1:E1"/>
    <mergeCell ref="A2:E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9BF6E6F4DD364B9B0E91938AA9FE77" ma:contentTypeVersion="8" ma:contentTypeDescription="Create a new document." ma:contentTypeScope="" ma:versionID="c3cc3616116d9592f4f4a579fa3a02fe">
  <xsd:schema xmlns:xsd="http://www.w3.org/2001/XMLSchema" xmlns:xs="http://www.w3.org/2001/XMLSchema" xmlns:p="http://schemas.microsoft.com/office/2006/metadata/properties" xmlns:ns2="60efaf3c-f125-4a78-a96b-28f54831cf48" targetNamespace="http://schemas.microsoft.com/office/2006/metadata/properties" ma:root="true" ma:fieldsID="100b64b731f1c24ff4524b5b4ecd38b4" ns2:_="">
    <xsd:import namespace="60efaf3c-f125-4a78-a96b-28f54831cf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faf3c-f125-4a78-a96b-28f54831cf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D3CF54-F7A3-42E0-A7CB-D26C0700B04E}"/>
</file>

<file path=customXml/itemProps2.xml><?xml version="1.0" encoding="utf-8"?>
<ds:datastoreItem xmlns:ds="http://schemas.openxmlformats.org/officeDocument/2006/customXml" ds:itemID="{2E3EA555-8A25-409C-B4D1-D0A0884937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A38435-BEE2-451C-AC8E-35678E642AC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Working budget</vt:lpstr>
      <vt:lpstr>Income Statement 1000 Layers</vt:lpstr>
      <vt:lpstr>Capital 1000 Bird</vt:lpstr>
      <vt:lpstr>Income Statement 3000 Layers</vt:lpstr>
      <vt:lpstr>Capital 3000 Bird</vt:lpstr>
      <vt:lpstr>'Capital 1000 Bird'!Print_Area</vt:lpstr>
      <vt:lpstr>'Capital 3000 Bird'!Print_Area</vt:lpstr>
      <vt:lpstr>'Income Statement 1000 Layers'!Print_Area</vt:lpstr>
      <vt:lpstr>'Income Statement 3000 Layers'!Print_Area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</dc:creator>
  <cp:lastModifiedBy>KWillia7</cp:lastModifiedBy>
  <cp:lastPrinted>2014-12-08T18:36:58Z</cp:lastPrinted>
  <dcterms:created xsi:type="dcterms:W3CDTF">2014-03-19T12:53:22Z</dcterms:created>
  <dcterms:modified xsi:type="dcterms:W3CDTF">2020-08-05T19:05:37Z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0x010100039BF6E6F4DD364B9B0E91938AA9FE77</vt:lpwstr>
  </property>
</Properties>
</file>