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Liquid Manure" sheetId="1" r:id="rId1"/>
    <sheet name="Solid or Semi-Solid Manure" sheetId="2" r:id="rId2"/>
    <sheet name="Worksheets and Calculations" sheetId="3" r:id="rId3"/>
  </sheets>
  <definedNames>
    <definedName name="_xlnm.Print_Area" localSheetId="0">'Liquid Manure'!$B$1:$N$37</definedName>
    <definedName name="_xlnm.Print_Area" localSheetId="1">'Solid or Semi-Solid Manure'!$B$1:$N$37</definedName>
    <definedName name="_xlnm.Print_Area" localSheetId="2">'Worksheets and Calculations'!$B$3:$AA$55</definedName>
  </definedNames>
  <calcPr fullCalcOnLoad="1"/>
</workbook>
</file>

<file path=xl/sharedStrings.xml><?xml version="1.0" encoding="utf-8"?>
<sst xmlns="http://schemas.openxmlformats.org/spreadsheetml/2006/main" count="824" uniqueCount="240">
  <si>
    <t>Soil Drainage</t>
  </si>
  <si>
    <t>Tilled In</t>
  </si>
  <si>
    <t>Surface only</t>
  </si>
  <si>
    <t>Well drained</t>
  </si>
  <si>
    <t>Poorly drained</t>
  </si>
  <si>
    <t>(lbs/ton)</t>
  </si>
  <si>
    <t xml:space="preserve">1.  Calculate the nutrient content and value per unit of your manure. </t>
  </si>
  <si>
    <t>Fertilizer</t>
  </si>
  <si>
    <t xml:space="preserve">1. Calculate the value of nitrogen (N) per pound using urea </t>
  </si>
  <si>
    <t>From</t>
  </si>
  <si>
    <t>Available</t>
  </si>
  <si>
    <t>Equivilant</t>
  </si>
  <si>
    <t>Value</t>
  </si>
  <si>
    <t xml:space="preserve">     A "unit" is either a 1000 gallons (liquid/slurry)  or a ton (solid/semi-solid).</t>
  </si>
  <si>
    <t xml:space="preserve">    Urea analysis: 46-0-0  (920 lbs N per ton)</t>
  </si>
  <si>
    <t>Manure</t>
  </si>
  <si>
    <t>Availability</t>
  </si>
  <si>
    <t>Nutrients</t>
  </si>
  <si>
    <t>Per Unit</t>
  </si>
  <si>
    <t>Designed by Sid Bosworth, Extension Forage Agronomist, Un. Of Vermont</t>
  </si>
  <si>
    <t>N Value</t>
  </si>
  <si>
    <t>NH4-N</t>
  </si>
  <si>
    <t>($/ton)</t>
  </si>
  <si>
    <t>per ton</t>
  </si>
  <si>
    <t>P2O5</t>
  </si>
  <si>
    <t>÷</t>
  </si>
  <si>
    <t xml:space="preserve"> = </t>
  </si>
  <si>
    <t>K2O</t>
  </si>
  <si>
    <t>Total Value ($/unit)</t>
  </si>
  <si>
    <t>2. Calculate the cost per mile per unit to haul your manure.</t>
  </si>
  <si>
    <t>Spreading</t>
  </si>
  <si>
    <t>Average</t>
  </si>
  <si>
    <t>Load</t>
  </si>
  <si>
    <t>Hauling</t>
  </si>
  <si>
    <t>*Refer to Tables on back to determine N availability</t>
  </si>
  <si>
    <t>Speed**</t>
  </si>
  <si>
    <t>Capacity</t>
  </si>
  <si>
    <t>$/hr</t>
  </si>
  <si>
    <t>mph</t>
  </si>
  <si>
    <t>$/mile</t>
  </si>
  <si>
    <t>(units)</t>
  </si>
  <si>
    <t>($/mile/unit)</t>
  </si>
  <si>
    <t>(Step 1.)</t>
  </si>
  <si>
    <t>of P2O5</t>
  </si>
  <si>
    <t>lbs P2O5</t>
  </si>
  <si>
    <t>x 2 =</t>
  </si>
  <si>
    <t>** Average speed of loaded to field and unloaded for return trip.</t>
  </si>
  <si>
    <t xml:space="preserve"> - ( </t>
  </si>
  <si>
    <t xml:space="preserve"> x</t>
  </si>
  <si>
    <t xml:space="preserve">)  = </t>
  </si>
  <si>
    <t>3.  Breakeven distance (miles):</t>
  </si>
  <si>
    <t>4.  Breakeven travel time (minutes):</t>
  </si>
  <si>
    <t>Factor</t>
  </si>
  <si>
    <t xml:space="preserve">3. Calculate the value of potash (K2O) per pound using muriate of potash </t>
  </si>
  <si>
    <t xml:space="preserve">    This cost is per one-way mile to haul the manure but does account for the return trip.</t>
  </si>
  <si>
    <t>Speed*</t>
  </si>
  <si>
    <t>($/hr)</t>
  </si>
  <si>
    <t>(mph)</t>
  </si>
  <si>
    <t>* Average speed of loaded to field and unloaded for return trip.</t>
  </si>
  <si>
    <t>Organic-N Availability*</t>
  </si>
  <si>
    <t>Ammonia-N (NH4-N) Availability*</t>
  </si>
  <si>
    <t>(In First Year)</t>
  </si>
  <si>
    <t>Days From</t>
  </si>
  <si>
    <t>Percent</t>
  </si>
  <si>
    <t>MANURE VALUE (Based on fertilzer equivalent value)</t>
  </si>
  <si>
    <t>Soil</t>
  </si>
  <si>
    <t>Season</t>
  </si>
  <si>
    <t>Dry Matter</t>
  </si>
  <si>
    <t>Drainage</t>
  </si>
  <si>
    <t xml:space="preserve">of </t>
  </si>
  <si>
    <t>To</t>
  </si>
  <si>
    <t>of Manure</t>
  </si>
  <si>
    <t>Class</t>
  </si>
  <si>
    <t>Incorporation</t>
  </si>
  <si>
    <t>4. Calculate breakeven travel time.</t>
  </si>
  <si>
    <t xml:space="preserve">  (How long can you travel one-way and breakeven on costs.)</t>
  </si>
  <si>
    <t>Fall</t>
  </si>
  <si>
    <t>Within 2 days</t>
  </si>
  <si>
    <t>Speed</t>
  </si>
  <si>
    <t>Travel Time</t>
  </si>
  <si>
    <t xml:space="preserve">Growing </t>
  </si>
  <si>
    <t>Injected or</t>
  </si>
  <si>
    <t>(minutes)</t>
  </si>
  <si>
    <t>Prepared by Sid Bosworth, UVM-Extension, 2/96</t>
  </si>
  <si>
    <t>same day</t>
  </si>
  <si>
    <t>x 60 =</t>
  </si>
  <si>
    <t>Worksheet - "How Far Can You Afford to Haul Manure?"</t>
  </si>
  <si>
    <t>*Refer to Tables below to determine N availability</t>
  </si>
  <si>
    <t>(How far you can travel one-way)</t>
  </si>
  <si>
    <t xml:space="preserve">  (How long can you travel one-way)</t>
  </si>
  <si>
    <t xml:space="preserve">* Source: "Nutrient Recommendations for Field </t>
  </si>
  <si>
    <t xml:space="preserve">  Crops in Vermont" (W. Jokela), Un. of Vermont</t>
  </si>
  <si>
    <t>Organic-N</t>
  </si>
  <si>
    <t>Ammonia-N</t>
  </si>
  <si>
    <t>Spring/Sum.</t>
  </si>
  <si>
    <t>1.  Estimate your application management of manure:</t>
  </si>
  <si>
    <t>A. Dry matter content of manure</t>
  </si>
  <si>
    <t>B. Season of application</t>
  </si>
  <si>
    <t>E. Soil Drainage type</t>
  </si>
  <si>
    <t xml:space="preserve">2.  Calculate the nutrient content and value per unit of your manure. </t>
  </si>
  <si>
    <t xml:space="preserve">Availability </t>
  </si>
  <si>
    <r>
      <t>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</si>
  <si>
    <r>
      <t>K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</si>
  <si>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t>Prepared by Sid Bosworth, UVM-Extension, 2/96 (revised 2/08)</t>
  </si>
  <si>
    <t>1 to 8 hrs.</t>
  </si>
  <si>
    <t>&gt; 4 days</t>
  </si>
  <si>
    <t>&gt; 20%</t>
  </si>
  <si>
    <t>&lt; 20%</t>
  </si>
  <si>
    <t>Well Drained - tilled in</t>
  </si>
  <si>
    <t>Poorly drain - tilled in</t>
  </si>
  <si>
    <t>Well Dr. - surface appl</t>
  </si>
  <si>
    <t>Prly. Dr. - surface appl</t>
  </si>
  <si>
    <t>EXAMPLE</t>
  </si>
  <si>
    <t>Analysis</t>
  </si>
  <si>
    <t>(lbs/unit)</t>
  </si>
  <si>
    <t>Factor*</t>
  </si>
  <si>
    <t>($/lb)</t>
  </si>
  <si>
    <t>($/unit)</t>
  </si>
  <si>
    <t>Manure Type:</t>
  </si>
  <si>
    <t xml:space="preserve">Fertilizer </t>
  </si>
  <si>
    <t>Org-N</t>
  </si>
  <si>
    <t>x</t>
  </si>
  <si>
    <t xml:space="preserve"> =</t>
  </si>
  <si>
    <t>Value**</t>
  </si>
  <si>
    <t>Cost</t>
  </si>
  <si>
    <t>lbs N</t>
  </si>
  <si>
    <t>The major assumption for this worksheet to be effective is that the N, P, and K value of the manure is needed and will be utilized by a crop.  In otherwords, if a field is aleady high in a particular nutrient (ie. P), then you should not give any value to the P in the manure if applied to that field.</t>
  </si>
  <si>
    <r>
      <t>2. Calculate the value of phosphate (P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5</t>
    </r>
    <r>
      <rPr>
        <b/>
        <sz val="10"/>
        <rFont val="Arial"/>
        <family val="0"/>
      </rPr>
      <t xml:space="preserve">) per pound using MAP </t>
    </r>
  </si>
  <si>
    <t>Note: Below is a blank worksheet for printing.</t>
  </si>
  <si>
    <r>
      <t xml:space="preserve">    MAP analysis: 12-52-0 ( 240 lbs N and 1040 lbs of 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 xml:space="preserve"> per ton)</t>
    </r>
  </si>
  <si>
    <t>Liquid</t>
  </si>
  <si>
    <t>sid.bosworth@uvm.edu</t>
  </si>
  <si>
    <t>email:</t>
  </si>
  <si>
    <t xml:space="preserve">NOTE: </t>
  </si>
  <si>
    <t>$/ton</t>
  </si>
  <si>
    <t>(For Liquid Manure)</t>
  </si>
  <si>
    <t>$/lb of nutrient</t>
  </si>
  <si>
    <t>(lbs/1000 gal)</t>
  </si>
  <si>
    <t>From Manure Analysis</t>
  </si>
  <si>
    <t>Nutrient</t>
  </si>
  <si>
    <t>3. Calculate the cost per mile per unit to haul your manure.</t>
  </si>
  <si>
    <t xml:space="preserve">C. Is manure incorp. by tillage? </t>
  </si>
  <si>
    <t>D. Enter days and/or hours until</t>
  </si>
  <si>
    <t xml:space="preserve">     manure incorporation or rain</t>
  </si>
  <si>
    <t>Ammonia - N Availability from Spring or Summer Applied Manure</t>
  </si>
  <si>
    <t>&lt; 1 hr</t>
  </si>
  <si>
    <t>1 to 8 hrs</t>
  </si>
  <si>
    <t>3 to 4 days</t>
  </si>
  <si>
    <t>5 to 7 days</t>
  </si>
  <si>
    <t>&gt; 7 days</t>
  </si>
  <si>
    <t>Thin</t>
  </si>
  <si>
    <t>Medium</t>
  </si>
  <si>
    <t>Semi-Solid</t>
  </si>
  <si>
    <t>Solid</t>
  </si>
  <si>
    <t>Well to moderately drained</t>
  </si>
  <si>
    <t>Incorp.</t>
  </si>
  <si>
    <t>Surface</t>
  </si>
  <si>
    <t>Availability of organic-N from manure applied in current year for Solid Manure</t>
  </si>
  <si>
    <t>Availability of organic-N from manure applied in current year for Liquid or Semi-Solid Manure</t>
  </si>
  <si>
    <t>Ammonia - N Availability from fall Applied Manure</t>
  </si>
  <si>
    <t>Urea (46-0-0)</t>
  </si>
  <si>
    <t>MAP (12-52-0)</t>
  </si>
  <si>
    <t>Potash (0-0-60)</t>
  </si>
  <si>
    <t>To Download a pdf of this worksheet</t>
  </si>
  <si>
    <t>Click here</t>
  </si>
  <si>
    <t>3.  Calculate breakeven distance.</t>
  </si>
  <si>
    <t>(How far you can travel one-way and breakeven on costs.)</t>
  </si>
  <si>
    <t>22% or less</t>
  </si>
  <si>
    <t>Well Drained</t>
  </si>
  <si>
    <t>Spring</t>
  </si>
  <si>
    <t>Same day</t>
  </si>
  <si>
    <t>Mod. Well Drained</t>
  </si>
  <si>
    <t>1 day</t>
  </si>
  <si>
    <t>Total</t>
  </si>
  <si>
    <t>Breakeven</t>
  </si>
  <si>
    <t xml:space="preserve">Incorporated </t>
  </si>
  <si>
    <t>Manure Applied In:</t>
  </si>
  <si>
    <t>($/1000 gal)</t>
  </si>
  <si>
    <t>Poorly Drained</t>
  </si>
  <si>
    <t>2 days</t>
  </si>
  <si>
    <t>Distance</t>
  </si>
  <si>
    <t>3 - 4 days</t>
  </si>
  <si>
    <t>(miles)</t>
  </si>
  <si>
    <t>&gt; 22%</t>
  </si>
  <si>
    <t>5 - 6 days</t>
  </si>
  <si>
    <t>7 or more</t>
  </si>
  <si>
    <t>Unincorporated</t>
  </si>
  <si>
    <t xml:space="preserve">* Source: Nutrient Recommendations for Field </t>
  </si>
  <si>
    <r>
      <t xml:space="preserve">All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 are cells in which you enter data.</t>
    </r>
  </si>
  <si>
    <r>
      <t xml:space="preserve">All </t>
    </r>
    <r>
      <rPr>
        <b/>
        <sz val="10"/>
        <color indexed="12"/>
        <rFont val="Arial"/>
        <family val="0"/>
      </rPr>
      <t>blue</t>
    </r>
    <r>
      <rPr>
        <sz val="10"/>
        <rFont val="Arial"/>
        <family val="0"/>
      </rPr>
      <t xml:space="preserve"> numbers are calculations.</t>
    </r>
  </si>
  <si>
    <r>
      <t xml:space="preserve">All </t>
    </r>
    <r>
      <rPr>
        <b/>
        <sz val="10"/>
        <rFont val="Arial"/>
        <family val="0"/>
      </rPr>
      <t>black</t>
    </r>
    <r>
      <rPr>
        <sz val="10"/>
        <rFont val="Arial"/>
        <family val="0"/>
      </rPr>
      <t xml:space="preserve"> numbers are static</t>
    </r>
  </si>
  <si>
    <r>
      <t>Step 2</t>
    </r>
    <r>
      <rPr>
        <sz val="10"/>
        <rFont val="Arial"/>
        <family val="0"/>
      </rPr>
      <t xml:space="preserve">. In the table below, enter the value of your manure based on </t>
    </r>
    <r>
      <rPr>
        <u val="single"/>
        <sz val="10"/>
        <rFont val="Arial"/>
        <family val="0"/>
      </rPr>
      <t>your</t>
    </r>
    <r>
      <rPr>
        <sz val="10"/>
        <rFont val="Arial"/>
        <family val="0"/>
      </rPr>
      <t xml:space="preserve"> manure analysis or use </t>
    </r>
    <r>
      <rPr>
        <b/>
        <sz val="10"/>
        <rFont val="Arial"/>
        <family val="0"/>
      </rPr>
      <t>Table 1</t>
    </r>
    <r>
      <rPr>
        <sz val="10"/>
        <rFont val="Arial"/>
        <family val="0"/>
      </rPr>
      <t>.</t>
    </r>
  </si>
  <si>
    <r>
      <t>Step 3</t>
    </r>
    <r>
      <rPr>
        <sz val="10"/>
        <rFont val="Arial"/>
        <family val="0"/>
      </rPr>
      <t>.  Enter the "availability factor" for ammonium-N (NH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 xml:space="preserve"> -N).  Use </t>
    </r>
    <r>
      <rPr>
        <b/>
        <sz val="10"/>
        <rFont val="Arial"/>
        <family val="0"/>
      </rPr>
      <t>Table 2</t>
    </r>
    <r>
      <rPr>
        <sz val="10"/>
        <rFont val="Arial"/>
        <family val="0"/>
      </rPr>
      <t>.</t>
    </r>
  </si>
  <si>
    <r>
      <t>Step 4</t>
    </r>
    <r>
      <rPr>
        <sz val="10"/>
        <rFont val="Arial"/>
        <family val="0"/>
      </rPr>
      <t xml:space="preserve">.  Enter the "availability factor" for organic-N.  Use </t>
    </r>
    <r>
      <rPr>
        <b/>
        <sz val="10"/>
        <rFont val="Arial"/>
        <family val="0"/>
      </rPr>
      <t>Table 3</t>
    </r>
    <r>
      <rPr>
        <sz val="10"/>
        <rFont val="Arial"/>
        <family val="0"/>
      </rPr>
      <t>.</t>
    </r>
  </si>
  <si>
    <r>
      <t>NH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-N</t>
    </r>
  </si>
  <si>
    <r>
      <t>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5</t>
    </r>
  </si>
  <si>
    <r>
      <t>K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</si>
  <si>
    <r>
      <t>Step 5</t>
    </r>
    <r>
      <rPr>
        <sz val="10"/>
        <rFont val="Arial"/>
        <family val="0"/>
      </rPr>
      <t>.  Enter your average road speed in mph (both to and from the field)</t>
    </r>
  </si>
  <si>
    <r>
      <t>Step 6</t>
    </r>
    <r>
      <rPr>
        <sz val="10"/>
        <rFont val="Arial"/>
        <family val="0"/>
      </rPr>
      <t>.  Enter your equipment load capacity (in 1000 gallon units). Exmple, 4.5 would be a 4,500 gallon tank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</si>
  <si>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if thin;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Medium; </t>
    </r>
    <r>
      <rPr>
        <b/>
        <sz val="10"/>
        <rFont val="Arial"/>
        <family val="0"/>
      </rPr>
      <t>3</t>
    </r>
    <r>
      <rPr>
        <sz val="10"/>
        <rFont val="Arial"/>
        <family val="0"/>
      </rPr>
      <t xml:space="preserve"> if semi-solid; </t>
    </r>
    <r>
      <rPr>
        <b/>
        <sz val="10"/>
        <rFont val="Arial"/>
        <family val="0"/>
      </rPr>
      <t>4</t>
    </r>
    <r>
      <rPr>
        <sz val="10"/>
        <rFont val="Arial"/>
        <family val="0"/>
      </rPr>
      <t xml:space="preserve"> if solid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</si>
  <si>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for spring or summer;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for fall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</si>
  <si>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if Incorporated,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Surface applied</t>
    </r>
  </si>
  <si>
    <r>
      <t xml:space="preserve">&lt;= Enter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&lt; 1 hour; </t>
    </r>
    <r>
      <rPr>
        <b/>
        <sz val="10"/>
        <rFont val="Arial"/>
        <family val="0"/>
      </rPr>
      <t>3</t>
    </r>
    <r>
      <rPr>
        <sz val="10"/>
        <rFont val="Arial"/>
        <family val="0"/>
      </rPr>
      <t xml:space="preserve"> if 1-8 hours; </t>
    </r>
    <r>
      <rPr>
        <b/>
        <sz val="10"/>
        <rFont val="Arial"/>
        <family val="0"/>
      </rPr>
      <t>4</t>
    </r>
    <r>
      <rPr>
        <sz val="10"/>
        <rFont val="Arial"/>
        <family val="0"/>
      </rPr>
      <t xml:space="preserve"> if 1 day; </t>
    </r>
    <r>
      <rPr>
        <b/>
        <sz val="10"/>
        <rFont val="Arial"/>
        <family val="0"/>
      </rPr>
      <t>5</t>
    </r>
    <r>
      <rPr>
        <sz val="10"/>
        <rFont val="Arial"/>
        <family val="0"/>
      </rPr>
      <t xml:space="preserve"> if 2 days; </t>
    </r>
  </si>
  <si>
    <r>
      <t xml:space="preserve">      </t>
    </r>
    <r>
      <rPr>
        <b/>
        <sz val="10"/>
        <rFont val="Arial"/>
        <family val="0"/>
      </rPr>
      <t>6</t>
    </r>
    <r>
      <rPr>
        <sz val="10"/>
        <rFont val="Arial"/>
        <family val="0"/>
      </rPr>
      <t xml:space="preserve"> if 3 to 4 days; </t>
    </r>
    <r>
      <rPr>
        <b/>
        <sz val="10"/>
        <rFont val="Arial"/>
        <family val="0"/>
      </rPr>
      <t>7</t>
    </r>
    <r>
      <rPr>
        <sz val="10"/>
        <rFont val="Arial"/>
        <family val="0"/>
      </rPr>
      <t xml:space="preserve"> if 5 to 7 days; </t>
    </r>
    <r>
      <rPr>
        <b/>
        <sz val="10"/>
        <rFont val="Arial"/>
        <family val="0"/>
      </rPr>
      <t>8</t>
    </r>
    <r>
      <rPr>
        <sz val="10"/>
        <rFont val="Arial"/>
        <family val="0"/>
      </rPr>
      <t xml:space="preserve"> if &gt; 7 days or not incorp.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</si>
  <si>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- Well to moderately well drained;</t>
    </r>
  </si>
  <si>
    <r>
      <t>2</t>
    </r>
    <r>
      <rPr>
        <sz val="10"/>
        <rFont val="Arial"/>
        <family val="0"/>
      </rPr>
      <t xml:space="preserve"> - somewhat poorly to poorly drained</t>
    </r>
  </si>
  <si>
    <t xml:space="preserve">Breakeven Driving Distance </t>
  </si>
  <si>
    <t xml:space="preserve"> miles one way </t>
  </si>
  <si>
    <t xml:space="preserve">Breakeven Driving Time </t>
  </si>
  <si>
    <t xml:space="preserve"> minutes to get to field  </t>
  </si>
  <si>
    <t>BREAKEVEN HAULING DISTANCE</t>
  </si>
  <si>
    <t xml:space="preserve">Total </t>
  </si>
  <si>
    <r>
      <t>NH</t>
    </r>
    <r>
      <rPr>
        <b/>
        <vertAlign val="subscript"/>
        <sz val="10"/>
        <rFont val="Arial"/>
        <family val="0"/>
      </rPr>
      <t xml:space="preserve">4 </t>
    </r>
    <r>
      <rPr>
        <b/>
        <sz val="10"/>
        <rFont val="Arial"/>
        <family val="0"/>
      </rPr>
      <t>- N</t>
    </r>
  </si>
  <si>
    <t>Organic - N</t>
  </si>
  <si>
    <r>
      <t>Table 1.</t>
    </r>
    <r>
      <rPr>
        <sz val="10"/>
        <rFont val="Arial"/>
        <family val="2"/>
      </rPr>
      <t xml:space="preserve">  "Book" values</t>
    </r>
  </si>
  <si>
    <t>(For Solid or Semi-Solid Manure)</t>
  </si>
  <si>
    <t>&gt; 4 days**</t>
  </si>
  <si>
    <t>** or surface applied</t>
  </si>
  <si>
    <t>* Source: Nutrient Recommendations for Field Crops in Vermont (W. Jokela et.al.), 2004, Un. of Vermont</t>
  </si>
  <si>
    <r>
      <t>Table 2.</t>
    </r>
    <r>
      <rPr>
        <sz val="10"/>
        <rFont val="Arial"/>
        <family val="2"/>
      </rPr>
      <t xml:space="preserve">  Availability Factor of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-N*</t>
    </r>
  </si>
  <si>
    <r>
      <t>Table 3.</t>
    </r>
    <r>
      <rPr>
        <sz val="10"/>
        <rFont val="Arial"/>
        <family val="2"/>
      </rPr>
      <t xml:space="preserve"> Availability Factor of Organic - N*</t>
    </r>
  </si>
  <si>
    <r>
      <t>NH</t>
    </r>
    <r>
      <rPr>
        <vertAlign val="subscript"/>
        <sz val="10"/>
        <rFont val="Arial"/>
        <family val="0"/>
      </rPr>
      <t xml:space="preserve">4 </t>
    </r>
    <r>
      <rPr>
        <sz val="10"/>
        <rFont val="Arial"/>
        <family val="0"/>
      </rPr>
      <t>- N</t>
    </r>
  </si>
  <si>
    <r>
      <t>Step 1</t>
    </r>
    <r>
      <rPr>
        <sz val="10"/>
        <rFont val="Arial"/>
        <family val="0"/>
      </rPr>
      <t xml:space="preserve">.  Calculate the value of your fertilizer.  Enter the costs for the following fertilizers.  </t>
    </r>
    <r>
      <rPr>
        <sz val="10"/>
        <color indexed="10"/>
        <rFont val="Arial"/>
        <family val="0"/>
      </rPr>
      <t>Note: You must enter a value for all three fertilizers.</t>
    </r>
  </si>
  <si>
    <r>
      <t>Step 4</t>
    </r>
    <r>
      <rPr>
        <sz val="10"/>
        <rFont val="Arial"/>
        <family val="0"/>
      </rPr>
      <t>.  Enter your manure hauling costs ( $/hour )</t>
    </r>
  </si>
  <si>
    <t>1000 gal.</t>
  </si>
  <si>
    <t xml:space="preserve"> $/hr</t>
  </si>
  <si>
    <t xml:space="preserve"> mph</t>
  </si>
  <si>
    <t xml:space="preserve"> tons</t>
  </si>
  <si>
    <r>
      <t>Step 4</t>
    </r>
    <r>
      <rPr>
        <sz val="10"/>
        <rFont val="Arial"/>
        <family val="0"/>
      </rPr>
      <t xml:space="preserve">.  Enter your manure hauling costs ($/hour) </t>
    </r>
  </si>
  <si>
    <r>
      <t>Step 6</t>
    </r>
    <r>
      <rPr>
        <sz val="10"/>
        <rFont val="Arial"/>
        <family val="0"/>
      </rPr>
      <t xml:space="preserve">.  Enter your equipment load capacity (tons per load). </t>
    </r>
  </si>
  <si>
    <t xml:space="preserve">  Crops in Vermont (W. Jokela et.al.), Un. of Vermont</t>
  </si>
  <si>
    <t>Time From</t>
  </si>
  <si>
    <t>Manure Value Calculator and Breakeven Hauling Distance</t>
  </si>
  <si>
    <t>Calculating Fertilizer Nutrient Value</t>
  </si>
  <si>
    <t>**See "Calculating Fertilizer Nutrient Value" on back</t>
  </si>
  <si>
    <r>
      <t xml:space="preserve">    Muriate of Potash analysis: 0-0-60  (1200 lbs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per ton)</t>
    </r>
  </si>
  <si>
    <r>
      <t>lbs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</si>
  <si>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Value</t>
    </r>
  </si>
  <si>
    <r>
      <t>of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 xml:space="preserve">5 </t>
    </r>
  </si>
  <si>
    <r>
      <t>lbs 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</si>
</sst>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&quot;$&quot;#,##0.0_);[Red]\(&quot;$&quot;#,##0.0\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_);[Red]\(#,##0.000\)"/>
    <numFmt numFmtId="174" formatCode="#,##0.0_);[Red]\(#,##0.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1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u val="single"/>
      <sz val="10"/>
      <name val="Arial"/>
      <family val="0"/>
    </font>
    <font>
      <b/>
      <vertAlign val="subscript"/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u val="single"/>
      <sz val="11"/>
      <color indexed="12"/>
      <name val="MS Sans Serif"/>
      <family val="0"/>
    </font>
    <font>
      <sz val="8"/>
      <name val="MS Sans Serif"/>
      <family val="0"/>
    </font>
    <font>
      <b/>
      <sz val="11"/>
      <color indexed="12"/>
      <name val="Arial"/>
      <family val="0"/>
    </font>
    <font>
      <b/>
      <sz val="11"/>
      <color indexed="16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7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6" fontId="15" fillId="0" borderId="11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40" xfId="0" applyFont="1" applyFill="1" applyBorder="1" applyAlignment="1">
      <alignment horizontal="center"/>
    </xf>
    <xf numFmtId="174" fontId="15" fillId="33" borderId="11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164" fontId="15" fillId="33" borderId="11" xfId="0" applyNumberFormat="1" applyFont="1" applyFill="1" applyBorder="1" applyAlignment="1">
      <alignment horizontal="center"/>
    </xf>
    <xf numFmtId="8" fontId="15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7" fontId="15" fillId="33" borderId="11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7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4" fillId="33" borderId="41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6" fontId="15" fillId="33" borderId="1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8" fontId="15" fillId="33" borderId="4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0" borderId="0" xfId="51" applyFont="1" applyAlignment="1" applyProtection="1">
      <alignment/>
      <protection/>
    </xf>
    <xf numFmtId="1" fontId="19" fillId="0" borderId="4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3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22" fillId="0" borderId="31" xfId="0" applyFont="1" applyFill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4" xfId="0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7" fontId="24" fillId="0" borderId="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164" fontId="19" fillId="0" borderId="4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8" fontId="21" fillId="0" borderId="35" xfId="43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64" fontId="25" fillId="0" borderId="11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8" fontId="21" fillId="0" borderId="32" xfId="43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8" fontId="21" fillId="0" borderId="43" xfId="43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6" fontId="24" fillId="0" borderId="11" xfId="43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8" fontId="21" fillId="0" borderId="35" xfId="43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34" borderId="33" xfId="0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16" fillId="35" borderId="33" xfId="0" applyFont="1" applyFill="1" applyBorder="1" applyAlignment="1" applyProtection="1">
      <alignment horizontal="center"/>
      <protection/>
    </xf>
    <xf numFmtId="0" fontId="16" fillId="35" borderId="34" xfId="0" applyFont="1" applyFill="1" applyBorder="1" applyAlignment="1" applyProtection="1">
      <alignment horizontal="center"/>
      <protection/>
    </xf>
    <xf numFmtId="0" fontId="16" fillId="35" borderId="35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1" fillId="0" borderId="0" xfId="51" applyFont="1" applyAlignment="1" applyProtection="1">
      <alignment horizontal="left"/>
      <protection/>
    </xf>
    <xf numFmtId="0" fontId="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d.bosworth@uvm.edu?subject=How%20Far%20to%20Haul%20Manure%20Spreadshe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d.bosworth@uvm.edu?subject=How%20Far%20to%20Haul%20Manure%20Spreadshe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ss.uvm.edu/vtcrops/CompProg/Manure_HAUL_Worksheet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110"/>
  <sheetViews>
    <sheetView showGridLines="0" tabSelected="1" zoomScalePageLayoutView="0" workbookViewId="0" topLeftCell="A1">
      <selection activeCell="D9" sqref="D9"/>
    </sheetView>
  </sheetViews>
  <sheetFormatPr defaultColWidth="9.140625" defaultRowHeight="16.5" customHeight="1"/>
  <cols>
    <col min="1" max="1" width="4.00390625" style="133" customWidth="1"/>
    <col min="2" max="2" width="0.9921875" style="133" customWidth="1"/>
    <col min="3" max="3" width="14.7109375" style="133" customWidth="1"/>
    <col min="4" max="4" width="13.8515625" style="133" customWidth="1"/>
    <col min="5" max="5" width="15.7109375" style="133" customWidth="1"/>
    <col min="6" max="6" width="14.57421875" style="133" customWidth="1"/>
    <col min="7" max="7" width="2.28125" style="133" customWidth="1"/>
    <col min="8" max="8" width="12.140625" style="133" customWidth="1"/>
    <col min="9" max="9" width="14.28125" style="133" customWidth="1"/>
    <col min="10" max="10" width="2.57421875" style="133" customWidth="1"/>
    <col min="11" max="11" width="15.00390625" style="133" customWidth="1"/>
    <col min="12" max="12" width="14.140625" style="133" customWidth="1"/>
    <col min="13" max="13" width="10.28125" style="133" customWidth="1"/>
    <col min="14" max="14" width="0.85546875" style="133" customWidth="1"/>
    <col min="15" max="19" width="9.140625" style="133" customWidth="1"/>
    <col min="20" max="20" width="2.7109375" style="133" customWidth="1"/>
    <col min="21" max="34" width="9.140625" style="133" customWidth="1"/>
    <col min="35" max="35" width="15.7109375" style="133" customWidth="1"/>
    <col min="36" max="36" width="14.28125" style="133" customWidth="1"/>
    <col min="37" max="37" width="12.57421875" style="133" customWidth="1"/>
    <col min="38" max="16384" width="9.140625" style="133" customWidth="1"/>
  </cols>
  <sheetData>
    <row r="1" spans="3:13" ht="18.75" customHeight="1">
      <c r="C1" s="234" t="s">
        <v>232</v>
      </c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3:13" ht="16.5" customHeight="1">
      <c r="C2" s="237" t="s">
        <v>135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3:12" ht="18" customHeight="1">
      <c r="C3" s="133" t="s">
        <v>19</v>
      </c>
      <c r="I3" s="134" t="s">
        <v>132</v>
      </c>
      <c r="J3" s="244" t="s">
        <v>131</v>
      </c>
      <c r="K3" s="244"/>
      <c r="L3" s="244"/>
    </row>
    <row r="4" ht="6" customHeight="1"/>
    <row r="5" spans="2:14" ht="15" customHeight="1">
      <c r="B5" s="135"/>
      <c r="C5" s="240" t="s">
        <v>64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136"/>
    </row>
    <row r="6" spans="2:14" ht="15" customHeight="1">
      <c r="B6" s="137"/>
      <c r="C6" s="138" t="s">
        <v>222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6" customHeight="1">
      <c r="B7" s="137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ht="16.5" customHeight="1">
      <c r="B8" s="137"/>
      <c r="C8" s="200" t="s">
        <v>7</v>
      </c>
      <c r="D8" s="195" t="s">
        <v>134</v>
      </c>
      <c r="E8" s="200" t="s">
        <v>136</v>
      </c>
      <c r="F8" s="139"/>
      <c r="G8" s="139"/>
      <c r="H8" s="184" t="s">
        <v>133</v>
      </c>
      <c r="I8" s="185"/>
      <c r="J8" s="185"/>
      <c r="K8" s="186"/>
      <c r="L8" s="139"/>
      <c r="M8" s="139"/>
      <c r="N8" s="140"/>
    </row>
    <row r="9" spans="2:18" ht="16.5" customHeight="1">
      <c r="B9" s="137"/>
      <c r="C9" s="218" t="s">
        <v>160</v>
      </c>
      <c r="D9" s="217">
        <v>600</v>
      </c>
      <c r="E9" s="204">
        <f>(D9/920)</f>
        <v>0.6521739130434783</v>
      </c>
      <c r="F9" s="139"/>
      <c r="G9" s="139"/>
      <c r="H9" s="187" t="s">
        <v>188</v>
      </c>
      <c r="I9" s="188"/>
      <c r="J9" s="188"/>
      <c r="K9" s="189"/>
      <c r="L9" s="141"/>
      <c r="M9" s="141"/>
      <c r="N9" s="142"/>
      <c r="O9" s="141"/>
      <c r="P9" s="141"/>
      <c r="Q9" s="141"/>
      <c r="R9" s="141"/>
    </row>
    <row r="10" spans="2:14" ht="16.5" customHeight="1">
      <c r="B10" s="137"/>
      <c r="C10" s="218" t="s">
        <v>161</v>
      </c>
      <c r="D10" s="217">
        <v>900</v>
      </c>
      <c r="E10" s="204">
        <f>(D10-(E9*240))/1040</f>
        <v>0.7148829431438127</v>
      </c>
      <c r="F10" s="139"/>
      <c r="G10" s="139"/>
      <c r="H10" s="187" t="s">
        <v>189</v>
      </c>
      <c r="I10" s="188"/>
      <c r="J10" s="188"/>
      <c r="K10" s="189"/>
      <c r="L10" s="139"/>
      <c r="M10" s="139"/>
      <c r="N10" s="140"/>
    </row>
    <row r="11" spans="2:14" ht="16.5" customHeight="1">
      <c r="B11" s="137"/>
      <c r="C11" s="218" t="s">
        <v>162</v>
      </c>
      <c r="D11" s="217">
        <v>600</v>
      </c>
      <c r="E11" s="204">
        <f>D11/1200</f>
        <v>0.5</v>
      </c>
      <c r="F11" s="139"/>
      <c r="G11" s="139"/>
      <c r="H11" s="190" t="s">
        <v>190</v>
      </c>
      <c r="I11" s="191"/>
      <c r="J11" s="191"/>
      <c r="K11" s="192"/>
      <c r="L11" s="139"/>
      <c r="M11" s="139"/>
      <c r="N11" s="140"/>
    </row>
    <row r="12" spans="2:14" ht="21" customHeight="1">
      <c r="B12" s="137"/>
      <c r="C12" s="215" t="s">
        <v>191</v>
      </c>
      <c r="D12" s="139"/>
      <c r="E12" s="139"/>
      <c r="F12" s="139"/>
      <c r="G12" s="139"/>
      <c r="H12" s="139"/>
      <c r="I12" s="139"/>
      <c r="J12" s="139"/>
      <c r="K12" s="232" t="s">
        <v>219</v>
      </c>
      <c r="L12" s="233"/>
      <c r="M12" s="233"/>
      <c r="N12" s="140"/>
    </row>
    <row r="13" spans="2:14" ht="15.75" customHeight="1">
      <c r="B13" s="137"/>
      <c r="C13" s="138" t="s">
        <v>192</v>
      </c>
      <c r="D13" s="139"/>
      <c r="E13" s="139"/>
      <c r="F13" s="139"/>
      <c r="G13" s="139"/>
      <c r="H13" s="139"/>
      <c r="I13" s="139"/>
      <c r="J13" s="139"/>
      <c r="K13" s="195" t="s">
        <v>15</v>
      </c>
      <c r="L13" s="238" t="s">
        <v>176</v>
      </c>
      <c r="M13" s="241"/>
      <c r="N13" s="140"/>
    </row>
    <row r="14" spans="2:14" ht="15.75" customHeight="1">
      <c r="B14" s="137"/>
      <c r="C14" s="138" t="s">
        <v>193</v>
      </c>
      <c r="D14" s="139"/>
      <c r="E14" s="139"/>
      <c r="F14" s="139"/>
      <c r="G14" s="139"/>
      <c r="H14" s="139"/>
      <c r="I14" s="139"/>
      <c r="J14" s="139"/>
      <c r="K14" s="216" t="s">
        <v>175</v>
      </c>
      <c r="L14" s="200" t="s">
        <v>94</v>
      </c>
      <c r="M14" s="200" t="s">
        <v>76</v>
      </c>
      <c r="N14" s="140"/>
    </row>
    <row r="15" spans="2:14" ht="16.5" customHeight="1">
      <c r="B15" s="137"/>
      <c r="C15" s="139"/>
      <c r="D15" s="139"/>
      <c r="E15" s="139"/>
      <c r="F15" s="139"/>
      <c r="G15" s="139"/>
      <c r="H15" s="139"/>
      <c r="I15" s="139"/>
      <c r="J15" s="139"/>
      <c r="K15" s="205" t="s">
        <v>145</v>
      </c>
      <c r="L15" s="214">
        <v>0.95</v>
      </c>
      <c r="M15" s="214">
        <v>0.35</v>
      </c>
      <c r="N15" s="140"/>
    </row>
    <row r="16" spans="2:14" ht="16.5" customHeight="1">
      <c r="B16" s="137"/>
      <c r="C16" s="194"/>
      <c r="D16" s="194"/>
      <c r="E16" s="195" t="s">
        <v>139</v>
      </c>
      <c r="F16" s="196" t="s">
        <v>15</v>
      </c>
      <c r="G16" s="194"/>
      <c r="H16" s="182"/>
      <c r="I16" s="182"/>
      <c r="J16" s="139"/>
      <c r="K16" s="205" t="s">
        <v>146</v>
      </c>
      <c r="L16" s="214">
        <v>0.7</v>
      </c>
      <c r="M16" s="214">
        <v>0.25</v>
      </c>
      <c r="N16" s="140"/>
    </row>
    <row r="17" spans="2:14" ht="16.5" customHeight="1">
      <c r="B17" s="137"/>
      <c r="C17" s="238" t="s">
        <v>138</v>
      </c>
      <c r="D17" s="239"/>
      <c r="E17" s="198" t="s">
        <v>100</v>
      </c>
      <c r="F17" s="199" t="s">
        <v>12</v>
      </c>
      <c r="G17" s="194"/>
      <c r="H17" s="242" t="s">
        <v>214</v>
      </c>
      <c r="I17" s="243"/>
      <c r="J17" s="139"/>
      <c r="K17" s="205" t="s">
        <v>172</v>
      </c>
      <c r="L17" s="214">
        <v>0.55</v>
      </c>
      <c r="M17" s="214">
        <v>0.25</v>
      </c>
      <c r="N17" s="140"/>
    </row>
    <row r="18" spans="2:14" ht="16.5" customHeight="1">
      <c r="B18" s="137"/>
      <c r="C18" s="200" t="s">
        <v>139</v>
      </c>
      <c r="D18" s="201" t="s">
        <v>137</v>
      </c>
      <c r="E18" s="198" t="s">
        <v>115</v>
      </c>
      <c r="F18" s="199" t="s">
        <v>177</v>
      </c>
      <c r="G18" s="178"/>
      <c r="H18" s="200" t="s">
        <v>139</v>
      </c>
      <c r="I18" s="200" t="s">
        <v>137</v>
      </c>
      <c r="J18" s="139"/>
      <c r="K18" s="205" t="s">
        <v>179</v>
      </c>
      <c r="L18" s="214">
        <v>0.5</v>
      </c>
      <c r="M18" s="214">
        <v>0.2</v>
      </c>
      <c r="N18" s="140"/>
    </row>
    <row r="19" spans="2:14" ht="16.5" customHeight="1">
      <c r="B19" s="137"/>
      <c r="C19" s="197" t="s">
        <v>212</v>
      </c>
      <c r="D19" s="202">
        <v>12</v>
      </c>
      <c r="E19" s="203">
        <v>0.7</v>
      </c>
      <c r="F19" s="204">
        <f>(D19*E19)*E9</f>
        <v>5.478260869565217</v>
      </c>
      <c r="G19" s="178"/>
      <c r="H19" s="205" t="s">
        <v>194</v>
      </c>
      <c r="I19" s="206">
        <v>12</v>
      </c>
      <c r="J19" s="139"/>
      <c r="K19" s="205" t="s">
        <v>147</v>
      </c>
      <c r="L19" s="214">
        <v>0.45</v>
      </c>
      <c r="M19" s="214">
        <v>0.2</v>
      </c>
      <c r="N19" s="140"/>
    </row>
    <row r="20" spans="2:14" ht="16.5" customHeight="1">
      <c r="B20" s="137"/>
      <c r="C20" s="197" t="s">
        <v>213</v>
      </c>
      <c r="D20" s="202">
        <v>13</v>
      </c>
      <c r="E20" s="203">
        <v>0.36</v>
      </c>
      <c r="F20" s="204">
        <f>(D20*E20)*E9</f>
        <v>3.052173913043478</v>
      </c>
      <c r="G20" s="178"/>
      <c r="H20" s="205" t="s">
        <v>120</v>
      </c>
      <c r="I20" s="206">
        <v>13</v>
      </c>
      <c r="J20" s="139"/>
      <c r="K20" s="205" t="s">
        <v>216</v>
      </c>
      <c r="L20" s="214">
        <v>0.4</v>
      </c>
      <c r="M20" s="214">
        <v>0.15</v>
      </c>
      <c r="N20" s="140"/>
    </row>
    <row r="21" spans="2:14" ht="16.5" customHeight="1">
      <c r="B21" s="137"/>
      <c r="C21" s="197" t="s">
        <v>195</v>
      </c>
      <c r="D21" s="202">
        <v>8</v>
      </c>
      <c r="E21" s="207">
        <v>1</v>
      </c>
      <c r="F21" s="204">
        <f>(D21*E21)*E10</f>
        <v>5.719063545150502</v>
      </c>
      <c r="G21" s="178"/>
      <c r="H21" s="205" t="s">
        <v>101</v>
      </c>
      <c r="I21" s="206">
        <v>8</v>
      </c>
      <c r="J21" s="139"/>
      <c r="K21" s="213" t="s">
        <v>217</v>
      </c>
      <c r="L21" s="144"/>
      <c r="M21" s="144"/>
      <c r="N21" s="140"/>
    </row>
    <row r="22" spans="2:14" ht="16.5" customHeight="1" thickBot="1">
      <c r="B22" s="137"/>
      <c r="C22" s="201" t="s">
        <v>196</v>
      </c>
      <c r="D22" s="202">
        <v>20</v>
      </c>
      <c r="E22" s="207">
        <v>1</v>
      </c>
      <c r="F22" s="208">
        <f>(D22*E22)*E11</f>
        <v>10</v>
      </c>
      <c r="G22" s="194"/>
      <c r="H22" s="205" t="s">
        <v>102</v>
      </c>
      <c r="I22" s="206">
        <v>20</v>
      </c>
      <c r="J22" s="139"/>
      <c r="K22" s="230" t="s">
        <v>220</v>
      </c>
      <c r="L22" s="231"/>
      <c r="M22" s="231"/>
      <c r="N22" s="140"/>
    </row>
    <row r="23" spans="2:14" ht="16.5" customHeight="1" thickBot="1">
      <c r="B23" s="137"/>
      <c r="C23" s="209"/>
      <c r="D23" s="210"/>
      <c r="E23" s="211" t="s">
        <v>211</v>
      </c>
      <c r="F23" s="212">
        <f>SUM(F19:F22)</f>
        <v>24.249498327759195</v>
      </c>
      <c r="G23" s="182"/>
      <c r="H23" s="182"/>
      <c r="I23" s="182"/>
      <c r="J23" s="139"/>
      <c r="K23" s="200" t="s">
        <v>0</v>
      </c>
      <c r="L23" s="200" t="s">
        <v>2</v>
      </c>
      <c r="M23" s="200" t="s">
        <v>1</v>
      </c>
      <c r="N23" s="140"/>
    </row>
    <row r="24" spans="2:14" ht="16.5" customHeight="1">
      <c r="B24" s="137"/>
      <c r="D24" s="139"/>
      <c r="E24" s="139"/>
      <c r="F24" s="139"/>
      <c r="G24" s="139"/>
      <c r="I24" s="139"/>
      <c r="J24" s="139"/>
      <c r="K24" s="205" t="s">
        <v>3</v>
      </c>
      <c r="L24" s="214">
        <v>0.24</v>
      </c>
      <c r="M24" s="214">
        <v>0.36</v>
      </c>
      <c r="N24" s="140"/>
    </row>
    <row r="25" spans="2:14" ht="16.5" customHeight="1">
      <c r="B25" s="137"/>
      <c r="C25" s="1" t="s">
        <v>218</v>
      </c>
      <c r="D25" s="139"/>
      <c r="E25" s="139"/>
      <c r="F25" s="139"/>
      <c r="G25" s="139"/>
      <c r="H25" s="139"/>
      <c r="I25" s="139"/>
      <c r="J25" s="139"/>
      <c r="K25" s="205" t="s">
        <v>4</v>
      </c>
      <c r="L25" s="214">
        <v>0.16</v>
      </c>
      <c r="M25" s="214">
        <v>0.24</v>
      </c>
      <c r="N25" s="140"/>
    </row>
    <row r="26" spans="2:14" ht="4.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2:14" ht="7.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2:14" ht="18" customHeight="1">
      <c r="B28" s="135"/>
      <c r="C28" s="180" t="s">
        <v>210</v>
      </c>
      <c r="D28" s="148"/>
      <c r="E28" s="148"/>
      <c r="F28" s="148"/>
      <c r="G28" s="149"/>
      <c r="H28" s="149"/>
      <c r="I28" s="149"/>
      <c r="J28" s="149"/>
      <c r="K28" s="149"/>
      <c r="L28" s="149"/>
      <c r="M28" s="149"/>
      <c r="N28" s="136"/>
    </row>
    <row r="29" spans="2:14" ht="31.5" customHeight="1">
      <c r="B29" s="137"/>
      <c r="C29" s="227" t="s">
        <v>126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140"/>
    </row>
    <row r="30" spans="2:14" ht="5.25" customHeight="1" thickBot="1">
      <c r="B30" s="137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40"/>
    </row>
    <row r="31" spans="2:14" ht="18.75" customHeight="1" thickBot="1">
      <c r="B31" s="137"/>
      <c r="C31" s="138" t="s">
        <v>223</v>
      </c>
      <c r="D31" s="139"/>
      <c r="E31" s="139"/>
      <c r="F31" s="139"/>
      <c r="G31" s="139"/>
      <c r="H31" s="139"/>
      <c r="I31" s="139"/>
      <c r="J31" s="139"/>
      <c r="L31" s="151">
        <v>120</v>
      </c>
      <c r="M31" s="194" t="s">
        <v>37</v>
      </c>
      <c r="N31" s="140"/>
    </row>
    <row r="32" spans="2:14" ht="18.75" customHeight="1" thickBot="1">
      <c r="B32" s="137"/>
      <c r="C32" s="138" t="s">
        <v>197</v>
      </c>
      <c r="D32" s="139"/>
      <c r="E32" s="139"/>
      <c r="F32" s="139"/>
      <c r="G32" s="139"/>
      <c r="H32" s="139"/>
      <c r="I32" s="139"/>
      <c r="J32" s="139"/>
      <c r="L32" s="151">
        <v>20</v>
      </c>
      <c r="M32" s="194" t="s">
        <v>38</v>
      </c>
      <c r="N32" s="140"/>
    </row>
    <row r="33" spans="2:14" ht="18.75" customHeight="1" thickBot="1">
      <c r="B33" s="137"/>
      <c r="C33" s="138" t="s">
        <v>198</v>
      </c>
      <c r="D33" s="139"/>
      <c r="E33" s="139"/>
      <c r="F33" s="139"/>
      <c r="G33" s="139"/>
      <c r="H33" s="139"/>
      <c r="I33" s="139"/>
      <c r="J33" s="139"/>
      <c r="L33" s="151">
        <v>7</v>
      </c>
      <c r="M33" s="194" t="s">
        <v>224</v>
      </c>
      <c r="N33" s="140"/>
    </row>
    <row r="34" spans="2:14" ht="9.75" customHeight="1" thickBot="1"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2:14" ht="21.75" customHeight="1" thickBot="1">
      <c r="B35" s="137"/>
      <c r="D35" s="179" t="s">
        <v>206</v>
      </c>
      <c r="E35" s="193">
        <f>F23/(L31/L32/L33*2)</f>
        <v>14.145540691192865</v>
      </c>
      <c r="F35" s="183" t="s">
        <v>207</v>
      </c>
      <c r="G35" s="139"/>
      <c r="I35" s="179"/>
      <c r="J35" s="179" t="s">
        <v>208</v>
      </c>
      <c r="K35" s="132">
        <f>(E35/L32)*60</f>
        <v>42.4366220735786</v>
      </c>
      <c r="L35" s="181" t="s">
        <v>209</v>
      </c>
      <c r="N35" s="140"/>
    </row>
    <row r="36" spans="2:14" ht="9" customHeight="1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6:12" ht="16.5" customHeight="1">
      <c r="F37" s="152"/>
      <c r="L37" s="152"/>
    </row>
    <row r="38" spans="6:12" ht="16.5" customHeight="1">
      <c r="F38" s="152"/>
      <c r="L38" s="152"/>
    </row>
    <row r="39" spans="6:12" ht="16.5" customHeight="1">
      <c r="F39" s="152"/>
      <c r="L39" s="152"/>
    </row>
    <row r="40" spans="6:12" ht="16.5" customHeight="1">
      <c r="F40" s="152"/>
      <c r="L40" s="152"/>
    </row>
    <row r="41" spans="2:14" ht="16.5" customHeight="1">
      <c r="B41" s="139"/>
      <c r="C41" s="139"/>
      <c r="D41" s="139"/>
      <c r="E41" s="139"/>
      <c r="F41" s="153"/>
      <c r="G41" s="139"/>
      <c r="I41" s="139"/>
      <c r="J41" s="139"/>
      <c r="K41" s="139"/>
      <c r="L41" s="153"/>
      <c r="M41" s="139"/>
      <c r="N41" s="139"/>
    </row>
    <row r="42" ht="16.5" customHeight="1">
      <c r="B42" s="139"/>
    </row>
    <row r="43" ht="16.5" customHeight="1">
      <c r="B43" s="139"/>
    </row>
    <row r="44" ht="16.5" customHeight="1">
      <c r="B44" s="139"/>
    </row>
    <row r="45" ht="16.5" customHeight="1">
      <c r="B45" s="139"/>
    </row>
    <row r="46" ht="16.5" customHeight="1">
      <c r="B46" s="139"/>
    </row>
    <row r="47" ht="16.5" customHeight="1">
      <c r="B47" s="139"/>
    </row>
    <row r="48" ht="16.5" customHeight="1">
      <c r="B48" s="139"/>
    </row>
    <row r="49" ht="16.5" customHeight="1">
      <c r="B49" s="139"/>
    </row>
    <row r="50" ht="16.5" customHeight="1">
      <c r="B50" s="139"/>
    </row>
    <row r="51" ht="16.5" customHeight="1">
      <c r="B51" s="139"/>
    </row>
    <row r="52" ht="16.5" customHeight="1">
      <c r="B52" s="139"/>
    </row>
    <row r="53" ht="16.5" customHeight="1">
      <c r="B53" s="139"/>
    </row>
    <row r="54" ht="16.5" customHeight="1">
      <c r="B54" s="139"/>
    </row>
    <row r="55" ht="16.5" customHeight="1">
      <c r="B55" s="139"/>
    </row>
    <row r="56" ht="16.5" customHeight="1">
      <c r="B56" s="139"/>
    </row>
    <row r="57" ht="16.5" customHeight="1">
      <c r="B57" s="139"/>
    </row>
    <row r="58" ht="16.5" customHeight="1">
      <c r="B58" s="139"/>
    </row>
    <row r="59" ht="16.5" customHeight="1">
      <c r="B59" s="153"/>
    </row>
    <row r="60" ht="16.5" customHeight="1">
      <c r="B60" s="139"/>
    </row>
    <row r="61" ht="16.5" customHeight="1">
      <c r="B61" s="139"/>
    </row>
    <row r="62" ht="16.5" customHeight="1">
      <c r="B62" s="139"/>
    </row>
    <row r="63" ht="16.5" customHeight="1">
      <c r="B63" s="139"/>
    </row>
    <row r="64" spans="2:38" ht="16.5" customHeight="1">
      <c r="B64" s="139"/>
      <c r="AL64" s="152"/>
    </row>
    <row r="65" ht="16.5" customHeight="1">
      <c r="B65" s="139"/>
    </row>
    <row r="66" ht="16.5" customHeight="1">
      <c r="B66" s="139"/>
    </row>
    <row r="67" ht="16.5" customHeight="1">
      <c r="B67" s="139"/>
    </row>
    <row r="68" ht="16.5" customHeight="1">
      <c r="B68" s="139"/>
    </row>
    <row r="69" ht="16.5" customHeight="1">
      <c r="B69" s="139"/>
    </row>
    <row r="70" ht="16.5" customHeight="1">
      <c r="B70" s="139"/>
    </row>
    <row r="71" ht="16.5" customHeight="1">
      <c r="B71" s="139"/>
    </row>
    <row r="72" spans="35:37" ht="16.5" customHeight="1">
      <c r="AI72" s="139"/>
      <c r="AJ72" s="144"/>
      <c r="AK72" s="144"/>
    </row>
    <row r="77" spans="30:35" ht="16.5" customHeight="1">
      <c r="AD77" s="139"/>
      <c r="AI77" s="133" t="s">
        <v>144</v>
      </c>
    </row>
    <row r="78" spans="19:40" ht="16.5" customHeight="1">
      <c r="S78" s="133" t="s">
        <v>95</v>
      </c>
      <c r="AD78" s="139"/>
      <c r="AI78" s="135"/>
      <c r="AJ78" s="149"/>
      <c r="AK78" s="154" t="s">
        <v>150</v>
      </c>
      <c r="AL78" s="154" t="s">
        <v>151</v>
      </c>
      <c r="AM78" s="154" t="s">
        <v>152</v>
      </c>
      <c r="AN78" s="155" t="s">
        <v>153</v>
      </c>
    </row>
    <row r="79" spans="30:40" ht="16.5" customHeight="1">
      <c r="AD79" s="139"/>
      <c r="AI79" s="137"/>
      <c r="AJ79" s="139"/>
      <c r="AK79" s="153">
        <v>1</v>
      </c>
      <c r="AL79" s="153">
        <v>2</v>
      </c>
      <c r="AM79" s="153">
        <v>3</v>
      </c>
      <c r="AN79" s="156">
        <v>4</v>
      </c>
    </row>
    <row r="80" spans="19:40" ht="16.5" customHeight="1">
      <c r="S80" s="133" t="s">
        <v>96</v>
      </c>
      <c r="Y80" s="143">
        <v>2</v>
      </c>
      <c r="Z80" s="157" t="s">
        <v>199</v>
      </c>
      <c r="AD80" s="139"/>
      <c r="AI80" s="137" t="s">
        <v>145</v>
      </c>
      <c r="AJ80" s="139">
        <v>1</v>
      </c>
      <c r="AK80" s="158">
        <v>0.95</v>
      </c>
      <c r="AL80" s="158">
        <v>0.95</v>
      </c>
      <c r="AM80" s="158">
        <v>0.9</v>
      </c>
      <c r="AN80" s="159">
        <v>0.95</v>
      </c>
    </row>
    <row r="81" spans="19:42" ht="16.5" customHeight="1">
      <c r="S81" s="133" t="s">
        <v>97</v>
      </c>
      <c r="V81" s="160"/>
      <c r="Y81" s="161">
        <v>1</v>
      </c>
      <c r="Z81" s="157" t="s">
        <v>200</v>
      </c>
      <c r="AD81" s="139"/>
      <c r="AI81" s="137" t="s">
        <v>146</v>
      </c>
      <c r="AJ81" s="139">
        <v>2</v>
      </c>
      <c r="AK81" s="158">
        <v>0.8</v>
      </c>
      <c r="AL81" s="158">
        <v>0.7</v>
      </c>
      <c r="AM81" s="158">
        <v>0.6</v>
      </c>
      <c r="AN81" s="159">
        <v>0.8</v>
      </c>
      <c r="AP81" s="133">
        <f>HLOOKUP(Y80,AK79:AN86,Y83)</f>
        <v>0.55</v>
      </c>
    </row>
    <row r="82" spans="19:40" ht="16.5" customHeight="1">
      <c r="S82" s="133" t="s">
        <v>141</v>
      </c>
      <c r="V82" s="160"/>
      <c r="Y82" s="161">
        <v>1</v>
      </c>
      <c r="Z82" s="133" t="s">
        <v>201</v>
      </c>
      <c r="AD82" s="153"/>
      <c r="AI82" s="137" t="s">
        <v>172</v>
      </c>
      <c r="AJ82" s="139">
        <v>3</v>
      </c>
      <c r="AK82" s="158">
        <v>0.7</v>
      </c>
      <c r="AL82" s="158">
        <v>0.55</v>
      </c>
      <c r="AM82" s="158">
        <v>0.4</v>
      </c>
      <c r="AN82" s="159">
        <v>0.6</v>
      </c>
    </row>
    <row r="83" spans="19:40" ht="16.5" customHeight="1">
      <c r="S83" s="133" t="s">
        <v>142</v>
      </c>
      <c r="V83" s="160"/>
      <c r="Y83" s="161">
        <v>4</v>
      </c>
      <c r="Z83" s="133" t="s">
        <v>202</v>
      </c>
      <c r="AD83" s="153"/>
      <c r="AI83" s="137" t="s">
        <v>179</v>
      </c>
      <c r="AJ83" s="139">
        <v>4</v>
      </c>
      <c r="AK83" s="158">
        <v>0.65</v>
      </c>
      <c r="AL83" s="158">
        <v>0.5</v>
      </c>
      <c r="AM83" s="158">
        <v>0.3</v>
      </c>
      <c r="AN83" s="159">
        <v>0.45</v>
      </c>
    </row>
    <row r="84" spans="19:40" ht="16.5" customHeight="1">
      <c r="S84" s="162" t="s">
        <v>143</v>
      </c>
      <c r="V84" s="160"/>
      <c r="Y84" s="163"/>
      <c r="Z84" s="133" t="s">
        <v>203</v>
      </c>
      <c r="AD84" s="153"/>
      <c r="AI84" s="137" t="s">
        <v>147</v>
      </c>
      <c r="AJ84" s="139">
        <v>5</v>
      </c>
      <c r="AK84" s="158">
        <v>0.65</v>
      </c>
      <c r="AL84" s="158">
        <v>0.45</v>
      </c>
      <c r="AM84" s="158">
        <v>0.25</v>
      </c>
      <c r="AN84" s="159">
        <v>0.35</v>
      </c>
    </row>
    <row r="85" spans="19:42" ht="16.5" customHeight="1">
      <c r="S85" s="133" t="s">
        <v>98</v>
      </c>
      <c r="Y85" s="143">
        <v>1</v>
      </c>
      <c r="Z85" s="157" t="s">
        <v>204</v>
      </c>
      <c r="AD85" s="144"/>
      <c r="AI85" s="137" t="s">
        <v>148</v>
      </c>
      <c r="AJ85" s="139">
        <v>6</v>
      </c>
      <c r="AK85" s="158">
        <v>0.6</v>
      </c>
      <c r="AL85" s="158">
        <v>0.4</v>
      </c>
      <c r="AM85" s="158">
        <v>0.25</v>
      </c>
      <c r="AN85" s="159">
        <v>0.25</v>
      </c>
      <c r="AP85" s="164"/>
    </row>
    <row r="86" spans="27:40" ht="16.5" customHeight="1">
      <c r="AA86" s="225" t="s">
        <v>205</v>
      </c>
      <c r="AB86" s="226"/>
      <c r="AC86" s="226"/>
      <c r="AD86" s="144"/>
      <c r="AI86" s="145" t="s">
        <v>149</v>
      </c>
      <c r="AJ86" s="146">
        <v>7</v>
      </c>
      <c r="AK86" s="165">
        <v>0.6</v>
      </c>
      <c r="AL86" s="165">
        <v>0.4</v>
      </c>
      <c r="AM86" s="165">
        <v>0.2</v>
      </c>
      <c r="AN86" s="166">
        <v>0.1</v>
      </c>
    </row>
    <row r="87" spans="19:30" ht="16.5" customHeight="1"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53"/>
    </row>
    <row r="88" spans="19:40" ht="16.5" customHeight="1">
      <c r="S88" s="139" t="s">
        <v>99</v>
      </c>
      <c r="T88" s="139"/>
      <c r="U88" s="139"/>
      <c r="V88" s="153"/>
      <c r="W88" s="139"/>
      <c r="X88" s="139"/>
      <c r="Y88" s="139"/>
      <c r="Z88" s="139"/>
      <c r="AA88" s="139"/>
      <c r="AB88" s="153"/>
      <c r="AC88" s="139"/>
      <c r="AD88" s="168"/>
      <c r="AI88" s="135" t="s">
        <v>159</v>
      </c>
      <c r="AJ88" s="149"/>
      <c r="AK88" s="149"/>
      <c r="AL88" s="149"/>
      <c r="AM88" s="149"/>
      <c r="AN88" s="136"/>
    </row>
    <row r="89" spans="19:40" ht="16.5" customHeight="1">
      <c r="S89" s="139"/>
      <c r="T89" s="139"/>
      <c r="U89" s="139"/>
      <c r="V89" s="153"/>
      <c r="W89" s="139"/>
      <c r="X89" s="139"/>
      <c r="Y89" s="139"/>
      <c r="Z89" s="139"/>
      <c r="AA89" s="153" t="s">
        <v>7</v>
      </c>
      <c r="AB89" s="153"/>
      <c r="AC89" s="139"/>
      <c r="AD89" s="139"/>
      <c r="AI89" s="137"/>
      <c r="AJ89" s="139"/>
      <c r="AK89" s="153" t="s">
        <v>150</v>
      </c>
      <c r="AL89" s="153" t="s">
        <v>151</v>
      </c>
      <c r="AM89" s="153" t="s">
        <v>152</v>
      </c>
      <c r="AN89" s="156" t="s">
        <v>153</v>
      </c>
    </row>
    <row r="90" spans="19:40" ht="16.5" customHeight="1">
      <c r="S90" s="153" t="s">
        <v>9</v>
      </c>
      <c r="T90" s="153"/>
      <c r="U90" s="139"/>
      <c r="V90" s="153"/>
      <c r="W90" s="153"/>
      <c r="X90" s="153"/>
      <c r="Y90" s="153" t="s">
        <v>10</v>
      </c>
      <c r="Z90" s="153"/>
      <c r="AA90" s="153" t="s">
        <v>11</v>
      </c>
      <c r="AB90" s="153"/>
      <c r="AC90" s="153" t="s">
        <v>12</v>
      </c>
      <c r="AD90" s="139"/>
      <c r="AI90" s="137"/>
      <c r="AJ90" s="139"/>
      <c r="AK90" s="153">
        <v>1</v>
      </c>
      <c r="AL90" s="153">
        <v>2</v>
      </c>
      <c r="AM90" s="153">
        <v>3</v>
      </c>
      <c r="AN90" s="156">
        <v>4</v>
      </c>
    </row>
    <row r="91" spans="19:40" ht="16.5" customHeight="1">
      <c r="S91" s="153" t="s">
        <v>15</v>
      </c>
      <c r="T91" s="153"/>
      <c r="U91" s="139"/>
      <c r="V91" s="153"/>
      <c r="W91" s="153" t="s">
        <v>16</v>
      </c>
      <c r="X91" s="153"/>
      <c r="Y91" s="153" t="s">
        <v>17</v>
      </c>
      <c r="Z91" s="153"/>
      <c r="AA91" s="153" t="s">
        <v>12</v>
      </c>
      <c r="AB91" s="153"/>
      <c r="AC91" s="153" t="s">
        <v>18</v>
      </c>
      <c r="AD91" s="139"/>
      <c r="AI91" s="137" t="s">
        <v>145</v>
      </c>
      <c r="AJ91" s="139">
        <v>1</v>
      </c>
      <c r="AK91" s="144">
        <v>0.4</v>
      </c>
      <c r="AL91" s="144">
        <v>0.35</v>
      </c>
      <c r="AM91" s="144">
        <v>0.35</v>
      </c>
      <c r="AN91" s="169">
        <v>0.4</v>
      </c>
    </row>
    <row r="92" spans="19:40" ht="16.5" customHeight="1">
      <c r="S92" s="153" t="s">
        <v>113</v>
      </c>
      <c r="T92" s="153"/>
      <c r="U92" s="153" t="s">
        <v>114</v>
      </c>
      <c r="V92" s="153"/>
      <c r="W92" s="153" t="s">
        <v>115</v>
      </c>
      <c r="X92" s="153"/>
      <c r="Y92" s="153" t="s">
        <v>114</v>
      </c>
      <c r="Z92" s="153"/>
      <c r="AA92" s="153" t="s">
        <v>116</v>
      </c>
      <c r="AB92" s="153"/>
      <c r="AC92" s="153" t="s">
        <v>117</v>
      </c>
      <c r="AD92" s="152"/>
      <c r="AI92" s="137" t="s">
        <v>146</v>
      </c>
      <c r="AJ92" s="139">
        <v>2</v>
      </c>
      <c r="AK92" s="144">
        <v>0.3</v>
      </c>
      <c r="AL92" s="144">
        <v>0.25</v>
      </c>
      <c r="AM92" s="144">
        <v>0.25</v>
      </c>
      <c r="AN92" s="169">
        <v>0.3</v>
      </c>
    </row>
    <row r="93" spans="19:40" ht="16.5" customHeight="1">
      <c r="S93" s="153" t="s">
        <v>120</v>
      </c>
      <c r="T93" s="153"/>
      <c r="U93" s="170">
        <v>11.8</v>
      </c>
      <c r="V93" s="153" t="s">
        <v>121</v>
      </c>
      <c r="W93" s="144">
        <f>IF(Y80=4,VLOOKUP(Y82,AJ101:AL103,Y85),VLOOKUP(Y82,AJ107:AL109,Y85))</f>
        <v>1</v>
      </c>
      <c r="X93" s="153" t="s">
        <v>122</v>
      </c>
      <c r="Y93" s="170">
        <f>U93*W93</f>
        <v>11.8</v>
      </c>
      <c r="Z93" s="153" t="s">
        <v>121</v>
      </c>
      <c r="AA93" s="168">
        <v>0.3</v>
      </c>
      <c r="AB93" s="153" t="s">
        <v>122</v>
      </c>
      <c r="AC93" s="144">
        <f>Y93*AA93</f>
        <v>3.54</v>
      </c>
      <c r="AD93" s="152"/>
      <c r="AI93" s="137" t="s">
        <v>172</v>
      </c>
      <c r="AJ93" s="139">
        <v>3</v>
      </c>
      <c r="AK93" s="144">
        <v>0.3</v>
      </c>
      <c r="AL93" s="144">
        <v>0.25</v>
      </c>
      <c r="AM93" s="144">
        <v>0.15</v>
      </c>
      <c r="AN93" s="169">
        <v>0.25</v>
      </c>
    </row>
    <row r="94" spans="19:40" ht="16.5" customHeight="1">
      <c r="S94" s="153" t="s">
        <v>21</v>
      </c>
      <c r="T94" s="153"/>
      <c r="U94" s="170">
        <v>10.7</v>
      </c>
      <c r="V94" s="153" t="s">
        <v>121</v>
      </c>
      <c r="W94" s="144">
        <f>IF(Y81=1,(VLOOKUP(Y83,AJ80:AN86,Y80)),(HLOOKUP(Y80,AK90:AN97,Y83)))</f>
        <v>0.65</v>
      </c>
      <c r="X94" s="153" t="s">
        <v>122</v>
      </c>
      <c r="Y94" s="170">
        <f>U94*W94</f>
        <v>6.955</v>
      </c>
      <c r="Z94" s="153" t="s">
        <v>121</v>
      </c>
      <c r="AA94" s="168">
        <v>0.3</v>
      </c>
      <c r="AB94" s="153" t="s">
        <v>122</v>
      </c>
      <c r="AC94" s="144">
        <f>Y94*AA94</f>
        <v>2.0865</v>
      </c>
      <c r="AD94" s="152"/>
      <c r="AI94" s="137" t="s">
        <v>179</v>
      </c>
      <c r="AJ94" s="139">
        <v>4</v>
      </c>
      <c r="AK94" s="144">
        <v>0.25</v>
      </c>
      <c r="AL94" s="144">
        <v>0.2</v>
      </c>
      <c r="AM94" s="144">
        <v>0.1</v>
      </c>
      <c r="AN94" s="169">
        <v>0.2</v>
      </c>
    </row>
    <row r="95" spans="19:40" ht="16.5" customHeight="1">
      <c r="S95" s="153" t="s">
        <v>24</v>
      </c>
      <c r="T95" s="153"/>
      <c r="U95" s="170">
        <v>11.2</v>
      </c>
      <c r="V95" s="153" t="s">
        <v>121</v>
      </c>
      <c r="W95" s="144">
        <v>1</v>
      </c>
      <c r="X95" s="153" t="s">
        <v>122</v>
      </c>
      <c r="Y95" s="170">
        <f>U95*W95</f>
        <v>11.2</v>
      </c>
      <c r="Z95" s="153" t="s">
        <v>121</v>
      </c>
      <c r="AA95" s="168">
        <v>0.2</v>
      </c>
      <c r="AB95" s="153" t="s">
        <v>122</v>
      </c>
      <c r="AC95" s="144">
        <f>Y95*AA95</f>
        <v>2.2399999999999998</v>
      </c>
      <c r="AD95" s="152"/>
      <c r="AI95" s="137" t="s">
        <v>147</v>
      </c>
      <c r="AJ95" s="139">
        <v>5</v>
      </c>
      <c r="AK95" s="144">
        <v>0.25</v>
      </c>
      <c r="AL95" s="144">
        <v>0.2</v>
      </c>
      <c r="AM95" s="144">
        <v>0.1</v>
      </c>
      <c r="AN95" s="169">
        <v>0.15</v>
      </c>
    </row>
    <row r="96" spans="19:40" ht="16.5" customHeight="1">
      <c r="S96" s="153" t="s">
        <v>27</v>
      </c>
      <c r="T96" s="153"/>
      <c r="U96" s="170">
        <v>19.8</v>
      </c>
      <c r="V96" s="153" t="s">
        <v>121</v>
      </c>
      <c r="W96" s="144">
        <v>1</v>
      </c>
      <c r="X96" s="153" t="s">
        <v>122</v>
      </c>
      <c r="Y96" s="170">
        <f>U96*W96</f>
        <v>19.8</v>
      </c>
      <c r="Z96" s="153" t="s">
        <v>121</v>
      </c>
      <c r="AA96" s="168">
        <v>0.13</v>
      </c>
      <c r="AB96" s="153" t="s">
        <v>122</v>
      </c>
      <c r="AC96" s="144">
        <f>Y96*AA96</f>
        <v>2.5740000000000003</v>
      </c>
      <c r="AD96" s="139"/>
      <c r="AI96" s="137" t="s">
        <v>148</v>
      </c>
      <c r="AJ96" s="139">
        <v>6</v>
      </c>
      <c r="AK96" s="144">
        <v>0.25</v>
      </c>
      <c r="AL96" s="144">
        <v>0.15</v>
      </c>
      <c r="AM96" s="144">
        <v>0.1</v>
      </c>
      <c r="AN96" s="169">
        <v>0.1</v>
      </c>
    </row>
    <row r="97" spans="19:40" ht="16.5" customHeight="1">
      <c r="S97" s="139"/>
      <c r="T97" s="139"/>
      <c r="U97" s="139"/>
      <c r="V97" s="153"/>
      <c r="W97" s="139"/>
      <c r="X97" s="139"/>
      <c r="Y97" s="139"/>
      <c r="Z97" s="139"/>
      <c r="AA97" s="139"/>
      <c r="AB97" s="171" t="s">
        <v>28</v>
      </c>
      <c r="AC97" s="172">
        <f>SUM(AC93:AC96)</f>
        <v>10.4405</v>
      </c>
      <c r="AI97" s="145" t="s">
        <v>149</v>
      </c>
      <c r="AJ97" s="146">
        <v>7</v>
      </c>
      <c r="AK97" s="173">
        <v>0.25</v>
      </c>
      <c r="AL97" s="173">
        <v>0.15</v>
      </c>
      <c r="AM97" s="173">
        <v>0.1</v>
      </c>
      <c r="AN97" s="174">
        <v>0</v>
      </c>
    </row>
    <row r="98" spans="19:29" ht="16.5" customHeight="1">
      <c r="S98" s="139" t="s">
        <v>140</v>
      </c>
      <c r="T98" s="139"/>
      <c r="U98" s="139"/>
      <c r="V98" s="153"/>
      <c r="W98" s="139"/>
      <c r="X98" s="139"/>
      <c r="Y98" s="139"/>
      <c r="Z98" s="139"/>
      <c r="AA98" s="139"/>
      <c r="AB98" s="153"/>
      <c r="AC98" s="139"/>
    </row>
    <row r="99" spans="19:43" ht="16.5" customHeight="1">
      <c r="S99" s="153" t="s">
        <v>30</v>
      </c>
      <c r="T99" s="153"/>
      <c r="U99" s="153" t="s">
        <v>31</v>
      </c>
      <c r="V99" s="153"/>
      <c r="W99" s="153"/>
      <c r="X99" s="153"/>
      <c r="Y99" s="153" t="s">
        <v>32</v>
      </c>
      <c r="Z99" s="153"/>
      <c r="AA99" s="153" t="s">
        <v>33</v>
      </c>
      <c r="AB99" s="167"/>
      <c r="AC99" s="167"/>
      <c r="AI99" s="135" t="s">
        <v>158</v>
      </c>
      <c r="AJ99" s="149"/>
      <c r="AK99" s="149"/>
      <c r="AL99" s="149"/>
      <c r="AM99" s="149"/>
      <c r="AN99" s="149"/>
      <c r="AO99" s="149"/>
      <c r="AP99" s="149"/>
      <c r="AQ99" s="136"/>
    </row>
    <row r="100" spans="19:43" ht="16.5" customHeight="1">
      <c r="S100" s="153" t="s">
        <v>124</v>
      </c>
      <c r="T100" s="153"/>
      <c r="U100" s="153" t="s">
        <v>35</v>
      </c>
      <c r="V100" s="153"/>
      <c r="W100" s="153"/>
      <c r="X100" s="153"/>
      <c r="Y100" s="153" t="s">
        <v>36</v>
      </c>
      <c r="Z100" s="153"/>
      <c r="AA100" s="153" t="s">
        <v>124</v>
      </c>
      <c r="AB100" s="167"/>
      <c r="AC100" s="167"/>
      <c r="AI100" s="137"/>
      <c r="AJ100" s="139"/>
      <c r="AK100" s="139" t="s">
        <v>154</v>
      </c>
      <c r="AL100" s="139" t="s">
        <v>178</v>
      </c>
      <c r="AM100" s="139"/>
      <c r="AN100" s="139"/>
      <c r="AO100" s="139"/>
      <c r="AP100" s="139"/>
      <c r="AQ100" s="140"/>
    </row>
    <row r="101" spans="19:43" ht="16.5" customHeight="1">
      <c r="S101" s="153" t="s">
        <v>37</v>
      </c>
      <c r="T101" s="153"/>
      <c r="U101" s="153" t="s">
        <v>38</v>
      </c>
      <c r="V101" s="153"/>
      <c r="W101" s="153" t="s">
        <v>39</v>
      </c>
      <c r="X101" s="153"/>
      <c r="Y101" s="153" t="s">
        <v>40</v>
      </c>
      <c r="Z101" s="153"/>
      <c r="AA101" s="153" t="s">
        <v>41</v>
      </c>
      <c r="AB101" s="167"/>
      <c r="AC101" s="167"/>
      <c r="AI101" s="137"/>
      <c r="AJ101" s="139"/>
      <c r="AK101" s="139">
        <v>1</v>
      </c>
      <c r="AL101" s="139">
        <v>2</v>
      </c>
      <c r="AM101" s="139"/>
      <c r="AN101" s="139"/>
      <c r="AO101" s="139"/>
      <c r="AP101" s="139"/>
      <c r="AQ101" s="140"/>
    </row>
    <row r="102" spans="19:43" ht="16.5" customHeight="1">
      <c r="S102" s="168">
        <v>55</v>
      </c>
      <c r="T102" s="153" t="s">
        <v>25</v>
      </c>
      <c r="U102" s="153">
        <v>15</v>
      </c>
      <c r="V102" s="153" t="s">
        <v>122</v>
      </c>
      <c r="W102" s="168">
        <f>S102/U102</f>
        <v>3.6666666666666665</v>
      </c>
      <c r="X102" s="153" t="s">
        <v>25</v>
      </c>
      <c r="Y102" s="153">
        <v>5</v>
      </c>
      <c r="Z102" s="153" t="s">
        <v>45</v>
      </c>
      <c r="AA102" s="168">
        <f>W102/Y102*2</f>
        <v>1.4666666666666666</v>
      </c>
      <c r="AB102" s="167"/>
      <c r="AC102" s="167"/>
      <c r="AI102" s="137" t="s">
        <v>155</v>
      </c>
      <c r="AJ102" s="139">
        <v>1</v>
      </c>
      <c r="AK102" s="139">
        <v>0.36</v>
      </c>
      <c r="AL102" s="139">
        <v>0.24</v>
      </c>
      <c r="AM102" s="139"/>
      <c r="AN102" s="139"/>
      <c r="AO102" s="139"/>
      <c r="AP102" s="139"/>
      <c r="AQ102" s="140"/>
    </row>
    <row r="103" spans="19:43" ht="16.5" customHeight="1">
      <c r="S103" s="175" t="s">
        <v>46</v>
      </c>
      <c r="T103" s="153"/>
      <c r="U103" s="139"/>
      <c r="V103" s="139"/>
      <c r="W103" s="139"/>
      <c r="X103" s="139"/>
      <c r="Y103" s="139"/>
      <c r="Z103" s="153"/>
      <c r="AA103" s="139"/>
      <c r="AB103" s="167"/>
      <c r="AC103" s="167"/>
      <c r="AI103" s="145" t="s">
        <v>156</v>
      </c>
      <c r="AJ103" s="146">
        <v>2</v>
      </c>
      <c r="AK103" s="146">
        <v>0.24</v>
      </c>
      <c r="AL103" s="146">
        <v>0.16</v>
      </c>
      <c r="AM103" s="146"/>
      <c r="AN103" s="146"/>
      <c r="AO103" s="146"/>
      <c r="AP103" s="146"/>
      <c r="AQ103" s="147"/>
    </row>
    <row r="104" spans="19:29" ht="16.5" customHeight="1">
      <c r="S104" s="139"/>
      <c r="T104" s="139"/>
      <c r="U104" s="175"/>
      <c r="V104" s="153"/>
      <c r="W104" s="139"/>
      <c r="X104" s="139"/>
      <c r="Y104" s="139"/>
      <c r="Z104" s="139"/>
      <c r="AA104" s="139"/>
      <c r="AB104" s="153"/>
      <c r="AC104" s="139"/>
    </row>
    <row r="105" spans="19:43" ht="16.5" customHeight="1">
      <c r="S105" s="167"/>
      <c r="T105" s="139"/>
      <c r="U105" s="153" t="s">
        <v>50</v>
      </c>
      <c r="V105" s="153"/>
      <c r="W105" s="167"/>
      <c r="X105" s="139"/>
      <c r="Y105" s="167"/>
      <c r="Z105" s="139"/>
      <c r="AA105" s="153" t="s">
        <v>51</v>
      </c>
      <c r="AB105" s="153"/>
      <c r="AC105" s="167"/>
      <c r="AI105" s="135" t="s">
        <v>157</v>
      </c>
      <c r="AJ105" s="149"/>
      <c r="AK105" s="149"/>
      <c r="AL105" s="149"/>
      <c r="AM105" s="149"/>
      <c r="AN105" s="149"/>
      <c r="AO105" s="149"/>
      <c r="AP105" s="149"/>
      <c r="AQ105" s="136"/>
    </row>
    <row r="106" spans="19:43" ht="16.5" customHeight="1">
      <c r="S106" s="167"/>
      <c r="T106" s="167"/>
      <c r="U106" s="176">
        <f>AC97/AA102</f>
        <v>7.118522727272728</v>
      </c>
      <c r="V106" s="167"/>
      <c r="W106" s="167"/>
      <c r="X106" s="167"/>
      <c r="Y106" s="167"/>
      <c r="Z106" s="167"/>
      <c r="AA106" s="177">
        <f>(U106/U102)*60</f>
        <v>28.47409090909091</v>
      </c>
      <c r="AB106" s="167"/>
      <c r="AC106" s="167"/>
      <c r="AI106" s="137"/>
      <c r="AJ106" s="139"/>
      <c r="AK106" s="139" t="s">
        <v>154</v>
      </c>
      <c r="AL106" s="139" t="s">
        <v>178</v>
      </c>
      <c r="AM106" s="139"/>
      <c r="AN106" s="139"/>
      <c r="AO106" s="139"/>
      <c r="AP106" s="139"/>
      <c r="AQ106" s="140"/>
    </row>
    <row r="107" spans="35:43" ht="16.5" customHeight="1">
      <c r="AI107" s="137"/>
      <c r="AJ107" s="139"/>
      <c r="AK107" s="139">
        <v>1</v>
      </c>
      <c r="AL107" s="139">
        <v>2</v>
      </c>
      <c r="AM107" s="139"/>
      <c r="AN107" s="139"/>
      <c r="AO107" s="139"/>
      <c r="AP107" s="139"/>
      <c r="AQ107" s="140"/>
    </row>
    <row r="108" spans="35:43" ht="16.5" customHeight="1">
      <c r="AI108" s="137" t="s">
        <v>155</v>
      </c>
      <c r="AJ108" s="139">
        <v>1</v>
      </c>
      <c r="AK108" s="139">
        <v>0.3</v>
      </c>
      <c r="AL108" s="139">
        <v>0.2</v>
      </c>
      <c r="AM108" s="139"/>
      <c r="AN108" s="139"/>
      <c r="AO108" s="139"/>
      <c r="AP108" s="139"/>
      <c r="AQ108" s="140"/>
    </row>
    <row r="109" spans="35:43" ht="16.5" customHeight="1">
      <c r="AI109" s="137" t="s">
        <v>156</v>
      </c>
      <c r="AJ109" s="139">
        <v>2</v>
      </c>
      <c r="AK109" s="139">
        <v>0.2</v>
      </c>
      <c r="AL109" s="139">
        <v>0.14</v>
      </c>
      <c r="AM109" s="139"/>
      <c r="AN109" s="139"/>
      <c r="AO109" s="139"/>
      <c r="AP109" s="139"/>
      <c r="AQ109" s="140"/>
    </row>
    <row r="110" spans="35:43" ht="16.5" customHeight="1">
      <c r="AI110" s="145"/>
      <c r="AJ110" s="146"/>
      <c r="AK110" s="146"/>
      <c r="AL110" s="146"/>
      <c r="AM110" s="146"/>
      <c r="AN110" s="146"/>
      <c r="AO110" s="146"/>
      <c r="AP110" s="146"/>
      <c r="AQ110" s="147"/>
    </row>
  </sheetData>
  <sheetProtection sheet="1" objects="1" scenarios="1" selectLockedCells="1"/>
  <mergeCells count="11">
    <mergeCell ref="J3:L3"/>
    <mergeCell ref="AA86:AC86"/>
    <mergeCell ref="C29:M29"/>
    <mergeCell ref="K22:M22"/>
    <mergeCell ref="K12:M12"/>
    <mergeCell ref="C1:M1"/>
    <mergeCell ref="C2:M2"/>
    <mergeCell ref="C17:D17"/>
    <mergeCell ref="C5:M5"/>
    <mergeCell ref="L13:M13"/>
    <mergeCell ref="H17:I17"/>
  </mergeCells>
  <hyperlinks>
    <hyperlink ref="J3" r:id="rId1" display="mailto:sid.bosworth@uvm.edu?subject=How%20Far%20to%20Haul%20Manure%20Spreadsheet"/>
  </hyperlinks>
  <printOptions horizontalCentered="1"/>
  <pageMargins left="0.5" right="0.5" top="0.55" bottom="0.52" header="0.5" footer="0.5"/>
  <pageSetup fitToHeight="1" fitToWidth="1" horizontalDpi="600" verticalDpi="600" orientation="portrait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110"/>
  <sheetViews>
    <sheetView showGridLines="0" zoomScalePageLayoutView="0" workbookViewId="0" topLeftCell="A1">
      <selection activeCell="D19" sqref="D19"/>
    </sheetView>
  </sheetViews>
  <sheetFormatPr defaultColWidth="9.140625" defaultRowHeight="16.5" customHeight="1"/>
  <cols>
    <col min="1" max="1" width="4.00390625" style="133" customWidth="1"/>
    <col min="2" max="2" width="0.9921875" style="133" customWidth="1"/>
    <col min="3" max="3" width="14.7109375" style="133" customWidth="1"/>
    <col min="4" max="4" width="13.8515625" style="133" customWidth="1"/>
    <col min="5" max="5" width="15.7109375" style="133" customWidth="1"/>
    <col min="6" max="6" width="14.57421875" style="133" customWidth="1"/>
    <col min="7" max="7" width="2.28125" style="133" customWidth="1"/>
    <col min="8" max="8" width="12.140625" style="133" customWidth="1"/>
    <col min="9" max="9" width="14.28125" style="133" customWidth="1"/>
    <col min="10" max="10" width="2.57421875" style="133" customWidth="1"/>
    <col min="11" max="11" width="15.00390625" style="133" customWidth="1"/>
    <col min="12" max="12" width="13.7109375" style="133" customWidth="1"/>
    <col min="13" max="13" width="10.00390625" style="133" customWidth="1"/>
    <col min="14" max="14" width="0.85546875" style="133" customWidth="1"/>
    <col min="15" max="19" width="9.140625" style="133" customWidth="1"/>
    <col min="20" max="20" width="2.7109375" style="133" customWidth="1"/>
    <col min="21" max="34" width="9.140625" style="133" customWidth="1"/>
    <col min="35" max="35" width="15.7109375" style="133" customWidth="1"/>
    <col min="36" max="36" width="14.28125" style="133" customWidth="1"/>
    <col min="37" max="37" width="12.57421875" style="133" customWidth="1"/>
    <col min="38" max="16384" width="9.140625" style="133" customWidth="1"/>
  </cols>
  <sheetData>
    <row r="1" spans="3:13" ht="18.75" customHeight="1">
      <c r="C1" s="234" t="s">
        <v>232</v>
      </c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3:13" ht="16.5" customHeight="1">
      <c r="C2" s="237" t="s">
        <v>215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3:12" ht="18" customHeight="1">
      <c r="C3" s="133" t="s">
        <v>19</v>
      </c>
      <c r="I3" s="134" t="s">
        <v>132</v>
      </c>
      <c r="J3" s="244" t="s">
        <v>131</v>
      </c>
      <c r="K3" s="244"/>
      <c r="L3" s="244"/>
    </row>
    <row r="4" ht="6" customHeight="1"/>
    <row r="5" spans="2:14" ht="15" customHeight="1">
      <c r="B5" s="135"/>
      <c r="C5" s="240" t="s">
        <v>64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136"/>
    </row>
    <row r="6" spans="2:14" ht="15" customHeight="1">
      <c r="B6" s="137"/>
      <c r="C6" s="138" t="s">
        <v>222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6" customHeight="1">
      <c r="B7" s="137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ht="16.5" customHeight="1">
      <c r="B8" s="137"/>
      <c r="C8" s="200" t="s">
        <v>7</v>
      </c>
      <c r="D8" s="195" t="s">
        <v>134</v>
      </c>
      <c r="E8" s="200" t="s">
        <v>136</v>
      </c>
      <c r="F8" s="139"/>
      <c r="G8" s="139"/>
      <c r="H8" s="184" t="s">
        <v>133</v>
      </c>
      <c r="I8" s="185"/>
      <c r="J8" s="185"/>
      <c r="K8" s="186"/>
      <c r="L8" s="139"/>
      <c r="M8" s="139"/>
      <c r="N8" s="140"/>
    </row>
    <row r="9" spans="2:18" ht="16.5" customHeight="1">
      <c r="B9" s="137"/>
      <c r="C9" s="218" t="s">
        <v>160</v>
      </c>
      <c r="D9" s="217">
        <v>600</v>
      </c>
      <c r="E9" s="219">
        <f>(D9/920)</f>
        <v>0.6521739130434783</v>
      </c>
      <c r="F9" s="139"/>
      <c r="G9" s="139"/>
      <c r="H9" s="187" t="s">
        <v>188</v>
      </c>
      <c r="I9" s="188"/>
      <c r="J9" s="188"/>
      <c r="K9" s="189"/>
      <c r="L9" s="141"/>
      <c r="M9" s="141"/>
      <c r="N9" s="142"/>
      <c r="O9" s="141"/>
      <c r="P9" s="141"/>
      <c r="Q9" s="141"/>
      <c r="R9" s="141"/>
    </row>
    <row r="10" spans="2:14" ht="16.5" customHeight="1">
      <c r="B10" s="137"/>
      <c r="C10" s="218" t="s">
        <v>161</v>
      </c>
      <c r="D10" s="217">
        <v>900</v>
      </c>
      <c r="E10" s="219">
        <f>(D10-(E9*240))/1040</f>
        <v>0.7148829431438127</v>
      </c>
      <c r="F10" s="139"/>
      <c r="G10" s="139"/>
      <c r="H10" s="187" t="s">
        <v>189</v>
      </c>
      <c r="I10" s="188"/>
      <c r="J10" s="188"/>
      <c r="K10" s="189"/>
      <c r="L10" s="139"/>
      <c r="M10" s="139"/>
      <c r="N10" s="140"/>
    </row>
    <row r="11" spans="2:14" ht="16.5" customHeight="1">
      <c r="B11" s="137"/>
      <c r="C11" s="218" t="s">
        <v>162</v>
      </c>
      <c r="D11" s="217">
        <v>600</v>
      </c>
      <c r="E11" s="219">
        <f>D11/1200</f>
        <v>0.5</v>
      </c>
      <c r="F11" s="139"/>
      <c r="G11" s="139"/>
      <c r="H11" s="190" t="s">
        <v>190</v>
      </c>
      <c r="I11" s="191"/>
      <c r="J11" s="191"/>
      <c r="K11" s="192"/>
      <c r="L11" s="139"/>
      <c r="M11" s="139"/>
      <c r="N11" s="140"/>
    </row>
    <row r="12" spans="2:14" ht="21" customHeight="1">
      <c r="B12" s="137"/>
      <c r="C12" s="215" t="s">
        <v>191</v>
      </c>
      <c r="D12" s="139"/>
      <c r="E12" s="139"/>
      <c r="F12" s="139"/>
      <c r="G12" s="139"/>
      <c r="H12" s="139"/>
      <c r="I12" s="139"/>
      <c r="J12" s="139"/>
      <c r="K12" s="232" t="s">
        <v>219</v>
      </c>
      <c r="L12" s="233"/>
      <c r="M12" s="233"/>
      <c r="N12" s="140"/>
    </row>
    <row r="13" spans="2:14" ht="15.75" customHeight="1">
      <c r="B13" s="137"/>
      <c r="C13" s="138" t="s">
        <v>192</v>
      </c>
      <c r="D13" s="139"/>
      <c r="E13" s="139"/>
      <c r="F13" s="139"/>
      <c r="G13" s="139"/>
      <c r="H13" s="139"/>
      <c r="I13" s="139"/>
      <c r="J13" s="139"/>
      <c r="K13" s="195" t="s">
        <v>15</v>
      </c>
      <c r="L13" s="238" t="s">
        <v>176</v>
      </c>
      <c r="M13" s="241"/>
      <c r="N13" s="140"/>
    </row>
    <row r="14" spans="2:14" ht="15.75" customHeight="1">
      <c r="B14" s="137"/>
      <c r="C14" s="138" t="s">
        <v>193</v>
      </c>
      <c r="D14" s="139"/>
      <c r="E14" s="139"/>
      <c r="F14" s="139"/>
      <c r="G14" s="139"/>
      <c r="H14" s="139"/>
      <c r="I14" s="139"/>
      <c r="J14" s="139"/>
      <c r="K14" s="216" t="s">
        <v>175</v>
      </c>
      <c r="L14" s="200" t="s">
        <v>94</v>
      </c>
      <c r="M14" s="200" t="s">
        <v>76</v>
      </c>
      <c r="N14" s="140"/>
    </row>
    <row r="15" spans="2:14" ht="16.5" customHeight="1">
      <c r="B15" s="137"/>
      <c r="C15" s="139"/>
      <c r="D15" s="139"/>
      <c r="E15" s="139"/>
      <c r="F15" s="139"/>
      <c r="G15" s="139"/>
      <c r="H15" s="139"/>
      <c r="I15" s="139"/>
      <c r="J15" s="139"/>
      <c r="K15" s="205" t="s">
        <v>145</v>
      </c>
      <c r="L15" s="214">
        <v>0.95</v>
      </c>
      <c r="M15" s="214">
        <v>0.35</v>
      </c>
      <c r="N15" s="140"/>
    </row>
    <row r="16" spans="2:14" ht="16.5" customHeight="1">
      <c r="B16" s="137"/>
      <c r="C16" s="194"/>
      <c r="D16" s="194"/>
      <c r="E16" s="195" t="s">
        <v>139</v>
      </c>
      <c r="F16" s="196" t="s">
        <v>15</v>
      </c>
      <c r="G16" s="194"/>
      <c r="H16" s="182"/>
      <c r="I16" s="182"/>
      <c r="J16" s="139"/>
      <c r="K16" s="205" t="s">
        <v>146</v>
      </c>
      <c r="L16" s="214">
        <v>0.7</v>
      </c>
      <c r="M16" s="214">
        <v>0.25</v>
      </c>
      <c r="N16" s="140"/>
    </row>
    <row r="17" spans="2:14" ht="16.5" customHeight="1">
      <c r="B17" s="137"/>
      <c r="C17" s="238" t="s">
        <v>138</v>
      </c>
      <c r="D17" s="239"/>
      <c r="E17" s="198" t="s">
        <v>100</v>
      </c>
      <c r="F17" s="199" t="s">
        <v>12</v>
      </c>
      <c r="G17" s="194"/>
      <c r="H17" s="242" t="s">
        <v>214</v>
      </c>
      <c r="I17" s="243"/>
      <c r="J17" s="139"/>
      <c r="K17" s="205" t="s">
        <v>172</v>
      </c>
      <c r="L17" s="214">
        <v>0.5</v>
      </c>
      <c r="M17" s="214">
        <v>0.2</v>
      </c>
      <c r="N17" s="140"/>
    </row>
    <row r="18" spans="2:14" ht="16.5" customHeight="1">
      <c r="B18" s="137"/>
      <c r="C18" s="200" t="s">
        <v>139</v>
      </c>
      <c r="D18" s="200" t="s">
        <v>5</v>
      </c>
      <c r="E18" s="198" t="s">
        <v>115</v>
      </c>
      <c r="F18" s="199" t="s">
        <v>22</v>
      </c>
      <c r="G18" s="178"/>
      <c r="H18" s="200" t="s">
        <v>139</v>
      </c>
      <c r="I18" s="200" t="s">
        <v>5</v>
      </c>
      <c r="J18" s="139"/>
      <c r="K18" s="205" t="s">
        <v>179</v>
      </c>
      <c r="L18" s="214">
        <v>0.4</v>
      </c>
      <c r="M18" s="214">
        <v>0.15</v>
      </c>
      <c r="N18" s="140"/>
    </row>
    <row r="19" spans="2:14" ht="16.5" customHeight="1">
      <c r="B19" s="137"/>
      <c r="C19" s="197" t="s">
        <v>212</v>
      </c>
      <c r="D19" s="202">
        <v>2</v>
      </c>
      <c r="E19" s="203">
        <v>0.7</v>
      </c>
      <c r="F19" s="204">
        <f>(D19*E19)*E9</f>
        <v>0.9130434782608695</v>
      </c>
      <c r="G19" s="178"/>
      <c r="H19" s="205" t="s">
        <v>221</v>
      </c>
      <c r="I19" s="206">
        <v>2</v>
      </c>
      <c r="J19" s="139"/>
      <c r="K19" s="205" t="s">
        <v>147</v>
      </c>
      <c r="L19" s="214">
        <v>0.3</v>
      </c>
      <c r="M19" s="214">
        <v>0.15</v>
      </c>
      <c r="N19" s="140"/>
    </row>
    <row r="20" spans="2:14" ht="16.5" customHeight="1">
      <c r="B20" s="137"/>
      <c r="C20" s="197" t="s">
        <v>213</v>
      </c>
      <c r="D20" s="202">
        <v>7</v>
      </c>
      <c r="E20" s="203">
        <v>0.36</v>
      </c>
      <c r="F20" s="204">
        <f>(D20*E20)*E9</f>
        <v>1.6434782608695653</v>
      </c>
      <c r="G20" s="178"/>
      <c r="H20" s="205" t="s">
        <v>213</v>
      </c>
      <c r="I20" s="206">
        <v>7</v>
      </c>
      <c r="J20" s="139"/>
      <c r="K20" s="205" t="s">
        <v>216</v>
      </c>
      <c r="L20" s="214">
        <v>0.2</v>
      </c>
      <c r="M20" s="214">
        <v>0.1</v>
      </c>
      <c r="N20" s="140"/>
    </row>
    <row r="21" spans="2:14" ht="16.5" customHeight="1">
      <c r="B21" s="137"/>
      <c r="C21" s="197" t="s">
        <v>195</v>
      </c>
      <c r="D21" s="202">
        <v>5</v>
      </c>
      <c r="E21" s="207">
        <v>1</v>
      </c>
      <c r="F21" s="204">
        <f>(D21*E21)*E10</f>
        <v>3.5744147157190636</v>
      </c>
      <c r="G21" s="178"/>
      <c r="H21" s="205" t="s">
        <v>101</v>
      </c>
      <c r="I21" s="206">
        <v>5</v>
      </c>
      <c r="J21" s="139"/>
      <c r="K21" s="213" t="s">
        <v>217</v>
      </c>
      <c r="L21" s="144"/>
      <c r="M21" s="144"/>
      <c r="N21" s="140"/>
    </row>
    <row r="22" spans="2:14" ht="16.5" customHeight="1" thickBot="1">
      <c r="B22" s="137"/>
      <c r="C22" s="201" t="s">
        <v>196</v>
      </c>
      <c r="D22" s="202">
        <v>7</v>
      </c>
      <c r="E22" s="207">
        <v>1</v>
      </c>
      <c r="F22" s="208">
        <f>(D22*E22)*E11</f>
        <v>3.5</v>
      </c>
      <c r="G22" s="194"/>
      <c r="H22" s="205" t="s">
        <v>102</v>
      </c>
      <c r="I22" s="206">
        <v>7</v>
      </c>
      <c r="J22" s="139"/>
      <c r="K22" s="230" t="s">
        <v>220</v>
      </c>
      <c r="L22" s="231"/>
      <c r="M22" s="231"/>
      <c r="N22" s="140"/>
    </row>
    <row r="23" spans="2:14" ht="16.5" customHeight="1" thickBot="1">
      <c r="B23" s="137"/>
      <c r="C23" s="209"/>
      <c r="D23" s="210"/>
      <c r="E23" s="211" t="s">
        <v>211</v>
      </c>
      <c r="F23" s="212">
        <f>SUM(F19:F22)</f>
        <v>9.630936454849499</v>
      </c>
      <c r="G23" s="182"/>
      <c r="H23" s="182"/>
      <c r="I23" s="182"/>
      <c r="J23" s="139"/>
      <c r="K23" s="200" t="s">
        <v>0</v>
      </c>
      <c r="L23" s="200" t="s">
        <v>2</v>
      </c>
      <c r="M23" s="200" t="s">
        <v>1</v>
      </c>
      <c r="N23" s="140"/>
    </row>
    <row r="24" spans="2:14" ht="16.5" customHeight="1">
      <c r="B24" s="137"/>
      <c r="D24" s="139"/>
      <c r="E24" s="139"/>
      <c r="F24" s="139"/>
      <c r="G24" s="139"/>
      <c r="I24" s="139"/>
      <c r="J24" s="139"/>
      <c r="K24" s="205" t="s">
        <v>3</v>
      </c>
      <c r="L24" s="214">
        <v>0.24</v>
      </c>
      <c r="M24" s="214">
        <v>0.36</v>
      </c>
      <c r="N24" s="140"/>
    </row>
    <row r="25" spans="2:14" ht="16.5" customHeight="1">
      <c r="B25" s="137"/>
      <c r="C25" s="1" t="s">
        <v>218</v>
      </c>
      <c r="D25" s="139"/>
      <c r="E25" s="139"/>
      <c r="F25" s="139"/>
      <c r="G25" s="139"/>
      <c r="H25" s="139"/>
      <c r="I25" s="139"/>
      <c r="J25" s="139"/>
      <c r="K25" s="205" t="s">
        <v>4</v>
      </c>
      <c r="L25" s="214">
        <v>0.16</v>
      </c>
      <c r="M25" s="214">
        <v>0.24</v>
      </c>
      <c r="N25" s="140"/>
    </row>
    <row r="26" spans="2:14" ht="4.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2:14" ht="7.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2:14" ht="18" customHeight="1">
      <c r="B28" s="135"/>
      <c r="C28" s="180" t="s">
        <v>210</v>
      </c>
      <c r="D28" s="148"/>
      <c r="E28" s="148"/>
      <c r="F28" s="148"/>
      <c r="G28" s="149"/>
      <c r="H28" s="149"/>
      <c r="I28" s="149"/>
      <c r="J28" s="149"/>
      <c r="K28" s="149"/>
      <c r="L28" s="149"/>
      <c r="M28" s="149"/>
      <c r="N28" s="136"/>
    </row>
    <row r="29" spans="2:14" ht="31.5" customHeight="1">
      <c r="B29" s="137"/>
      <c r="C29" s="227" t="s">
        <v>126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140"/>
    </row>
    <row r="30" spans="2:14" ht="5.25" customHeight="1" thickBot="1">
      <c r="B30" s="137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40"/>
    </row>
    <row r="31" spans="2:14" ht="18.75" customHeight="1" thickBot="1">
      <c r="B31" s="137"/>
      <c r="C31" s="138" t="s">
        <v>228</v>
      </c>
      <c r="D31" s="139"/>
      <c r="E31" s="139"/>
      <c r="F31" s="139"/>
      <c r="G31" s="139"/>
      <c r="H31" s="139"/>
      <c r="I31" s="151">
        <v>90</v>
      </c>
      <c r="J31" s="194" t="s">
        <v>225</v>
      </c>
      <c r="N31" s="140"/>
    </row>
    <row r="32" spans="2:14" ht="18.75" customHeight="1" thickBot="1">
      <c r="B32" s="137"/>
      <c r="C32" s="138" t="s">
        <v>197</v>
      </c>
      <c r="D32" s="139"/>
      <c r="E32" s="139"/>
      <c r="F32" s="139"/>
      <c r="G32" s="139"/>
      <c r="H32" s="139"/>
      <c r="I32" s="151">
        <v>12</v>
      </c>
      <c r="J32" s="194" t="s">
        <v>226</v>
      </c>
      <c r="N32" s="140"/>
    </row>
    <row r="33" spans="2:14" ht="18.75" customHeight="1" thickBot="1">
      <c r="B33" s="137"/>
      <c r="C33" s="138" t="s">
        <v>229</v>
      </c>
      <c r="D33" s="139"/>
      <c r="E33" s="139"/>
      <c r="F33" s="139"/>
      <c r="G33" s="139"/>
      <c r="H33" s="139"/>
      <c r="I33" s="151">
        <v>5</v>
      </c>
      <c r="J33" s="194" t="s">
        <v>227</v>
      </c>
      <c r="N33" s="140"/>
    </row>
    <row r="34" spans="2:14" ht="9.75" customHeight="1" thickBot="1"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2:14" ht="21.75" customHeight="1" thickBot="1">
      <c r="B35" s="137"/>
      <c r="D35" s="179" t="s">
        <v>206</v>
      </c>
      <c r="E35" s="193">
        <f>F23/(I31/I32/I33*2)</f>
        <v>3.2103121516164994</v>
      </c>
      <c r="F35" s="183" t="s">
        <v>207</v>
      </c>
      <c r="G35" s="139"/>
      <c r="I35" s="179"/>
      <c r="J35" s="179" t="s">
        <v>208</v>
      </c>
      <c r="K35" s="132">
        <f>(E35/I32)*60</f>
        <v>16.051560758082495</v>
      </c>
      <c r="L35" s="181" t="s">
        <v>209</v>
      </c>
      <c r="N35" s="140"/>
    </row>
    <row r="36" spans="2:14" ht="9" customHeight="1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6:12" ht="16.5" customHeight="1">
      <c r="F37" s="152"/>
      <c r="L37" s="152"/>
    </row>
    <row r="38" spans="6:12" ht="16.5" customHeight="1">
      <c r="F38" s="152"/>
      <c r="L38" s="152"/>
    </row>
    <row r="39" spans="6:12" ht="16.5" customHeight="1">
      <c r="F39" s="152"/>
      <c r="L39" s="152"/>
    </row>
    <row r="40" spans="6:12" ht="16.5" customHeight="1">
      <c r="F40" s="152"/>
      <c r="L40" s="152"/>
    </row>
    <row r="41" spans="2:14" ht="16.5" customHeight="1">
      <c r="B41" s="139"/>
      <c r="C41" s="139"/>
      <c r="D41" s="139"/>
      <c r="E41" s="139"/>
      <c r="F41" s="153"/>
      <c r="G41" s="139"/>
      <c r="I41" s="139"/>
      <c r="J41" s="139"/>
      <c r="K41" s="139"/>
      <c r="L41" s="153"/>
      <c r="M41" s="139"/>
      <c r="N41" s="139"/>
    </row>
    <row r="42" ht="16.5" customHeight="1">
      <c r="B42" s="139"/>
    </row>
    <row r="43" ht="16.5" customHeight="1">
      <c r="B43" s="139"/>
    </row>
    <row r="44" ht="16.5" customHeight="1">
      <c r="B44" s="139"/>
    </row>
    <row r="45" ht="16.5" customHeight="1">
      <c r="B45" s="139"/>
    </row>
    <row r="46" ht="16.5" customHeight="1">
      <c r="B46" s="139"/>
    </row>
    <row r="47" ht="16.5" customHeight="1">
      <c r="B47" s="139"/>
    </row>
    <row r="48" ht="16.5" customHeight="1">
      <c r="B48" s="139"/>
    </row>
    <row r="49" ht="16.5" customHeight="1">
      <c r="B49" s="139"/>
    </row>
    <row r="50" ht="16.5" customHeight="1">
      <c r="B50" s="139"/>
    </row>
    <row r="51" ht="16.5" customHeight="1">
      <c r="B51" s="139"/>
    </row>
    <row r="52" ht="16.5" customHeight="1">
      <c r="B52" s="139"/>
    </row>
    <row r="53" ht="16.5" customHeight="1">
      <c r="B53" s="139"/>
    </row>
    <row r="54" ht="16.5" customHeight="1">
      <c r="B54" s="139"/>
    </row>
    <row r="55" ht="16.5" customHeight="1">
      <c r="B55" s="139"/>
    </row>
    <row r="56" ht="16.5" customHeight="1">
      <c r="B56" s="139"/>
    </row>
    <row r="57" ht="16.5" customHeight="1">
      <c r="B57" s="139"/>
    </row>
    <row r="58" ht="16.5" customHeight="1">
      <c r="B58" s="139"/>
    </row>
    <row r="59" ht="16.5" customHeight="1">
      <c r="B59" s="153"/>
    </row>
    <row r="60" ht="16.5" customHeight="1">
      <c r="B60" s="139"/>
    </row>
    <row r="61" ht="16.5" customHeight="1">
      <c r="B61" s="139"/>
    </row>
    <row r="62" ht="16.5" customHeight="1">
      <c r="B62" s="139"/>
    </row>
    <row r="63" ht="16.5" customHeight="1">
      <c r="B63" s="139"/>
    </row>
    <row r="64" spans="2:38" ht="16.5" customHeight="1">
      <c r="B64" s="139"/>
      <c r="AL64" s="152"/>
    </row>
    <row r="65" ht="16.5" customHeight="1">
      <c r="B65" s="139"/>
    </row>
    <row r="66" ht="16.5" customHeight="1">
      <c r="B66" s="139"/>
    </row>
    <row r="67" ht="16.5" customHeight="1">
      <c r="B67" s="139"/>
    </row>
    <row r="68" ht="16.5" customHeight="1">
      <c r="B68" s="139"/>
    </row>
    <row r="69" ht="16.5" customHeight="1">
      <c r="B69" s="139"/>
    </row>
    <row r="70" ht="16.5" customHeight="1">
      <c r="B70" s="139"/>
    </row>
    <row r="71" ht="16.5" customHeight="1">
      <c r="B71" s="139"/>
    </row>
    <row r="72" spans="35:37" ht="16.5" customHeight="1">
      <c r="AI72" s="139"/>
      <c r="AJ72" s="144"/>
      <c r="AK72" s="144"/>
    </row>
    <row r="77" spans="30:35" ht="16.5" customHeight="1">
      <c r="AD77" s="139"/>
      <c r="AI77" s="133" t="s">
        <v>144</v>
      </c>
    </row>
    <row r="78" spans="19:40" ht="16.5" customHeight="1">
      <c r="S78" s="133" t="s">
        <v>95</v>
      </c>
      <c r="AD78" s="139"/>
      <c r="AI78" s="135"/>
      <c r="AJ78" s="149"/>
      <c r="AK78" s="154" t="s">
        <v>150</v>
      </c>
      <c r="AL78" s="154" t="s">
        <v>151</v>
      </c>
      <c r="AM78" s="154" t="s">
        <v>152</v>
      </c>
      <c r="AN78" s="155" t="s">
        <v>153</v>
      </c>
    </row>
    <row r="79" spans="30:40" ht="16.5" customHeight="1">
      <c r="AD79" s="139"/>
      <c r="AI79" s="137"/>
      <c r="AJ79" s="139"/>
      <c r="AK79" s="153">
        <v>1</v>
      </c>
      <c r="AL79" s="153">
        <v>2</v>
      </c>
      <c r="AM79" s="153">
        <v>3</v>
      </c>
      <c r="AN79" s="156">
        <v>4</v>
      </c>
    </row>
    <row r="80" spans="19:40" ht="16.5" customHeight="1">
      <c r="S80" s="133" t="s">
        <v>96</v>
      </c>
      <c r="Y80" s="143">
        <v>2</v>
      </c>
      <c r="Z80" s="157" t="s">
        <v>199</v>
      </c>
      <c r="AD80" s="139"/>
      <c r="AI80" s="137" t="s">
        <v>145</v>
      </c>
      <c r="AJ80" s="139">
        <v>1</v>
      </c>
      <c r="AK80" s="158">
        <v>0.95</v>
      </c>
      <c r="AL80" s="158">
        <v>0.95</v>
      </c>
      <c r="AM80" s="158">
        <v>0.9</v>
      </c>
      <c r="AN80" s="159">
        <v>0.95</v>
      </c>
    </row>
    <row r="81" spans="19:42" ht="16.5" customHeight="1">
      <c r="S81" s="133" t="s">
        <v>97</v>
      </c>
      <c r="V81" s="160"/>
      <c r="Y81" s="161">
        <v>1</v>
      </c>
      <c r="Z81" s="157" t="s">
        <v>200</v>
      </c>
      <c r="AD81" s="139"/>
      <c r="AI81" s="137" t="s">
        <v>146</v>
      </c>
      <c r="AJ81" s="139">
        <v>2</v>
      </c>
      <c r="AK81" s="158">
        <v>0.8</v>
      </c>
      <c r="AL81" s="158">
        <v>0.7</v>
      </c>
      <c r="AM81" s="158">
        <v>0.6</v>
      </c>
      <c r="AN81" s="159">
        <v>0.8</v>
      </c>
      <c r="AP81" s="133">
        <f>HLOOKUP(Y80,AK79:AN86,Y83)</f>
        <v>0.55</v>
      </c>
    </row>
    <row r="82" spans="19:40" ht="16.5" customHeight="1">
      <c r="S82" s="133" t="s">
        <v>141</v>
      </c>
      <c r="V82" s="160"/>
      <c r="Y82" s="161">
        <v>1</v>
      </c>
      <c r="Z82" s="133" t="s">
        <v>201</v>
      </c>
      <c r="AD82" s="153"/>
      <c r="AI82" s="137" t="s">
        <v>172</v>
      </c>
      <c r="AJ82" s="139">
        <v>3</v>
      </c>
      <c r="AK82" s="158">
        <v>0.7</v>
      </c>
      <c r="AL82" s="158">
        <v>0.55</v>
      </c>
      <c r="AM82" s="158">
        <v>0.4</v>
      </c>
      <c r="AN82" s="159">
        <v>0.6</v>
      </c>
    </row>
    <row r="83" spans="19:40" ht="16.5" customHeight="1">
      <c r="S83" s="133" t="s">
        <v>142</v>
      </c>
      <c r="V83" s="160"/>
      <c r="Y83" s="161">
        <v>4</v>
      </c>
      <c r="Z83" s="133" t="s">
        <v>202</v>
      </c>
      <c r="AD83" s="153"/>
      <c r="AI83" s="137" t="s">
        <v>179</v>
      </c>
      <c r="AJ83" s="139">
        <v>4</v>
      </c>
      <c r="AK83" s="158">
        <v>0.65</v>
      </c>
      <c r="AL83" s="158">
        <v>0.5</v>
      </c>
      <c r="AM83" s="158">
        <v>0.3</v>
      </c>
      <c r="AN83" s="159">
        <v>0.45</v>
      </c>
    </row>
    <row r="84" spans="19:40" ht="16.5" customHeight="1">
      <c r="S84" s="162" t="s">
        <v>143</v>
      </c>
      <c r="V84" s="160"/>
      <c r="Y84" s="163"/>
      <c r="Z84" s="133" t="s">
        <v>203</v>
      </c>
      <c r="AD84" s="153"/>
      <c r="AI84" s="137" t="s">
        <v>147</v>
      </c>
      <c r="AJ84" s="139">
        <v>5</v>
      </c>
      <c r="AK84" s="158">
        <v>0.65</v>
      </c>
      <c r="AL84" s="158">
        <v>0.45</v>
      </c>
      <c r="AM84" s="158">
        <v>0.25</v>
      </c>
      <c r="AN84" s="159">
        <v>0.35</v>
      </c>
    </row>
    <row r="85" spans="19:42" ht="16.5" customHeight="1">
      <c r="S85" s="133" t="s">
        <v>98</v>
      </c>
      <c r="Y85" s="143">
        <v>1</v>
      </c>
      <c r="Z85" s="157" t="s">
        <v>204</v>
      </c>
      <c r="AD85" s="144"/>
      <c r="AI85" s="137" t="s">
        <v>148</v>
      </c>
      <c r="AJ85" s="139">
        <v>6</v>
      </c>
      <c r="AK85" s="158">
        <v>0.6</v>
      </c>
      <c r="AL85" s="158">
        <v>0.4</v>
      </c>
      <c r="AM85" s="158">
        <v>0.25</v>
      </c>
      <c r="AN85" s="159">
        <v>0.25</v>
      </c>
      <c r="AP85" s="164"/>
    </row>
    <row r="86" spans="27:40" ht="16.5" customHeight="1">
      <c r="AA86" s="225" t="s">
        <v>205</v>
      </c>
      <c r="AB86" s="226"/>
      <c r="AC86" s="226"/>
      <c r="AD86" s="144"/>
      <c r="AI86" s="145" t="s">
        <v>149</v>
      </c>
      <c r="AJ86" s="146">
        <v>7</v>
      </c>
      <c r="AK86" s="165">
        <v>0.6</v>
      </c>
      <c r="AL86" s="165">
        <v>0.4</v>
      </c>
      <c r="AM86" s="165">
        <v>0.2</v>
      </c>
      <c r="AN86" s="166">
        <v>0.1</v>
      </c>
    </row>
    <row r="87" spans="19:30" ht="16.5" customHeight="1"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53"/>
    </row>
    <row r="88" spans="19:40" ht="16.5" customHeight="1">
      <c r="S88" s="139" t="s">
        <v>99</v>
      </c>
      <c r="T88" s="139"/>
      <c r="U88" s="139"/>
      <c r="V88" s="153"/>
      <c r="W88" s="139"/>
      <c r="X88" s="139"/>
      <c r="Y88" s="139"/>
      <c r="Z88" s="139"/>
      <c r="AA88" s="139"/>
      <c r="AB88" s="153"/>
      <c r="AC88" s="139"/>
      <c r="AD88" s="168"/>
      <c r="AI88" s="135" t="s">
        <v>159</v>
      </c>
      <c r="AJ88" s="149"/>
      <c r="AK88" s="149"/>
      <c r="AL88" s="149"/>
      <c r="AM88" s="149"/>
      <c r="AN88" s="136"/>
    </row>
    <row r="89" spans="19:40" ht="16.5" customHeight="1">
      <c r="S89" s="139"/>
      <c r="T89" s="139"/>
      <c r="U89" s="139"/>
      <c r="V89" s="153"/>
      <c r="W89" s="139"/>
      <c r="X89" s="139"/>
      <c r="Y89" s="139"/>
      <c r="Z89" s="139"/>
      <c r="AA89" s="153" t="s">
        <v>7</v>
      </c>
      <c r="AB89" s="153"/>
      <c r="AC89" s="139"/>
      <c r="AD89" s="139"/>
      <c r="AI89" s="137"/>
      <c r="AJ89" s="139"/>
      <c r="AK89" s="153" t="s">
        <v>150</v>
      </c>
      <c r="AL89" s="153" t="s">
        <v>151</v>
      </c>
      <c r="AM89" s="153" t="s">
        <v>152</v>
      </c>
      <c r="AN89" s="156" t="s">
        <v>153</v>
      </c>
    </row>
    <row r="90" spans="19:40" ht="16.5" customHeight="1">
      <c r="S90" s="153" t="s">
        <v>9</v>
      </c>
      <c r="T90" s="153"/>
      <c r="U90" s="139"/>
      <c r="V90" s="153"/>
      <c r="W90" s="153"/>
      <c r="X90" s="153"/>
      <c r="Y90" s="153" t="s">
        <v>10</v>
      </c>
      <c r="Z90" s="153"/>
      <c r="AA90" s="153" t="s">
        <v>11</v>
      </c>
      <c r="AB90" s="153"/>
      <c r="AC90" s="153" t="s">
        <v>12</v>
      </c>
      <c r="AD90" s="139"/>
      <c r="AI90" s="137"/>
      <c r="AJ90" s="139"/>
      <c r="AK90" s="153">
        <v>1</v>
      </c>
      <c r="AL90" s="153">
        <v>2</v>
      </c>
      <c r="AM90" s="153">
        <v>3</v>
      </c>
      <c r="AN90" s="156">
        <v>4</v>
      </c>
    </row>
    <row r="91" spans="19:40" ht="16.5" customHeight="1">
      <c r="S91" s="153" t="s">
        <v>15</v>
      </c>
      <c r="T91" s="153"/>
      <c r="U91" s="139"/>
      <c r="V91" s="153"/>
      <c r="W91" s="153" t="s">
        <v>16</v>
      </c>
      <c r="X91" s="153"/>
      <c r="Y91" s="153" t="s">
        <v>17</v>
      </c>
      <c r="Z91" s="153"/>
      <c r="AA91" s="153" t="s">
        <v>12</v>
      </c>
      <c r="AB91" s="153"/>
      <c r="AC91" s="153" t="s">
        <v>18</v>
      </c>
      <c r="AD91" s="139"/>
      <c r="AI91" s="137" t="s">
        <v>145</v>
      </c>
      <c r="AJ91" s="139">
        <v>1</v>
      </c>
      <c r="AK91" s="144">
        <v>0.4</v>
      </c>
      <c r="AL91" s="144">
        <v>0.35</v>
      </c>
      <c r="AM91" s="144">
        <v>0.35</v>
      </c>
      <c r="AN91" s="169">
        <v>0.4</v>
      </c>
    </row>
    <row r="92" spans="19:40" ht="16.5" customHeight="1">
      <c r="S92" s="153" t="s">
        <v>113</v>
      </c>
      <c r="T92" s="153"/>
      <c r="U92" s="153" t="s">
        <v>114</v>
      </c>
      <c r="V92" s="153"/>
      <c r="W92" s="153" t="s">
        <v>115</v>
      </c>
      <c r="X92" s="153"/>
      <c r="Y92" s="153" t="s">
        <v>114</v>
      </c>
      <c r="Z92" s="153"/>
      <c r="AA92" s="153" t="s">
        <v>116</v>
      </c>
      <c r="AB92" s="153"/>
      <c r="AC92" s="153" t="s">
        <v>117</v>
      </c>
      <c r="AD92" s="152"/>
      <c r="AI92" s="137" t="s">
        <v>146</v>
      </c>
      <c r="AJ92" s="139">
        <v>2</v>
      </c>
      <c r="AK92" s="144">
        <v>0.3</v>
      </c>
      <c r="AL92" s="144">
        <v>0.25</v>
      </c>
      <c r="AM92" s="144">
        <v>0.25</v>
      </c>
      <c r="AN92" s="169">
        <v>0.3</v>
      </c>
    </row>
    <row r="93" spans="19:40" ht="16.5" customHeight="1">
      <c r="S93" s="153" t="s">
        <v>120</v>
      </c>
      <c r="T93" s="153"/>
      <c r="U93" s="170">
        <v>11.8</v>
      </c>
      <c r="V93" s="153" t="s">
        <v>121</v>
      </c>
      <c r="W93" s="144">
        <f>IF(Y80=4,VLOOKUP(Y82,AJ101:AL103,Y85),VLOOKUP(Y82,AJ107:AL109,Y85))</f>
        <v>1</v>
      </c>
      <c r="X93" s="153" t="s">
        <v>122</v>
      </c>
      <c r="Y93" s="170">
        <f>U93*W93</f>
        <v>11.8</v>
      </c>
      <c r="Z93" s="153" t="s">
        <v>121</v>
      </c>
      <c r="AA93" s="168">
        <v>0.3</v>
      </c>
      <c r="AB93" s="153" t="s">
        <v>122</v>
      </c>
      <c r="AC93" s="144">
        <f>Y93*AA93</f>
        <v>3.54</v>
      </c>
      <c r="AD93" s="152"/>
      <c r="AI93" s="137" t="s">
        <v>172</v>
      </c>
      <c r="AJ93" s="139">
        <v>3</v>
      </c>
      <c r="AK93" s="144">
        <v>0.3</v>
      </c>
      <c r="AL93" s="144">
        <v>0.25</v>
      </c>
      <c r="AM93" s="144">
        <v>0.15</v>
      </c>
      <c r="AN93" s="169">
        <v>0.25</v>
      </c>
    </row>
    <row r="94" spans="19:40" ht="16.5" customHeight="1">
      <c r="S94" s="153" t="s">
        <v>21</v>
      </c>
      <c r="T94" s="153"/>
      <c r="U94" s="170">
        <v>10.7</v>
      </c>
      <c r="V94" s="153" t="s">
        <v>121</v>
      </c>
      <c r="W94" s="144">
        <f>IF(Y81=1,(VLOOKUP(Y83,AJ80:AN86,Y80)),(HLOOKUP(Y80,AK90:AN97,Y83)))</f>
        <v>0.65</v>
      </c>
      <c r="X94" s="153" t="s">
        <v>122</v>
      </c>
      <c r="Y94" s="170">
        <f>U94*W94</f>
        <v>6.955</v>
      </c>
      <c r="Z94" s="153" t="s">
        <v>121</v>
      </c>
      <c r="AA94" s="168">
        <v>0.3</v>
      </c>
      <c r="AB94" s="153" t="s">
        <v>122</v>
      </c>
      <c r="AC94" s="144">
        <f>Y94*AA94</f>
        <v>2.0865</v>
      </c>
      <c r="AD94" s="152"/>
      <c r="AI94" s="137" t="s">
        <v>179</v>
      </c>
      <c r="AJ94" s="139">
        <v>4</v>
      </c>
      <c r="AK94" s="144">
        <v>0.25</v>
      </c>
      <c r="AL94" s="144">
        <v>0.2</v>
      </c>
      <c r="AM94" s="144">
        <v>0.1</v>
      </c>
      <c r="AN94" s="169">
        <v>0.2</v>
      </c>
    </row>
    <row r="95" spans="19:40" ht="16.5" customHeight="1">
      <c r="S95" s="153" t="s">
        <v>24</v>
      </c>
      <c r="T95" s="153"/>
      <c r="U95" s="170">
        <v>11.2</v>
      </c>
      <c r="V95" s="153" t="s">
        <v>121</v>
      </c>
      <c r="W95" s="144">
        <v>1</v>
      </c>
      <c r="X95" s="153" t="s">
        <v>122</v>
      </c>
      <c r="Y95" s="170">
        <f>U95*W95</f>
        <v>11.2</v>
      </c>
      <c r="Z95" s="153" t="s">
        <v>121</v>
      </c>
      <c r="AA95" s="168">
        <v>0.2</v>
      </c>
      <c r="AB95" s="153" t="s">
        <v>122</v>
      </c>
      <c r="AC95" s="144">
        <f>Y95*AA95</f>
        <v>2.2399999999999998</v>
      </c>
      <c r="AD95" s="152"/>
      <c r="AI95" s="137" t="s">
        <v>147</v>
      </c>
      <c r="AJ95" s="139">
        <v>5</v>
      </c>
      <c r="AK95" s="144">
        <v>0.25</v>
      </c>
      <c r="AL95" s="144">
        <v>0.2</v>
      </c>
      <c r="AM95" s="144">
        <v>0.1</v>
      </c>
      <c r="AN95" s="169">
        <v>0.15</v>
      </c>
    </row>
    <row r="96" spans="19:40" ht="16.5" customHeight="1">
      <c r="S96" s="153" t="s">
        <v>27</v>
      </c>
      <c r="T96" s="153"/>
      <c r="U96" s="170">
        <v>19.8</v>
      </c>
      <c r="V96" s="153" t="s">
        <v>121</v>
      </c>
      <c r="W96" s="144">
        <v>1</v>
      </c>
      <c r="X96" s="153" t="s">
        <v>122</v>
      </c>
      <c r="Y96" s="170">
        <f>U96*W96</f>
        <v>19.8</v>
      </c>
      <c r="Z96" s="153" t="s">
        <v>121</v>
      </c>
      <c r="AA96" s="168">
        <v>0.13</v>
      </c>
      <c r="AB96" s="153" t="s">
        <v>122</v>
      </c>
      <c r="AC96" s="144">
        <f>Y96*AA96</f>
        <v>2.5740000000000003</v>
      </c>
      <c r="AD96" s="139"/>
      <c r="AI96" s="137" t="s">
        <v>148</v>
      </c>
      <c r="AJ96" s="139">
        <v>6</v>
      </c>
      <c r="AK96" s="144">
        <v>0.25</v>
      </c>
      <c r="AL96" s="144">
        <v>0.15</v>
      </c>
      <c r="AM96" s="144">
        <v>0.1</v>
      </c>
      <c r="AN96" s="169">
        <v>0.1</v>
      </c>
    </row>
    <row r="97" spans="19:40" ht="16.5" customHeight="1">
      <c r="S97" s="139"/>
      <c r="T97" s="139"/>
      <c r="U97" s="139"/>
      <c r="V97" s="153"/>
      <c r="W97" s="139"/>
      <c r="X97" s="139"/>
      <c r="Y97" s="139"/>
      <c r="Z97" s="139"/>
      <c r="AA97" s="139"/>
      <c r="AB97" s="171" t="s">
        <v>28</v>
      </c>
      <c r="AC97" s="172">
        <f>SUM(AC93:AC96)</f>
        <v>10.4405</v>
      </c>
      <c r="AI97" s="145" t="s">
        <v>149</v>
      </c>
      <c r="AJ97" s="146">
        <v>7</v>
      </c>
      <c r="AK97" s="173">
        <v>0.25</v>
      </c>
      <c r="AL97" s="173">
        <v>0.15</v>
      </c>
      <c r="AM97" s="173">
        <v>0.1</v>
      </c>
      <c r="AN97" s="174">
        <v>0</v>
      </c>
    </row>
    <row r="98" spans="19:29" ht="16.5" customHeight="1">
      <c r="S98" s="139" t="s">
        <v>140</v>
      </c>
      <c r="T98" s="139"/>
      <c r="U98" s="139"/>
      <c r="V98" s="153"/>
      <c r="W98" s="139"/>
      <c r="X98" s="139"/>
      <c r="Y98" s="139"/>
      <c r="Z98" s="139"/>
      <c r="AA98" s="139"/>
      <c r="AB98" s="153"/>
      <c r="AC98" s="139"/>
    </row>
    <row r="99" spans="19:43" ht="16.5" customHeight="1">
      <c r="S99" s="153" t="s">
        <v>30</v>
      </c>
      <c r="T99" s="153"/>
      <c r="U99" s="153" t="s">
        <v>31</v>
      </c>
      <c r="V99" s="153"/>
      <c r="W99" s="153"/>
      <c r="X99" s="153"/>
      <c r="Y99" s="153" t="s">
        <v>32</v>
      </c>
      <c r="Z99" s="153"/>
      <c r="AA99" s="153" t="s">
        <v>33</v>
      </c>
      <c r="AB99" s="167"/>
      <c r="AC99" s="167"/>
      <c r="AI99" s="135" t="s">
        <v>158</v>
      </c>
      <c r="AJ99" s="149"/>
      <c r="AK99" s="149"/>
      <c r="AL99" s="149"/>
      <c r="AM99" s="149"/>
      <c r="AN99" s="149"/>
      <c r="AO99" s="149"/>
      <c r="AP99" s="149"/>
      <c r="AQ99" s="136"/>
    </row>
    <row r="100" spans="19:43" ht="16.5" customHeight="1">
      <c r="S100" s="153" t="s">
        <v>124</v>
      </c>
      <c r="T100" s="153"/>
      <c r="U100" s="153" t="s">
        <v>35</v>
      </c>
      <c r="V100" s="153"/>
      <c r="W100" s="153"/>
      <c r="X100" s="153"/>
      <c r="Y100" s="153" t="s">
        <v>36</v>
      </c>
      <c r="Z100" s="153"/>
      <c r="AA100" s="153" t="s">
        <v>124</v>
      </c>
      <c r="AB100" s="167"/>
      <c r="AC100" s="167"/>
      <c r="AI100" s="137"/>
      <c r="AJ100" s="139"/>
      <c r="AK100" s="139" t="s">
        <v>154</v>
      </c>
      <c r="AL100" s="139" t="s">
        <v>178</v>
      </c>
      <c r="AM100" s="139"/>
      <c r="AN100" s="139"/>
      <c r="AO100" s="139"/>
      <c r="AP100" s="139"/>
      <c r="AQ100" s="140"/>
    </row>
    <row r="101" spans="19:43" ht="16.5" customHeight="1">
      <c r="S101" s="153" t="s">
        <v>37</v>
      </c>
      <c r="T101" s="153"/>
      <c r="U101" s="153" t="s">
        <v>38</v>
      </c>
      <c r="V101" s="153"/>
      <c r="W101" s="153" t="s">
        <v>39</v>
      </c>
      <c r="X101" s="153"/>
      <c r="Y101" s="153" t="s">
        <v>40</v>
      </c>
      <c r="Z101" s="153"/>
      <c r="AA101" s="153" t="s">
        <v>41</v>
      </c>
      <c r="AB101" s="167"/>
      <c r="AC101" s="167"/>
      <c r="AI101" s="137"/>
      <c r="AJ101" s="139"/>
      <c r="AK101" s="139">
        <v>1</v>
      </c>
      <c r="AL101" s="139">
        <v>2</v>
      </c>
      <c r="AM101" s="139"/>
      <c r="AN101" s="139"/>
      <c r="AO101" s="139"/>
      <c r="AP101" s="139"/>
      <c r="AQ101" s="140"/>
    </row>
    <row r="102" spans="19:43" ht="16.5" customHeight="1">
      <c r="S102" s="168">
        <v>55</v>
      </c>
      <c r="T102" s="153" t="s">
        <v>25</v>
      </c>
      <c r="U102" s="153">
        <v>15</v>
      </c>
      <c r="V102" s="153" t="s">
        <v>122</v>
      </c>
      <c r="W102" s="168">
        <f>S102/U102</f>
        <v>3.6666666666666665</v>
      </c>
      <c r="X102" s="153" t="s">
        <v>25</v>
      </c>
      <c r="Y102" s="153">
        <v>5</v>
      </c>
      <c r="Z102" s="153" t="s">
        <v>45</v>
      </c>
      <c r="AA102" s="168">
        <f>W102/Y102*2</f>
        <v>1.4666666666666666</v>
      </c>
      <c r="AB102" s="167"/>
      <c r="AC102" s="167"/>
      <c r="AI102" s="137" t="s">
        <v>155</v>
      </c>
      <c r="AJ102" s="139">
        <v>1</v>
      </c>
      <c r="AK102" s="139">
        <v>0.36</v>
      </c>
      <c r="AL102" s="139">
        <v>0.24</v>
      </c>
      <c r="AM102" s="139"/>
      <c r="AN102" s="139"/>
      <c r="AO102" s="139"/>
      <c r="AP102" s="139"/>
      <c r="AQ102" s="140"/>
    </row>
    <row r="103" spans="19:43" ht="16.5" customHeight="1">
      <c r="S103" s="175" t="s">
        <v>46</v>
      </c>
      <c r="T103" s="153"/>
      <c r="U103" s="139"/>
      <c r="V103" s="139"/>
      <c r="W103" s="139"/>
      <c r="X103" s="139"/>
      <c r="Y103" s="139"/>
      <c r="Z103" s="153"/>
      <c r="AA103" s="139"/>
      <c r="AB103" s="167"/>
      <c r="AC103" s="167"/>
      <c r="AI103" s="145" t="s">
        <v>156</v>
      </c>
      <c r="AJ103" s="146">
        <v>2</v>
      </c>
      <c r="AK103" s="146">
        <v>0.24</v>
      </c>
      <c r="AL103" s="146">
        <v>0.16</v>
      </c>
      <c r="AM103" s="146"/>
      <c r="AN103" s="146"/>
      <c r="AO103" s="146"/>
      <c r="AP103" s="146"/>
      <c r="AQ103" s="147"/>
    </row>
    <row r="104" spans="19:29" ht="16.5" customHeight="1">
      <c r="S104" s="139"/>
      <c r="T104" s="139"/>
      <c r="U104" s="175"/>
      <c r="V104" s="153"/>
      <c r="W104" s="139"/>
      <c r="X104" s="139"/>
      <c r="Y104" s="139"/>
      <c r="Z104" s="139"/>
      <c r="AA104" s="139"/>
      <c r="AB104" s="153"/>
      <c r="AC104" s="139"/>
    </row>
    <row r="105" spans="19:43" ht="16.5" customHeight="1">
      <c r="S105" s="167"/>
      <c r="T105" s="139"/>
      <c r="U105" s="153" t="s">
        <v>50</v>
      </c>
      <c r="V105" s="153"/>
      <c r="W105" s="167"/>
      <c r="X105" s="139"/>
      <c r="Y105" s="167"/>
      <c r="Z105" s="139"/>
      <c r="AA105" s="153" t="s">
        <v>51</v>
      </c>
      <c r="AB105" s="153"/>
      <c r="AC105" s="167"/>
      <c r="AI105" s="135" t="s">
        <v>157</v>
      </c>
      <c r="AJ105" s="149"/>
      <c r="AK105" s="149"/>
      <c r="AL105" s="149"/>
      <c r="AM105" s="149"/>
      <c r="AN105" s="149"/>
      <c r="AO105" s="149"/>
      <c r="AP105" s="149"/>
      <c r="AQ105" s="136"/>
    </row>
    <row r="106" spans="19:43" ht="16.5" customHeight="1">
      <c r="S106" s="167"/>
      <c r="T106" s="167"/>
      <c r="U106" s="176">
        <f>AC97/AA102</f>
        <v>7.118522727272728</v>
      </c>
      <c r="V106" s="167"/>
      <c r="W106" s="167"/>
      <c r="X106" s="167"/>
      <c r="Y106" s="167"/>
      <c r="Z106" s="167"/>
      <c r="AA106" s="177">
        <f>(U106/U102)*60</f>
        <v>28.47409090909091</v>
      </c>
      <c r="AB106" s="167"/>
      <c r="AC106" s="167"/>
      <c r="AI106" s="137"/>
      <c r="AJ106" s="139"/>
      <c r="AK106" s="139" t="s">
        <v>154</v>
      </c>
      <c r="AL106" s="139" t="s">
        <v>178</v>
      </c>
      <c r="AM106" s="139"/>
      <c r="AN106" s="139"/>
      <c r="AO106" s="139"/>
      <c r="AP106" s="139"/>
      <c r="AQ106" s="140"/>
    </row>
    <row r="107" spans="35:43" ht="16.5" customHeight="1">
      <c r="AI107" s="137"/>
      <c r="AJ107" s="139"/>
      <c r="AK107" s="139">
        <v>1</v>
      </c>
      <c r="AL107" s="139">
        <v>2</v>
      </c>
      <c r="AM107" s="139"/>
      <c r="AN107" s="139"/>
      <c r="AO107" s="139"/>
      <c r="AP107" s="139"/>
      <c r="AQ107" s="140"/>
    </row>
    <row r="108" spans="35:43" ht="16.5" customHeight="1">
      <c r="AI108" s="137" t="s">
        <v>155</v>
      </c>
      <c r="AJ108" s="139">
        <v>1</v>
      </c>
      <c r="AK108" s="139">
        <v>0.3</v>
      </c>
      <c r="AL108" s="139">
        <v>0.2</v>
      </c>
      <c r="AM108" s="139"/>
      <c r="AN108" s="139"/>
      <c r="AO108" s="139"/>
      <c r="AP108" s="139"/>
      <c r="AQ108" s="140"/>
    </row>
    <row r="109" spans="35:43" ht="16.5" customHeight="1">
      <c r="AI109" s="137" t="s">
        <v>156</v>
      </c>
      <c r="AJ109" s="139">
        <v>2</v>
      </c>
      <c r="AK109" s="139">
        <v>0.2</v>
      </c>
      <c r="AL109" s="139">
        <v>0.14</v>
      </c>
      <c r="AM109" s="139"/>
      <c r="AN109" s="139"/>
      <c r="AO109" s="139"/>
      <c r="AP109" s="139"/>
      <c r="AQ109" s="140"/>
    </row>
    <row r="110" spans="35:43" ht="16.5" customHeight="1">
      <c r="AI110" s="145"/>
      <c r="AJ110" s="146"/>
      <c r="AK110" s="146"/>
      <c r="AL110" s="146"/>
      <c r="AM110" s="146"/>
      <c r="AN110" s="146"/>
      <c r="AO110" s="146"/>
      <c r="AP110" s="146"/>
      <c r="AQ110" s="147"/>
    </row>
  </sheetData>
  <sheetProtection sheet="1" objects="1" scenarios="1" selectLockedCells="1"/>
  <mergeCells count="11">
    <mergeCell ref="C29:M29"/>
    <mergeCell ref="AA86:AC86"/>
    <mergeCell ref="K12:M12"/>
    <mergeCell ref="L13:M13"/>
    <mergeCell ref="C17:D17"/>
    <mergeCell ref="H17:I17"/>
    <mergeCell ref="C1:M1"/>
    <mergeCell ref="C2:M2"/>
    <mergeCell ref="J3:L3"/>
    <mergeCell ref="C5:M5"/>
    <mergeCell ref="K22:M22"/>
  </mergeCells>
  <hyperlinks>
    <hyperlink ref="J3" r:id="rId1" display="mailto:sid.bosworth@uvm.edu?subject=How%20Far%20to%20Haul%20Manure%20Spreadsheet"/>
  </hyperlinks>
  <printOptions/>
  <pageMargins left="0.75" right="0.75" top="1" bottom="1" header="0.5" footer="0.5"/>
  <pageSetup fitToHeight="1" fitToWidth="1" horizontalDpi="600" verticalDpi="600" orientation="portrait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8"/>
  <sheetViews>
    <sheetView showGridLines="0" zoomScale="75" zoomScaleNormal="75" zoomScalePageLayoutView="0" workbookViewId="0" topLeftCell="A1">
      <selection activeCell="AD15" sqref="AD15"/>
    </sheetView>
  </sheetViews>
  <sheetFormatPr defaultColWidth="9.140625" defaultRowHeight="12.75"/>
  <cols>
    <col min="1" max="1" width="1.1484375" style="1" customWidth="1"/>
    <col min="2" max="2" width="1.28515625" style="1" customWidth="1"/>
    <col min="3" max="3" width="11.140625" style="1" customWidth="1"/>
    <col min="4" max="4" width="1.7109375" style="1" customWidth="1"/>
    <col min="5" max="5" width="11.7109375" style="1" customWidth="1"/>
    <col min="6" max="6" width="5.7109375" style="2" customWidth="1"/>
    <col min="7" max="7" width="9.421875" style="1" customWidth="1"/>
    <col min="8" max="8" width="2.8515625" style="1" customWidth="1"/>
    <col min="9" max="9" width="9.8515625" style="1" customWidth="1"/>
    <col min="10" max="10" width="3.57421875" style="1" customWidth="1"/>
    <col min="11" max="11" width="8.7109375" style="1" customWidth="1"/>
    <col min="12" max="12" width="5.140625" style="2" customWidth="1"/>
    <col min="13" max="13" width="10.00390625" style="1" customWidth="1"/>
    <col min="14" max="14" width="1.28515625" style="1" customWidth="1"/>
    <col min="15" max="15" width="2.28125" style="1" customWidth="1"/>
    <col min="16" max="16" width="0.85546875" style="1" customWidth="1"/>
    <col min="17" max="17" width="9.7109375" style="1" customWidth="1"/>
    <col min="18" max="18" width="4.57421875" style="1" customWidth="1"/>
    <col min="19" max="19" width="10.57421875" style="2" customWidth="1"/>
    <col min="20" max="20" width="3.421875" style="2" customWidth="1"/>
    <col min="21" max="21" width="8.7109375" style="2" customWidth="1"/>
    <col min="22" max="22" width="4.8515625" style="2" customWidth="1"/>
    <col min="23" max="23" width="10.00390625" style="2" customWidth="1"/>
    <col min="24" max="24" width="4.140625" style="2" customWidth="1"/>
    <col min="25" max="25" width="8.28125" style="2" customWidth="1"/>
    <col min="26" max="26" width="4.00390625" style="1" customWidth="1"/>
    <col min="27" max="27" width="9.8515625" style="10" customWidth="1"/>
    <col min="28" max="28" width="0.42578125" style="1" customWidth="1"/>
    <col min="29" max="29" width="4.28125" style="1" customWidth="1"/>
    <col min="30" max="30" width="12.7109375" style="1" customWidth="1"/>
    <col min="31" max="31" width="3.140625" style="1" customWidth="1"/>
    <col min="32" max="32" width="12.421875" style="1" customWidth="1"/>
    <col min="33" max="33" width="2.8515625" style="1" customWidth="1"/>
    <col min="34" max="34" width="15.421875" style="1" customWidth="1"/>
    <col min="35" max="35" width="3.57421875" style="1" customWidth="1"/>
    <col min="36" max="36" width="12.421875" style="1" customWidth="1"/>
    <col min="37" max="37" width="7.28125" style="1" customWidth="1"/>
    <col min="38" max="38" width="13.00390625" style="1" customWidth="1"/>
    <col min="39" max="39" width="5.00390625" style="1" customWidth="1"/>
    <col min="40" max="40" width="13.28125" style="1" customWidth="1"/>
    <col min="41" max="41" width="1.7109375" style="1" customWidth="1"/>
    <col min="42" max="16384" width="9.140625" style="1" customWidth="1"/>
  </cols>
  <sheetData>
    <row r="1" spans="3:39" ht="16.5" customHeight="1">
      <c r="C1" s="224" t="s">
        <v>128</v>
      </c>
      <c r="D1" s="224"/>
      <c r="E1" s="224"/>
      <c r="F1" s="224"/>
      <c r="G1" s="224"/>
      <c r="H1" s="224"/>
      <c r="I1" s="245" t="s">
        <v>163</v>
      </c>
      <c r="J1" s="245"/>
      <c r="K1" s="245"/>
      <c r="L1" s="245"/>
      <c r="M1" s="245"/>
      <c r="N1" s="245"/>
      <c r="O1" s="245"/>
      <c r="Q1" s="131" t="s">
        <v>164</v>
      </c>
      <c r="AG1" s="2"/>
      <c r="AM1" s="2"/>
    </row>
    <row r="2" spans="6:28" ht="12.75" thickBot="1">
      <c r="F2" s="1"/>
      <c r="AB2" s="10"/>
    </row>
    <row r="3" spans="2:29" ht="15">
      <c r="B3" s="30"/>
      <c r="C3" s="19"/>
      <c r="D3" s="19"/>
      <c r="E3" s="19"/>
      <c r="F3" s="20"/>
      <c r="G3" s="19"/>
      <c r="H3" s="43" t="s">
        <v>232</v>
      </c>
      <c r="I3" s="19"/>
      <c r="J3" s="19"/>
      <c r="K3" s="19"/>
      <c r="L3" s="20"/>
      <c r="M3" s="19"/>
      <c r="N3" s="21"/>
      <c r="P3" s="30"/>
      <c r="Q3" s="36"/>
      <c r="R3" s="19"/>
      <c r="S3" s="20"/>
      <c r="T3" s="20"/>
      <c r="U3" s="37"/>
      <c r="V3" s="43" t="s">
        <v>233</v>
      </c>
      <c r="W3" s="20"/>
      <c r="X3" s="20"/>
      <c r="Y3" s="20"/>
      <c r="Z3" s="19"/>
      <c r="AA3" s="21"/>
      <c r="AB3" s="10"/>
      <c r="AC3" s="10"/>
    </row>
    <row r="4" spans="2:29" ht="3" customHeight="1">
      <c r="B4" s="22"/>
      <c r="C4" s="10"/>
      <c r="D4" s="10"/>
      <c r="E4" s="10"/>
      <c r="F4" s="11"/>
      <c r="G4" s="10"/>
      <c r="H4" s="10"/>
      <c r="I4" s="10"/>
      <c r="J4" s="10"/>
      <c r="K4" s="10"/>
      <c r="L4" s="11"/>
      <c r="M4" s="10"/>
      <c r="N4" s="23"/>
      <c r="P4" s="22"/>
      <c r="Q4" s="10"/>
      <c r="R4" s="10"/>
      <c r="S4" s="11"/>
      <c r="T4" s="11"/>
      <c r="U4" s="11"/>
      <c r="V4" s="11"/>
      <c r="W4" s="11"/>
      <c r="X4" s="11"/>
      <c r="Y4" s="11"/>
      <c r="Z4" s="10"/>
      <c r="AA4" s="23"/>
      <c r="AB4" s="10"/>
      <c r="AC4" s="10"/>
    </row>
    <row r="5" spans="2:29" ht="13.5" customHeight="1">
      <c r="B5" s="22"/>
      <c r="C5" s="18" t="s">
        <v>6</v>
      </c>
      <c r="D5" s="10"/>
      <c r="E5" s="10"/>
      <c r="F5" s="11"/>
      <c r="G5" s="10"/>
      <c r="H5" s="10"/>
      <c r="I5" s="10"/>
      <c r="J5" s="10"/>
      <c r="K5" s="10"/>
      <c r="L5" s="11"/>
      <c r="M5" s="10"/>
      <c r="N5" s="23"/>
      <c r="P5" s="22"/>
      <c r="Q5" s="18" t="s">
        <v>8</v>
      </c>
      <c r="R5" s="10"/>
      <c r="S5" s="11"/>
      <c r="T5" s="11"/>
      <c r="U5" s="11"/>
      <c r="V5" s="11"/>
      <c r="W5" s="11"/>
      <c r="X5" s="11"/>
      <c r="Y5" s="11"/>
      <c r="Z5" s="10"/>
      <c r="AA5" s="23"/>
      <c r="AB5" s="10"/>
      <c r="AC5" s="10"/>
    </row>
    <row r="6" spans="2:29" ht="15" customHeight="1">
      <c r="B6" s="22"/>
      <c r="C6" s="10" t="s">
        <v>13</v>
      </c>
      <c r="D6" s="10"/>
      <c r="E6" s="10"/>
      <c r="F6" s="11"/>
      <c r="G6" s="10"/>
      <c r="H6" s="10"/>
      <c r="I6" s="10"/>
      <c r="J6" s="10"/>
      <c r="K6" s="10"/>
      <c r="L6" s="15"/>
      <c r="M6" s="10"/>
      <c r="N6" s="23"/>
      <c r="P6" s="22"/>
      <c r="Q6" s="10" t="s">
        <v>14</v>
      </c>
      <c r="R6" s="10"/>
      <c r="S6" s="11"/>
      <c r="T6" s="11"/>
      <c r="U6" s="11"/>
      <c r="V6" s="11"/>
      <c r="W6" s="11"/>
      <c r="X6" s="11"/>
      <c r="Y6" s="11"/>
      <c r="Z6" s="10"/>
      <c r="AA6" s="23"/>
      <c r="AB6" s="10"/>
      <c r="AC6" s="10"/>
    </row>
    <row r="7" spans="2:29" ht="12" customHeight="1">
      <c r="B7" s="22"/>
      <c r="C7" s="10"/>
      <c r="D7" s="10"/>
      <c r="E7" s="10"/>
      <c r="F7" s="11"/>
      <c r="G7" s="10"/>
      <c r="H7" s="10"/>
      <c r="I7" s="10"/>
      <c r="J7" s="10"/>
      <c r="K7" s="11" t="s">
        <v>7</v>
      </c>
      <c r="L7" s="11"/>
      <c r="M7" s="10"/>
      <c r="N7" s="23"/>
      <c r="P7" s="24"/>
      <c r="Q7" s="18"/>
      <c r="R7" s="10"/>
      <c r="S7" s="11"/>
      <c r="T7" s="11"/>
      <c r="U7" s="11"/>
      <c r="V7" s="11"/>
      <c r="W7" s="119" t="s">
        <v>112</v>
      </c>
      <c r="X7" s="90"/>
      <c r="Y7" s="90"/>
      <c r="Z7" s="111"/>
      <c r="AA7" s="120"/>
      <c r="AB7" s="11"/>
      <c r="AC7" s="11"/>
    </row>
    <row r="8" spans="2:29" ht="15" customHeight="1">
      <c r="B8" s="22"/>
      <c r="C8" s="11" t="s">
        <v>9</v>
      </c>
      <c r="D8" s="11"/>
      <c r="E8" s="15" t="s">
        <v>118</v>
      </c>
      <c r="F8" s="72"/>
      <c r="G8" s="73"/>
      <c r="H8" s="11"/>
      <c r="I8" s="11" t="s">
        <v>10</v>
      </c>
      <c r="J8" s="11"/>
      <c r="K8" s="11" t="s">
        <v>11</v>
      </c>
      <c r="L8" s="11"/>
      <c r="M8" s="11" t="s">
        <v>12</v>
      </c>
      <c r="N8" s="25"/>
      <c r="O8" s="2"/>
      <c r="P8" s="24"/>
      <c r="Q8" s="11" t="s">
        <v>119</v>
      </c>
      <c r="R8" s="10"/>
      <c r="S8" s="44"/>
      <c r="T8" s="11"/>
      <c r="U8" s="11"/>
      <c r="V8" s="11"/>
      <c r="W8" s="92" t="s">
        <v>119</v>
      </c>
      <c r="X8" s="98"/>
      <c r="Y8" s="121"/>
      <c r="Z8" s="98"/>
      <c r="AA8" s="122"/>
      <c r="AB8" s="11"/>
      <c r="AC8" s="11"/>
    </row>
    <row r="9" spans="2:29" ht="15" customHeight="1">
      <c r="B9" s="22"/>
      <c r="C9" s="11" t="s">
        <v>15</v>
      </c>
      <c r="D9" s="11"/>
      <c r="E9" s="10"/>
      <c r="F9" s="11"/>
      <c r="G9" s="11" t="s">
        <v>16</v>
      </c>
      <c r="H9" s="11"/>
      <c r="I9" s="11" t="s">
        <v>17</v>
      </c>
      <c r="J9" s="11"/>
      <c r="K9" s="11" t="s">
        <v>123</v>
      </c>
      <c r="L9" s="11"/>
      <c r="M9" s="11" t="s">
        <v>18</v>
      </c>
      <c r="N9" s="25"/>
      <c r="O9" s="2"/>
      <c r="P9" s="24"/>
      <c r="Q9" s="11" t="s">
        <v>124</v>
      </c>
      <c r="R9" s="44"/>
      <c r="S9" s="11" t="s">
        <v>125</v>
      </c>
      <c r="T9" s="11"/>
      <c r="U9" s="11" t="s">
        <v>20</v>
      </c>
      <c r="V9" s="11"/>
      <c r="W9" s="92" t="s">
        <v>124</v>
      </c>
      <c r="X9" s="121"/>
      <c r="Y9" s="93" t="s">
        <v>125</v>
      </c>
      <c r="Z9" s="93"/>
      <c r="AA9" s="123" t="s">
        <v>20</v>
      </c>
      <c r="AB9" s="11"/>
      <c r="AC9" s="11"/>
    </row>
    <row r="10" spans="2:29" ht="15" customHeight="1" thickBot="1">
      <c r="B10" s="22"/>
      <c r="C10" s="29" t="s">
        <v>113</v>
      </c>
      <c r="D10" s="11"/>
      <c r="E10" s="11" t="s">
        <v>114</v>
      </c>
      <c r="F10" s="11"/>
      <c r="G10" s="11" t="s">
        <v>115</v>
      </c>
      <c r="H10" s="11"/>
      <c r="I10" s="11" t="s">
        <v>114</v>
      </c>
      <c r="J10" s="11"/>
      <c r="K10" s="11" t="s">
        <v>116</v>
      </c>
      <c r="L10" s="11"/>
      <c r="M10" s="11" t="s">
        <v>117</v>
      </c>
      <c r="N10" s="25"/>
      <c r="O10" s="2"/>
      <c r="P10" s="22"/>
      <c r="Q10" s="11" t="s">
        <v>22</v>
      </c>
      <c r="R10" s="44"/>
      <c r="S10" s="11" t="s">
        <v>23</v>
      </c>
      <c r="T10" s="11"/>
      <c r="U10" s="11" t="s">
        <v>116</v>
      </c>
      <c r="V10" s="11"/>
      <c r="W10" s="92" t="s">
        <v>22</v>
      </c>
      <c r="X10" s="121"/>
      <c r="Y10" s="93" t="s">
        <v>23</v>
      </c>
      <c r="Z10" s="93"/>
      <c r="AA10" s="123" t="s">
        <v>116</v>
      </c>
      <c r="AB10" s="11"/>
      <c r="AC10" s="11"/>
    </row>
    <row r="11" spans="2:29" ht="16.5" customHeight="1" thickBot="1" thickTop="1">
      <c r="B11" s="22"/>
      <c r="C11" s="11" t="s">
        <v>93</v>
      </c>
      <c r="D11" s="11"/>
      <c r="E11" s="4"/>
      <c r="F11" s="11" t="s">
        <v>121</v>
      </c>
      <c r="G11" s="5"/>
      <c r="H11" s="11" t="s">
        <v>122</v>
      </c>
      <c r="I11" s="4"/>
      <c r="J11" s="11" t="s">
        <v>121</v>
      </c>
      <c r="K11" s="4"/>
      <c r="L11" s="11" t="s">
        <v>122</v>
      </c>
      <c r="M11" s="4"/>
      <c r="N11" s="25"/>
      <c r="O11" s="2"/>
      <c r="P11" s="22"/>
      <c r="Q11" s="4"/>
      <c r="R11" s="31" t="s">
        <v>25</v>
      </c>
      <c r="S11" s="4">
        <v>920</v>
      </c>
      <c r="T11" s="31" t="s">
        <v>26</v>
      </c>
      <c r="U11" s="35"/>
      <c r="V11" s="11"/>
      <c r="W11" s="124">
        <v>600</v>
      </c>
      <c r="X11" s="125" t="s">
        <v>25</v>
      </c>
      <c r="Y11" s="126">
        <v>920</v>
      </c>
      <c r="Z11" s="125" t="s">
        <v>26</v>
      </c>
      <c r="AA11" s="127">
        <v>0.65</v>
      </c>
      <c r="AB11" s="11"/>
      <c r="AC11" s="11"/>
    </row>
    <row r="12" spans="2:29" ht="16.5" customHeight="1" thickTop="1">
      <c r="B12" s="22"/>
      <c r="C12" s="11" t="s">
        <v>92</v>
      </c>
      <c r="D12" s="11"/>
      <c r="E12" s="4"/>
      <c r="F12" s="11" t="s">
        <v>121</v>
      </c>
      <c r="G12" s="5"/>
      <c r="H12" s="11" t="s">
        <v>122</v>
      </c>
      <c r="I12" s="4"/>
      <c r="J12" s="11" t="s">
        <v>121</v>
      </c>
      <c r="K12" s="4"/>
      <c r="L12" s="11" t="s">
        <v>122</v>
      </c>
      <c r="M12" s="4"/>
      <c r="N12" s="25"/>
      <c r="O12" s="2"/>
      <c r="P12" s="2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5"/>
      <c r="AB12" s="11"/>
      <c r="AC12" s="11"/>
    </row>
    <row r="13" spans="2:29" ht="16.5" customHeight="1">
      <c r="B13" s="22"/>
      <c r="C13" s="11" t="s">
        <v>101</v>
      </c>
      <c r="D13" s="11"/>
      <c r="E13" s="4"/>
      <c r="F13" s="11" t="s">
        <v>121</v>
      </c>
      <c r="G13" s="5">
        <v>1</v>
      </c>
      <c r="H13" s="11" t="s">
        <v>122</v>
      </c>
      <c r="I13" s="4"/>
      <c r="J13" s="11" t="s">
        <v>121</v>
      </c>
      <c r="K13" s="4"/>
      <c r="L13" s="11" t="s">
        <v>122</v>
      </c>
      <c r="M13" s="4"/>
      <c r="N13" s="25"/>
      <c r="O13" s="2"/>
      <c r="P13" s="22"/>
      <c r="Q13" s="33" t="s">
        <v>127</v>
      </c>
      <c r="R13" s="11"/>
      <c r="S13" s="11"/>
      <c r="T13" s="11"/>
      <c r="U13" s="11"/>
      <c r="V13" s="11"/>
      <c r="W13" s="11"/>
      <c r="X13" s="11"/>
      <c r="Y13" s="11"/>
      <c r="Z13" s="10"/>
      <c r="AA13" s="25"/>
      <c r="AB13" s="11"/>
      <c r="AC13" s="11"/>
    </row>
    <row r="14" spans="2:29" ht="16.5" customHeight="1">
      <c r="B14" s="22"/>
      <c r="C14" s="11" t="s">
        <v>102</v>
      </c>
      <c r="D14" s="11"/>
      <c r="E14" s="4"/>
      <c r="F14" s="11" t="s">
        <v>121</v>
      </c>
      <c r="G14" s="5">
        <v>1</v>
      </c>
      <c r="H14" s="11" t="s">
        <v>122</v>
      </c>
      <c r="I14" s="4"/>
      <c r="J14" s="11" t="s">
        <v>121</v>
      </c>
      <c r="K14" s="4"/>
      <c r="L14" s="11" t="s">
        <v>122</v>
      </c>
      <c r="M14" s="4"/>
      <c r="N14" s="25"/>
      <c r="O14" s="2"/>
      <c r="P14" s="22"/>
      <c r="Q14" s="220" t="s">
        <v>129</v>
      </c>
      <c r="R14" s="221"/>
      <c r="S14" s="221"/>
      <c r="T14" s="221"/>
      <c r="U14" s="221"/>
      <c r="V14" s="221"/>
      <c r="W14" s="221"/>
      <c r="X14" s="221"/>
      <c r="Y14" s="221"/>
      <c r="Z14" s="222"/>
      <c r="AA14" s="223"/>
      <c r="AB14" s="10"/>
      <c r="AC14" s="10"/>
    </row>
    <row r="15" spans="2:29" ht="15.75" customHeight="1">
      <c r="B15" s="22"/>
      <c r="C15" s="10" t="s">
        <v>34</v>
      </c>
      <c r="D15" s="10"/>
      <c r="F15" s="11"/>
      <c r="G15" s="10"/>
      <c r="H15" s="10"/>
      <c r="I15" s="10"/>
      <c r="J15" s="10"/>
      <c r="K15" s="10"/>
      <c r="L15" s="15" t="s">
        <v>28</v>
      </c>
      <c r="M15" s="6"/>
      <c r="N15" s="23"/>
      <c r="P15" s="22"/>
      <c r="Q15" s="11" t="s">
        <v>119</v>
      </c>
      <c r="R15" s="11"/>
      <c r="S15" s="11"/>
      <c r="T15" s="11"/>
      <c r="U15" s="11" t="s">
        <v>20</v>
      </c>
      <c r="V15" s="11"/>
      <c r="W15" s="11" t="s">
        <v>12</v>
      </c>
      <c r="X15" s="11"/>
      <c r="Y15" s="11"/>
      <c r="Z15" s="10"/>
      <c r="AA15" s="25" t="s">
        <v>101</v>
      </c>
      <c r="AB15" s="10"/>
      <c r="AC15" s="10"/>
    </row>
    <row r="16" spans="2:29" ht="14.25" customHeight="1">
      <c r="B16" s="22"/>
      <c r="C16" s="10" t="s">
        <v>234</v>
      </c>
      <c r="D16" s="10"/>
      <c r="F16" s="11"/>
      <c r="G16" s="10"/>
      <c r="H16" s="10"/>
      <c r="I16" s="10"/>
      <c r="J16" s="10"/>
      <c r="K16" s="44"/>
      <c r="L16" s="44"/>
      <c r="M16" s="44"/>
      <c r="N16" s="23"/>
      <c r="P16" s="22"/>
      <c r="Q16" s="11" t="s">
        <v>124</v>
      </c>
      <c r="R16" s="11"/>
      <c r="S16" s="11" t="s">
        <v>125</v>
      </c>
      <c r="T16" s="11"/>
      <c r="U16" s="75" t="s">
        <v>42</v>
      </c>
      <c r="V16" s="11"/>
      <c r="W16" s="11" t="s">
        <v>238</v>
      </c>
      <c r="X16" s="11"/>
      <c r="Y16" s="11" t="s">
        <v>239</v>
      </c>
      <c r="Z16" s="10"/>
      <c r="AA16" s="25" t="s">
        <v>12</v>
      </c>
      <c r="AB16" s="10"/>
      <c r="AC16" s="10"/>
    </row>
    <row r="17" spans="2:29" ht="12" customHeight="1" thickBot="1">
      <c r="B17" s="22"/>
      <c r="C17" s="10"/>
      <c r="D17" s="10"/>
      <c r="E17" s="10"/>
      <c r="F17" s="11"/>
      <c r="G17" s="10"/>
      <c r="H17" s="10"/>
      <c r="I17" s="10"/>
      <c r="J17" s="10"/>
      <c r="K17" s="10"/>
      <c r="L17" s="11"/>
      <c r="M17" s="10"/>
      <c r="N17" s="23"/>
      <c r="P17" s="22"/>
      <c r="Q17" s="11" t="s">
        <v>22</v>
      </c>
      <c r="R17" s="11"/>
      <c r="S17" s="11" t="s">
        <v>23</v>
      </c>
      <c r="T17" s="11"/>
      <c r="U17" s="11" t="s">
        <v>116</v>
      </c>
      <c r="V17" s="11"/>
      <c r="W17" s="11" t="s">
        <v>23</v>
      </c>
      <c r="X17" s="11"/>
      <c r="Y17" s="11" t="s">
        <v>23</v>
      </c>
      <c r="Z17" s="10"/>
      <c r="AA17" s="25" t="s">
        <v>116</v>
      </c>
      <c r="AB17" s="10"/>
      <c r="AC17" s="10"/>
    </row>
    <row r="18" spans="2:29" ht="15" customHeight="1" thickBot="1" thickTop="1">
      <c r="B18" s="22"/>
      <c r="C18" s="88" t="s">
        <v>112</v>
      </c>
      <c r="D18" s="89"/>
      <c r="E18" s="89"/>
      <c r="F18" s="90"/>
      <c r="G18" s="89"/>
      <c r="H18" s="89"/>
      <c r="I18" s="89"/>
      <c r="J18" s="89"/>
      <c r="K18" s="90" t="s">
        <v>7</v>
      </c>
      <c r="L18" s="90"/>
      <c r="M18" s="91"/>
      <c r="N18" s="23"/>
      <c r="P18" s="22"/>
      <c r="Q18" s="86"/>
      <c r="R18" s="31" t="s">
        <v>47</v>
      </c>
      <c r="S18" s="4">
        <v>240</v>
      </c>
      <c r="T18" s="31" t="s">
        <v>48</v>
      </c>
      <c r="U18" s="87"/>
      <c r="V18" s="31" t="s">
        <v>49</v>
      </c>
      <c r="W18" s="4"/>
      <c r="X18" s="31" t="s">
        <v>25</v>
      </c>
      <c r="Y18" s="4">
        <v>1040</v>
      </c>
      <c r="Z18" s="34" t="s">
        <v>26</v>
      </c>
      <c r="AA18" s="76"/>
      <c r="AB18" s="10"/>
      <c r="AC18" s="10"/>
    </row>
    <row r="19" spans="2:29" ht="16.5" customHeight="1" thickTop="1">
      <c r="B19" s="22"/>
      <c r="C19" s="92" t="s">
        <v>9</v>
      </c>
      <c r="D19" s="93"/>
      <c r="E19" s="94" t="s">
        <v>118</v>
      </c>
      <c r="F19" s="95"/>
      <c r="G19" s="96" t="s">
        <v>130</v>
      </c>
      <c r="H19" s="93"/>
      <c r="I19" s="93" t="s">
        <v>10</v>
      </c>
      <c r="J19" s="93"/>
      <c r="K19" s="93" t="s">
        <v>11</v>
      </c>
      <c r="L19" s="93"/>
      <c r="M19" s="97" t="s">
        <v>12</v>
      </c>
      <c r="N19" s="25"/>
      <c r="O19" s="2"/>
      <c r="P19" s="22"/>
      <c r="Q19" s="11"/>
      <c r="R19" s="39"/>
      <c r="S19" s="11"/>
      <c r="T19" s="11"/>
      <c r="U19" s="11"/>
      <c r="V19" s="11"/>
      <c r="W19" s="11"/>
      <c r="X19" s="11"/>
      <c r="Y19" s="11"/>
      <c r="Z19" s="10"/>
      <c r="AA19" s="23"/>
      <c r="AB19" s="10"/>
      <c r="AC19" s="10"/>
    </row>
    <row r="20" spans="2:29" ht="13.5" customHeight="1">
      <c r="B20" s="22"/>
      <c r="C20" s="92" t="s">
        <v>15</v>
      </c>
      <c r="D20" s="93"/>
      <c r="E20" s="98"/>
      <c r="F20" s="93"/>
      <c r="G20" s="93" t="s">
        <v>16</v>
      </c>
      <c r="H20" s="93"/>
      <c r="I20" s="93" t="s">
        <v>17</v>
      </c>
      <c r="J20" s="93"/>
      <c r="K20" s="93" t="s">
        <v>12</v>
      </c>
      <c r="L20" s="93"/>
      <c r="M20" s="97" t="s">
        <v>18</v>
      </c>
      <c r="N20" s="25"/>
      <c r="O20" s="2"/>
      <c r="P20" s="22"/>
      <c r="Q20" s="119" t="s">
        <v>112</v>
      </c>
      <c r="R20" s="89"/>
      <c r="S20" s="90"/>
      <c r="T20" s="90"/>
      <c r="U20" s="90"/>
      <c r="V20" s="90"/>
      <c r="W20" s="90"/>
      <c r="X20" s="90"/>
      <c r="Y20" s="90"/>
      <c r="Z20" s="111"/>
      <c r="AA20" s="120"/>
      <c r="AB20" s="10"/>
      <c r="AC20" s="10"/>
    </row>
    <row r="21" spans="2:29" ht="15.75" customHeight="1" thickBot="1">
      <c r="B21" s="22"/>
      <c r="C21" s="99" t="s">
        <v>113</v>
      </c>
      <c r="D21" s="93"/>
      <c r="E21" s="93" t="s">
        <v>114</v>
      </c>
      <c r="F21" s="93"/>
      <c r="G21" s="93" t="s">
        <v>52</v>
      </c>
      <c r="H21" s="93"/>
      <c r="I21" s="93" t="s">
        <v>114</v>
      </c>
      <c r="J21" s="93"/>
      <c r="K21" s="93" t="s">
        <v>116</v>
      </c>
      <c r="L21" s="93"/>
      <c r="M21" s="97" t="s">
        <v>117</v>
      </c>
      <c r="N21" s="25"/>
      <c r="O21" s="2"/>
      <c r="P21" s="22"/>
      <c r="Q21" s="92" t="s">
        <v>119</v>
      </c>
      <c r="R21" s="128"/>
      <c r="S21" s="93"/>
      <c r="T21" s="93"/>
      <c r="U21" s="93" t="s">
        <v>20</v>
      </c>
      <c r="V21" s="93"/>
      <c r="W21" s="93" t="s">
        <v>12</v>
      </c>
      <c r="X21" s="93"/>
      <c r="Y21" s="93"/>
      <c r="Z21" s="98"/>
      <c r="AA21" s="123" t="s">
        <v>24</v>
      </c>
      <c r="AB21" s="10"/>
      <c r="AC21" s="10"/>
    </row>
    <row r="22" spans="2:29" ht="15" customHeight="1">
      <c r="B22" s="22"/>
      <c r="C22" s="92" t="s">
        <v>93</v>
      </c>
      <c r="D22" s="93"/>
      <c r="E22" s="100">
        <v>12</v>
      </c>
      <c r="F22" s="93" t="s">
        <v>121</v>
      </c>
      <c r="G22" s="101">
        <v>0.7</v>
      </c>
      <c r="H22" s="93" t="s">
        <v>122</v>
      </c>
      <c r="I22" s="102">
        <f>E22*G22</f>
        <v>8.399999999999999</v>
      </c>
      <c r="J22" s="93" t="s">
        <v>121</v>
      </c>
      <c r="K22" s="103">
        <v>0.65</v>
      </c>
      <c r="L22" s="93" t="s">
        <v>122</v>
      </c>
      <c r="M22" s="101">
        <f>K22*I22</f>
        <v>5.459999999999999</v>
      </c>
      <c r="N22" s="45"/>
      <c r="O22" s="2"/>
      <c r="P22" s="22"/>
      <c r="Q22" s="92" t="s">
        <v>124</v>
      </c>
      <c r="R22" s="128"/>
      <c r="S22" s="93" t="s">
        <v>125</v>
      </c>
      <c r="T22" s="93"/>
      <c r="U22" s="129" t="s">
        <v>42</v>
      </c>
      <c r="V22" s="93"/>
      <c r="W22" s="93" t="s">
        <v>43</v>
      </c>
      <c r="X22" s="93"/>
      <c r="Y22" s="93" t="s">
        <v>44</v>
      </c>
      <c r="Z22" s="98"/>
      <c r="AA22" s="123" t="s">
        <v>12</v>
      </c>
      <c r="AB22" s="10"/>
      <c r="AC22" s="10"/>
    </row>
    <row r="23" spans="2:41" ht="14.25" customHeight="1">
      <c r="B23" s="22"/>
      <c r="C23" s="92" t="s">
        <v>92</v>
      </c>
      <c r="D23" s="93"/>
      <c r="E23" s="100">
        <v>13</v>
      </c>
      <c r="F23" s="93" t="s">
        <v>121</v>
      </c>
      <c r="G23" s="101">
        <v>0.36</v>
      </c>
      <c r="H23" s="93" t="s">
        <v>122</v>
      </c>
      <c r="I23" s="102">
        <f>E23*G23</f>
        <v>4.68</v>
      </c>
      <c r="J23" s="93" t="s">
        <v>121</v>
      </c>
      <c r="K23" s="103">
        <v>0.65</v>
      </c>
      <c r="L23" s="93" t="s">
        <v>122</v>
      </c>
      <c r="M23" s="101">
        <f>K23*I23</f>
        <v>3.042</v>
      </c>
      <c r="N23" s="45"/>
      <c r="O23" s="2"/>
      <c r="P23" s="22"/>
      <c r="Q23" s="92" t="s">
        <v>22</v>
      </c>
      <c r="R23" s="128"/>
      <c r="S23" s="93" t="s">
        <v>23</v>
      </c>
      <c r="T23" s="93"/>
      <c r="U23" s="93" t="s">
        <v>116</v>
      </c>
      <c r="V23" s="93"/>
      <c r="W23" s="93" t="s">
        <v>23</v>
      </c>
      <c r="X23" s="93"/>
      <c r="Y23" s="93" t="s">
        <v>23</v>
      </c>
      <c r="Z23" s="98"/>
      <c r="AA23" s="123" t="s">
        <v>116</v>
      </c>
      <c r="AB23" s="10"/>
      <c r="AC23" s="10"/>
      <c r="AD23"/>
      <c r="AE23"/>
      <c r="AF23"/>
      <c r="AG23"/>
      <c r="AH23"/>
      <c r="AI23"/>
      <c r="AJ23"/>
      <c r="AK23"/>
      <c r="AL23"/>
      <c r="AM23"/>
      <c r="AN23"/>
      <c r="AO23" s="47"/>
    </row>
    <row r="24" spans="2:41" ht="15.75">
      <c r="B24" s="22"/>
      <c r="C24" s="92" t="s">
        <v>101</v>
      </c>
      <c r="D24" s="93"/>
      <c r="E24" s="100">
        <v>8</v>
      </c>
      <c r="F24" s="93" t="s">
        <v>121</v>
      </c>
      <c r="G24" s="104">
        <v>1</v>
      </c>
      <c r="H24" s="93" t="s">
        <v>122</v>
      </c>
      <c r="I24" s="102">
        <f>E24*G24</f>
        <v>8</v>
      </c>
      <c r="J24" s="93" t="s">
        <v>121</v>
      </c>
      <c r="K24" s="103">
        <v>0.62</v>
      </c>
      <c r="L24" s="93" t="s">
        <v>122</v>
      </c>
      <c r="M24" s="101">
        <f>K24*I24</f>
        <v>4.96</v>
      </c>
      <c r="N24" s="45"/>
      <c r="O24" s="2"/>
      <c r="P24" s="22"/>
      <c r="Q24" s="124">
        <v>800</v>
      </c>
      <c r="R24" s="125" t="s">
        <v>47</v>
      </c>
      <c r="S24" s="126">
        <v>240</v>
      </c>
      <c r="T24" s="125" t="s">
        <v>48</v>
      </c>
      <c r="U24" s="103">
        <v>0.65</v>
      </c>
      <c r="V24" s="125" t="s">
        <v>49</v>
      </c>
      <c r="W24" s="124">
        <v>643</v>
      </c>
      <c r="X24" s="125" t="s">
        <v>25</v>
      </c>
      <c r="Y24" s="126">
        <v>1040</v>
      </c>
      <c r="Z24" s="130" t="s">
        <v>26</v>
      </c>
      <c r="AA24" s="127">
        <v>0.62</v>
      </c>
      <c r="AB24" s="10"/>
      <c r="AC24" s="10"/>
      <c r="AD24"/>
      <c r="AE24"/>
      <c r="AF24"/>
      <c r="AG24"/>
      <c r="AH24"/>
      <c r="AI24"/>
      <c r="AJ24"/>
      <c r="AK24"/>
      <c r="AL24"/>
      <c r="AM24"/>
      <c r="AN24"/>
      <c r="AO24" s="10"/>
    </row>
    <row r="25" spans="2:41" ht="14.25" customHeight="1">
      <c r="B25" s="22"/>
      <c r="C25" s="92" t="s">
        <v>102</v>
      </c>
      <c r="D25" s="93"/>
      <c r="E25" s="100">
        <v>20</v>
      </c>
      <c r="F25" s="93" t="s">
        <v>121</v>
      </c>
      <c r="G25" s="104">
        <v>1</v>
      </c>
      <c r="H25" s="93" t="s">
        <v>122</v>
      </c>
      <c r="I25" s="102">
        <f>E25*G25</f>
        <v>20</v>
      </c>
      <c r="J25" s="93" t="s">
        <v>121</v>
      </c>
      <c r="K25" s="103">
        <v>0.5</v>
      </c>
      <c r="L25" s="93" t="s">
        <v>122</v>
      </c>
      <c r="M25" s="101">
        <f>K25*I25</f>
        <v>10</v>
      </c>
      <c r="N25" s="45"/>
      <c r="O25" s="2"/>
      <c r="P25" s="22"/>
      <c r="Q25" s="32"/>
      <c r="R25" s="11"/>
      <c r="S25" s="11"/>
      <c r="T25" s="11"/>
      <c r="U25" s="11"/>
      <c r="V25" s="11"/>
      <c r="W25" s="11"/>
      <c r="X25" s="11"/>
      <c r="Y25" s="11"/>
      <c r="Z25" s="10"/>
      <c r="AA25" s="23"/>
      <c r="AB25" s="10"/>
      <c r="AC25" s="10"/>
      <c r="AD25" s="10"/>
      <c r="AE25" s="10"/>
      <c r="AF25" s="10"/>
      <c r="AG25" s="11"/>
      <c r="AH25" s="10"/>
      <c r="AI25" s="10"/>
      <c r="AJ25" s="10"/>
      <c r="AK25" s="10"/>
      <c r="AL25" s="10"/>
      <c r="AM25" s="11"/>
      <c r="AN25" s="10"/>
      <c r="AO25" s="10"/>
    </row>
    <row r="26" spans="2:41" ht="14.25" customHeight="1">
      <c r="B26" s="22"/>
      <c r="C26" s="105"/>
      <c r="D26" s="106"/>
      <c r="E26" s="106"/>
      <c r="F26" s="107"/>
      <c r="G26" s="106"/>
      <c r="H26" s="106"/>
      <c r="I26" s="106"/>
      <c r="J26" s="106"/>
      <c r="K26" s="106"/>
      <c r="L26" s="108" t="s">
        <v>28</v>
      </c>
      <c r="M26" s="109">
        <f>SUM(M22:M25)</f>
        <v>23.462</v>
      </c>
      <c r="N26" s="23"/>
      <c r="P26" s="24"/>
      <c r="Q26" s="18" t="s">
        <v>53</v>
      </c>
      <c r="R26" s="10"/>
      <c r="S26" s="11"/>
      <c r="T26" s="11"/>
      <c r="U26" s="11"/>
      <c r="V26" s="11"/>
      <c r="W26" s="11"/>
      <c r="X26" s="11"/>
      <c r="Y26" s="11"/>
      <c r="Z26" s="10"/>
      <c r="AA26" s="23"/>
      <c r="AB26" s="10"/>
      <c r="AC26" s="10"/>
      <c r="AO26" s="10"/>
    </row>
    <row r="27" spans="2:41" ht="12.75" customHeight="1">
      <c r="B27" s="22"/>
      <c r="C27" s="10"/>
      <c r="D27" s="10"/>
      <c r="E27" s="10"/>
      <c r="F27" s="11"/>
      <c r="G27" s="10"/>
      <c r="H27" s="10"/>
      <c r="I27" s="10"/>
      <c r="J27" s="10"/>
      <c r="K27" s="10"/>
      <c r="L27" s="11"/>
      <c r="M27" s="10"/>
      <c r="N27" s="46"/>
      <c r="P27" s="24"/>
      <c r="R27" s="10"/>
      <c r="S27" s="11"/>
      <c r="T27" s="11"/>
      <c r="U27" s="11"/>
      <c r="V27" s="11"/>
      <c r="W27" s="11"/>
      <c r="X27" s="11"/>
      <c r="Y27" s="11"/>
      <c r="Z27" s="10"/>
      <c r="AA27" s="23"/>
      <c r="AB27" s="10"/>
      <c r="AC27" s="10"/>
      <c r="AO27" s="2"/>
    </row>
    <row r="28" spans="2:41" ht="15">
      <c r="B28" s="22"/>
      <c r="C28" s="18" t="s">
        <v>29</v>
      </c>
      <c r="D28" s="10"/>
      <c r="E28" s="10"/>
      <c r="F28" s="11"/>
      <c r="G28" s="10"/>
      <c r="H28" s="10"/>
      <c r="I28" s="10"/>
      <c r="J28" s="10"/>
      <c r="K28" s="10"/>
      <c r="L28" s="11"/>
      <c r="M28" s="10"/>
      <c r="N28" s="23"/>
      <c r="P28" s="22"/>
      <c r="Q28" s="10" t="s">
        <v>235</v>
      </c>
      <c r="R28" s="10"/>
      <c r="S28" s="11"/>
      <c r="T28" s="11"/>
      <c r="U28" s="11"/>
      <c r="V28" s="11"/>
      <c r="W28" s="11"/>
      <c r="X28" s="11"/>
      <c r="Y28" s="11"/>
      <c r="Z28" s="10"/>
      <c r="AA28" s="23"/>
      <c r="AB28" s="10"/>
      <c r="AC28" s="10"/>
      <c r="AO28" s="2"/>
    </row>
    <row r="29" spans="2:41" ht="12.75">
      <c r="B29" s="22"/>
      <c r="C29" s="222" t="s">
        <v>54</v>
      </c>
      <c r="D29" s="222"/>
      <c r="E29" s="222"/>
      <c r="F29" s="221"/>
      <c r="G29" s="222"/>
      <c r="H29" s="222"/>
      <c r="I29" s="222"/>
      <c r="J29" s="222"/>
      <c r="K29" s="222"/>
      <c r="L29" s="221"/>
      <c r="M29" s="10"/>
      <c r="N29" s="23"/>
      <c r="P29" s="22"/>
      <c r="Q29" s="18"/>
      <c r="R29" s="10"/>
      <c r="S29" s="11"/>
      <c r="T29" s="11"/>
      <c r="U29" s="11"/>
      <c r="V29" s="11"/>
      <c r="W29" s="119" t="s">
        <v>112</v>
      </c>
      <c r="X29" s="90"/>
      <c r="Y29" s="90"/>
      <c r="Z29" s="111"/>
      <c r="AA29" s="120"/>
      <c r="AB29" s="10"/>
      <c r="AC29" s="10"/>
      <c r="AO29" s="2"/>
    </row>
    <row r="30" spans="2:41" ht="12.75" customHeight="1">
      <c r="B30" s="22"/>
      <c r="C30" s="10"/>
      <c r="D30" s="10"/>
      <c r="E30" s="11" t="s">
        <v>30</v>
      </c>
      <c r="F30" s="11"/>
      <c r="G30" s="11" t="s">
        <v>31</v>
      </c>
      <c r="H30" s="11"/>
      <c r="I30" s="11"/>
      <c r="J30" s="11"/>
      <c r="K30" s="11" t="s">
        <v>32</v>
      </c>
      <c r="L30" s="11"/>
      <c r="M30" s="11" t="s">
        <v>33</v>
      </c>
      <c r="N30" s="23"/>
      <c r="P30" s="24"/>
      <c r="Q30" s="11" t="s">
        <v>119</v>
      </c>
      <c r="R30" s="10"/>
      <c r="S30" s="44"/>
      <c r="T30" s="11"/>
      <c r="U30" s="11"/>
      <c r="V30" s="11"/>
      <c r="W30" s="92" t="s">
        <v>119</v>
      </c>
      <c r="X30" s="98"/>
      <c r="Y30" s="121"/>
      <c r="Z30" s="93"/>
      <c r="AA30" s="123"/>
      <c r="AB30" s="10"/>
      <c r="AC30" s="10"/>
      <c r="AO30" s="2"/>
    </row>
    <row r="31" spans="2:41" ht="15">
      <c r="B31" s="22"/>
      <c r="D31" s="10"/>
      <c r="E31" s="11" t="s">
        <v>124</v>
      </c>
      <c r="F31" s="11"/>
      <c r="G31" s="11" t="s">
        <v>55</v>
      </c>
      <c r="H31" s="11"/>
      <c r="I31" s="11"/>
      <c r="J31" s="11"/>
      <c r="K31" s="11" t="s">
        <v>36</v>
      </c>
      <c r="L31" s="11"/>
      <c r="M31" s="11" t="s">
        <v>124</v>
      </c>
      <c r="N31" s="25"/>
      <c r="P31" s="22"/>
      <c r="Q31" s="11" t="s">
        <v>124</v>
      </c>
      <c r="R31" s="44"/>
      <c r="S31" s="11" t="s">
        <v>236</v>
      </c>
      <c r="T31" s="11"/>
      <c r="U31" s="11" t="s">
        <v>237</v>
      </c>
      <c r="V31" s="11"/>
      <c r="W31" s="92" t="s">
        <v>124</v>
      </c>
      <c r="X31" s="121"/>
      <c r="Y31" s="93" t="s">
        <v>236</v>
      </c>
      <c r="Z31" s="93"/>
      <c r="AA31" s="123" t="s">
        <v>237</v>
      </c>
      <c r="AB31" s="10"/>
      <c r="AC31" s="11"/>
      <c r="AO31" s="10"/>
    </row>
    <row r="32" spans="2:29" ht="13.5" thickBot="1">
      <c r="B32" s="22"/>
      <c r="C32" s="10"/>
      <c r="D32" s="10"/>
      <c r="E32" s="11" t="s">
        <v>56</v>
      </c>
      <c r="F32" s="11"/>
      <c r="G32" s="11" t="s">
        <v>57</v>
      </c>
      <c r="H32" s="11"/>
      <c r="I32" s="11" t="s">
        <v>39</v>
      </c>
      <c r="J32" s="11"/>
      <c r="K32" s="11" t="s">
        <v>40</v>
      </c>
      <c r="L32" s="11"/>
      <c r="M32" s="11" t="s">
        <v>41</v>
      </c>
      <c r="N32" s="25"/>
      <c r="O32" s="2"/>
      <c r="P32" s="22"/>
      <c r="Q32" s="11" t="s">
        <v>22</v>
      </c>
      <c r="R32" s="44"/>
      <c r="S32" s="11" t="s">
        <v>23</v>
      </c>
      <c r="T32" s="11"/>
      <c r="U32" s="11" t="s">
        <v>116</v>
      </c>
      <c r="V32" s="11"/>
      <c r="W32" s="92" t="s">
        <v>22</v>
      </c>
      <c r="X32" s="121"/>
      <c r="Y32" s="93" t="s">
        <v>23</v>
      </c>
      <c r="Z32" s="93"/>
      <c r="AA32" s="123" t="s">
        <v>116</v>
      </c>
      <c r="AB32" s="11"/>
      <c r="AC32" s="11"/>
    </row>
    <row r="33" spans="2:29" ht="16.5" thickBot="1" thickTop="1">
      <c r="B33" s="22"/>
      <c r="C33" s="10"/>
      <c r="D33" s="10"/>
      <c r="E33" s="4"/>
      <c r="F33" s="11" t="s">
        <v>25</v>
      </c>
      <c r="G33" s="4"/>
      <c r="H33" s="11" t="s">
        <v>122</v>
      </c>
      <c r="I33" s="4"/>
      <c r="J33" s="11" t="s">
        <v>25</v>
      </c>
      <c r="K33" s="4"/>
      <c r="L33" s="11" t="s">
        <v>45</v>
      </c>
      <c r="M33" s="4"/>
      <c r="N33" s="25"/>
      <c r="P33" s="22"/>
      <c r="Q33" s="4"/>
      <c r="R33" s="31" t="s">
        <v>25</v>
      </c>
      <c r="S33" s="4">
        <v>1200</v>
      </c>
      <c r="T33" s="31" t="s">
        <v>26</v>
      </c>
      <c r="U33" s="35"/>
      <c r="V33" s="11"/>
      <c r="W33" s="124">
        <v>600</v>
      </c>
      <c r="X33" s="125" t="s">
        <v>25</v>
      </c>
      <c r="Y33" s="126">
        <v>1200</v>
      </c>
      <c r="Z33" s="125" t="s">
        <v>26</v>
      </c>
      <c r="AA33" s="127">
        <v>0.5</v>
      </c>
      <c r="AB33" s="11"/>
      <c r="AC33" s="11"/>
    </row>
    <row r="34" spans="2:29" ht="13.5" customHeight="1" thickBot="1" thickTop="1">
      <c r="B34" s="22"/>
      <c r="C34" s="10"/>
      <c r="D34" s="10"/>
      <c r="E34" s="17" t="s">
        <v>58</v>
      </c>
      <c r="F34" s="11"/>
      <c r="G34" s="11"/>
      <c r="H34" s="11"/>
      <c r="I34" s="11"/>
      <c r="J34" s="11"/>
      <c r="K34" s="11"/>
      <c r="L34" s="11"/>
      <c r="M34" s="11"/>
      <c r="N34" s="25"/>
      <c r="P34" s="27"/>
      <c r="Q34" s="28"/>
      <c r="R34" s="28"/>
      <c r="S34" s="29"/>
      <c r="T34" s="29"/>
      <c r="U34" s="29"/>
      <c r="V34" s="29"/>
      <c r="W34" s="29"/>
      <c r="X34" s="29"/>
      <c r="Y34" s="29"/>
      <c r="Z34" s="28"/>
      <c r="AA34" s="38"/>
      <c r="AB34" s="11"/>
      <c r="AC34" s="11"/>
    </row>
    <row r="35" spans="2:29" ht="3.75" customHeight="1">
      <c r="B35" s="22"/>
      <c r="C35" s="10"/>
      <c r="D35" s="10"/>
      <c r="E35" s="10"/>
      <c r="F35" s="10"/>
      <c r="G35" s="10"/>
      <c r="H35" s="11"/>
      <c r="I35" s="10"/>
      <c r="J35" s="10"/>
      <c r="K35" s="10"/>
      <c r="L35" s="11"/>
      <c r="M35" s="10"/>
      <c r="N35" s="25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0"/>
      <c r="AA35" s="11"/>
      <c r="AB35" s="11"/>
      <c r="AC35" s="11"/>
    </row>
    <row r="36" spans="2:29" ht="12.75" customHeight="1" thickBot="1">
      <c r="B36" s="22"/>
      <c r="C36" s="110" t="s">
        <v>112</v>
      </c>
      <c r="D36" s="111"/>
      <c r="E36" s="90" t="s">
        <v>30</v>
      </c>
      <c r="F36" s="90"/>
      <c r="G36" s="90" t="s">
        <v>31</v>
      </c>
      <c r="H36" s="90"/>
      <c r="I36" s="90"/>
      <c r="J36" s="90"/>
      <c r="K36" s="90" t="s">
        <v>32</v>
      </c>
      <c r="L36" s="90"/>
      <c r="M36" s="112" t="s">
        <v>33</v>
      </c>
      <c r="N36" s="23"/>
      <c r="O36" s="2"/>
      <c r="AA36" s="11"/>
      <c r="AB36" s="11"/>
      <c r="AC36" s="10"/>
    </row>
    <row r="37" spans="2:29" ht="13.5" thickBot="1">
      <c r="B37" s="22"/>
      <c r="C37" s="113"/>
      <c r="D37" s="98"/>
      <c r="E37" s="93" t="s">
        <v>124</v>
      </c>
      <c r="F37" s="93"/>
      <c r="G37" s="93" t="s">
        <v>55</v>
      </c>
      <c r="H37" s="93"/>
      <c r="I37" s="93"/>
      <c r="J37" s="93"/>
      <c r="K37" s="93" t="s">
        <v>36</v>
      </c>
      <c r="L37" s="93"/>
      <c r="M37" s="97" t="s">
        <v>124</v>
      </c>
      <c r="N37" s="25"/>
      <c r="Q37" s="79"/>
      <c r="R37" s="80"/>
      <c r="S37" s="80" t="s">
        <v>59</v>
      </c>
      <c r="T37" s="80"/>
      <c r="U37" s="81"/>
      <c r="W37" s="51"/>
      <c r="X37" s="55"/>
      <c r="Y37" s="56" t="s">
        <v>60</v>
      </c>
      <c r="Z37" s="55"/>
      <c r="AA37" s="57"/>
      <c r="AB37" s="10"/>
      <c r="AC37" s="10"/>
    </row>
    <row r="38" spans="2:27" ht="12.75">
      <c r="B38" s="22"/>
      <c r="C38" s="113"/>
      <c r="D38" s="98"/>
      <c r="E38" s="93" t="s">
        <v>56</v>
      </c>
      <c r="F38" s="93"/>
      <c r="G38" s="93" t="s">
        <v>57</v>
      </c>
      <c r="H38" s="93"/>
      <c r="I38" s="93" t="s">
        <v>39</v>
      </c>
      <c r="J38" s="93"/>
      <c r="K38" s="93" t="s">
        <v>40</v>
      </c>
      <c r="L38" s="93"/>
      <c r="M38" s="97" t="s">
        <v>41</v>
      </c>
      <c r="N38" s="25"/>
      <c r="Q38" s="82"/>
      <c r="R38" s="36"/>
      <c r="S38" s="36" t="s">
        <v>61</v>
      </c>
      <c r="T38" s="36"/>
      <c r="U38" s="83"/>
      <c r="W38" s="24"/>
      <c r="X38" s="11"/>
      <c r="Y38" s="11" t="s">
        <v>231</v>
      </c>
      <c r="Z38" s="10"/>
      <c r="AA38" s="23"/>
    </row>
    <row r="39" spans="2:27" ht="12.75">
      <c r="B39" s="22"/>
      <c r="C39" s="105"/>
      <c r="D39" s="106"/>
      <c r="E39" s="109">
        <v>110</v>
      </c>
      <c r="F39" s="107" t="s">
        <v>25</v>
      </c>
      <c r="G39" s="114">
        <v>15</v>
      </c>
      <c r="H39" s="107" t="s">
        <v>122</v>
      </c>
      <c r="I39" s="109">
        <f>E39/G39</f>
        <v>7.333333333333333</v>
      </c>
      <c r="J39" s="107" t="s">
        <v>25</v>
      </c>
      <c r="K39" s="114">
        <v>5.2</v>
      </c>
      <c r="L39" s="107" t="s">
        <v>45</v>
      </c>
      <c r="M39" s="109">
        <f>I39/K39*2</f>
        <v>2.8205128205128203</v>
      </c>
      <c r="N39" s="25"/>
      <c r="Q39" s="24" t="s">
        <v>63</v>
      </c>
      <c r="R39" s="11"/>
      <c r="S39" s="11" t="s">
        <v>65</v>
      </c>
      <c r="T39" s="11"/>
      <c r="U39" s="25"/>
      <c r="W39" s="24" t="s">
        <v>66</v>
      </c>
      <c r="X39" s="11"/>
      <c r="Y39" s="11" t="s">
        <v>30</v>
      </c>
      <c r="Z39" s="10"/>
      <c r="AA39" s="23"/>
    </row>
    <row r="40" spans="2:27" ht="12">
      <c r="B40" s="22"/>
      <c r="C40" s="10"/>
      <c r="D40" s="10"/>
      <c r="E40" s="10"/>
      <c r="F40" s="11"/>
      <c r="G40" s="10"/>
      <c r="H40" s="10"/>
      <c r="I40" s="10"/>
      <c r="J40" s="10"/>
      <c r="K40" s="10"/>
      <c r="L40" s="11"/>
      <c r="M40" s="10"/>
      <c r="N40" s="46"/>
      <c r="Q40" s="24" t="s">
        <v>67</v>
      </c>
      <c r="R40" s="11"/>
      <c r="S40" s="11" t="s">
        <v>68</v>
      </c>
      <c r="T40" s="11"/>
      <c r="U40" s="25" t="s">
        <v>16</v>
      </c>
      <c r="W40" s="24" t="s">
        <v>69</v>
      </c>
      <c r="X40" s="11"/>
      <c r="Y40" s="11" t="s">
        <v>70</v>
      </c>
      <c r="Z40" s="10"/>
      <c r="AA40" s="25" t="s">
        <v>16</v>
      </c>
    </row>
    <row r="41" spans="2:27" ht="12.75">
      <c r="B41" s="22"/>
      <c r="C41" s="18" t="s">
        <v>165</v>
      </c>
      <c r="D41" s="10"/>
      <c r="E41" s="10"/>
      <c r="F41" s="11"/>
      <c r="G41" s="10" t="s">
        <v>166</v>
      </c>
      <c r="H41" s="10"/>
      <c r="I41" s="10"/>
      <c r="J41" s="10"/>
      <c r="K41" s="10"/>
      <c r="L41" s="11"/>
      <c r="M41" s="10"/>
      <c r="N41" s="23"/>
      <c r="Q41" s="84" t="s">
        <v>71</v>
      </c>
      <c r="R41" s="11"/>
      <c r="S41" s="78" t="s">
        <v>72</v>
      </c>
      <c r="T41" s="11"/>
      <c r="U41" s="85" t="s">
        <v>52</v>
      </c>
      <c r="W41" s="26" t="s">
        <v>30</v>
      </c>
      <c r="X41" s="11"/>
      <c r="Y41" s="3" t="s">
        <v>73</v>
      </c>
      <c r="Z41" s="10"/>
      <c r="AA41" s="52" t="s">
        <v>52</v>
      </c>
    </row>
    <row r="42" spans="2:27" ht="12.75">
      <c r="B42" s="22"/>
      <c r="C42"/>
      <c r="D42"/>
      <c r="E42"/>
      <c r="F42" s="11"/>
      <c r="G42" s="10"/>
      <c r="H42" s="10"/>
      <c r="I42" s="110" t="s">
        <v>112</v>
      </c>
      <c r="J42" s="111"/>
      <c r="K42" s="111"/>
      <c r="L42" s="90"/>
      <c r="M42" s="115"/>
      <c r="N42" s="23"/>
      <c r="Q42" s="24" t="s">
        <v>107</v>
      </c>
      <c r="R42" s="10"/>
      <c r="S42" s="11" t="s">
        <v>108</v>
      </c>
      <c r="T42" s="11"/>
      <c r="U42" s="45">
        <v>0.36</v>
      </c>
      <c r="W42" s="24" t="s">
        <v>169</v>
      </c>
      <c r="X42" s="11"/>
      <c r="Y42" s="11" t="s">
        <v>145</v>
      </c>
      <c r="Z42" s="10"/>
      <c r="AA42" s="45">
        <v>0.8</v>
      </c>
    </row>
    <row r="43" spans="2:27" ht="12">
      <c r="B43" s="22"/>
      <c r="C43" s="11" t="s">
        <v>173</v>
      </c>
      <c r="D43" s="11"/>
      <c r="E43" s="11" t="s">
        <v>33</v>
      </c>
      <c r="F43" s="10"/>
      <c r="G43" s="11" t="s">
        <v>174</v>
      </c>
      <c r="H43" s="10"/>
      <c r="I43" s="92" t="s">
        <v>173</v>
      </c>
      <c r="J43" s="93"/>
      <c r="K43" s="93" t="s">
        <v>33</v>
      </c>
      <c r="L43" s="93"/>
      <c r="M43" s="97" t="s">
        <v>174</v>
      </c>
      <c r="N43" s="23"/>
      <c r="Q43" s="24" t="s">
        <v>107</v>
      </c>
      <c r="R43" s="10"/>
      <c r="S43" s="11" t="s">
        <v>109</v>
      </c>
      <c r="T43" s="11"/>
      <c r="U43" s="45">
        <v>0.24</v>
      </c>
      <c r="W43" s="24" t="s">
        <v>169</v>
      </c>
      <c r="X43" s="11"/>
      <c r="Y43" s="11" t="s">
        <v>104</v>
      </c>
      <c r="Z43" s="10"/>
      <c r="AA43" s="45">
        <v>0.7</v>
      </c>
    </row>
    <row r="44" spans="2:27" ht="12">
      <c r="B44" s="22"/>
      <c r="C44" s="11" t="s">
        <v>12</v>
      </c>
      <c r="D44" s="11"/>
      <c r="E44" s="11" t="s">
        <v>124</v>
      </c>
      <c r="F44" s="10"/>
      <c r="G44" s="11" t="s">
        <v>180</v>
      </c>
      <c r="H44" s="10"/>
      <c r="I44" s="92" t="s">
        <v>12</v>
      </c>
      <c r="J44" s="93"/>
      <c r="K44" s="93" t="s">
        <v>124</v>
      </c>
      <c r="L44" s="93"/>
      <c r="M44" s="97" t="s">
        <v>180</v>
      </c>
      <c r="N44" s="25"/>
      <c r="Q44" s="24" t="s">
        <v>107</v>
      </c>
      <c r="R44" s="10"/>
      <c r="S44" s="11" t="s">
        <v>110</v>
      </c>
      <c r="T44" s="11"/>
      <c r="U44" s="45">
        <v>0.24</v>
      </c>
      <c r="W44" s="24" t="s">
        <v>169</v>
      </c>
      <c r="X44" s="11"/>
      <c r="Y44" s="11" t="s">
        <v>172</v>
      </c>
      <c r="Z44" s="10"/>
      <c r="AA44" s="45">
        <v>0.55</v>
      </c>
    </row>
    <row r="45" spans="2:27" ht="12.75" thickBot="1">
      <c r="B45" s="22"/>
      <c r="C45" s="11" t="s">
        <v>117</v>
      </c>
      <c r="D45" s="11"/>
      <c r="E45" s="11" t="s">
        <v>41</v>
      </c>
      <c r="F45" s="10"/>
      <c r="G45" s="11" t="s">
        <v>182</v>
      </c>
      <c r="H45" s="10"/>
      <c r="I45" s="92" t="s">
        <v>117</v>
      </c>
      <c r="J45" s="93"/>
      <c r="K45" s="93" t="s">
        <v>41</v>
      </c>
      <c r="L45" s="93"/>
      <c r="M45" s="97" t="s">
        <v>182</v>
      </c>
      <c r="N45" s="25"/>
      <c r="Q45" s="24" t="s">
        <v>107</v>
      </c>
      <c r="R45" s="10"/>
      <c r="S45" s="11" t="s">
        <v>111</v>
      </c>
      <c r="T45" s="11"/>
      <c r="U45" s="45">
        <v>0.16</v>
      </c>
      <c r="W45" s="24" t="s">
        <v>169</v>
      </c>
      <c r="X45" s="11"/>
      <c r="Y45" s="11" t="s">
        <v>179</v>
      </c>
      <c r="Z45" s="10"/>
      <c r="AA45" s="45">
        <v>0.5</v>
      </c>
    </row>
    <row r="46" spans="2:27" ht="13.5" thickBot="1" thickTop="1">
      <c r="B46" s="22"/>
      <c r="C46" s="8"/>
      <c r="D46" s="47" t="s">
        <v>25</v>
      </c>
      <c r="E46" s="8"/>
      <c r="F46" s="11" t="s">
        <v>122</v>
      </c>
      <c r="G46" s="40"/>
      <c r="H46" s="10"/>
      <c r="I46" s="109">
        <f>M26</f>
        <v>23.462</v>
      </c>
      <c r="J46" s="116" t="s">
        <v>25</v>
      </c>
      <c r="K46" s="109">
        <f>M39</f>
        <v>2.8205128205128203</v>
      </c>
      <c r="L46" s="107" t="s">
        <v>122</v>
      </c>
      <c r="M46" s="102">
        <f>I46/K46</f>
        <v>8.318345454545454</v>
      </c>
      <c r="N46" s="25"/>
      <c r="Q46" s="24" t="s">
        <v>106</v>
      </c>
      <c r="R46" s="10"/>
      <c r="S46" s="11" t="s">
        <v>108</v>
      </c>
      <c r="T46" s="11"/>
      <c r="U46" s="45">
        <v>0.3</v>
      </c>
      <c r="W46" s="24" t="s">
        <v>169</v>
      </c>
      <c r="X46" s="11"/>
      <c r="Y46" s="11" t="s">
        <v>147</v>
      </c>
      <c r="Z46" s="10"/>
      <c r="AA46" s="45">
        <v>0.45</v>
      </c>
    </row>
    <row r="47" spans="2:27" ht="12.75" thickTop="1">
      <c r="B47" s="22"/>
      <c r="C47" s="10"/>
      <c r="D47" s="10"/>
      <c r="E47" s="10"/>
      <c r="F47" s="11"/>
      <c r="G47" s="10"/>
      <c r="H47" s="10"/>
      <c r="I47" s="10"/>
      <c r="J47" s="10"/>
      <c r="K47" s="10"/>
      <c r="L47" s="11"/>
      <c r="M47" s="10"/>
      <c r="N47" s="48"/>
      <c r="Q47" s="24" t="s">
        <v>106</v>
      </c>
      <c r="R47" s="10"/>
      <c r="S47" s="11" t="s">
        <v>109</v>
      </c>
      <c r="T47" s="11"/>
      <c r="U47" s="45">
        <v>0.2</v>
      </c>
      <c r="W47" s="24" t="s">
        <v>169</v>
      </c>
      <c r="X47" s="11"/>
      <c r="Y47" s="11" t="s">
        <v>105</v>
      </c>
      <c r="Z47" s="10"/>
      <c r="AA47" s="45">
        <v>0.4</v>
      </c>
    </row>
    <row r="48" spans="2:27" ht="12.75">
      <c r="B48" s="22"/>
      <c r="C48" s="18" t="s">
        <v>74</v>
      </c>
      <c r="D48" s="10"/>
      <c r="E48" s="10"/>
      <c r="F48" s="11"/>
      <c r="G48" s="10" t="s">
        <v>75</v>
      </c>
      <c r="H48" s="10"/>
      <c r="I48" s="10"/>
      <c r="J48" s="10"/>
      <c r="K48" s="10"/>
      <c r="L48" s="11"/>
      <c r="M48" s="10"/>
      <c r="N48" s="23"/>
      <c r="Q48" s="24" t="s">
        <v>106</v>
      </c>
      <c r="R48" s="10"/>
      <c r="S48" s="11" t="s">
        <v>110</v>
      </c>
      <c r="T48" s="11"/>
      <c r="U48" s="45">
        <v>0.2</v>
      </c>
      <c r="W48" s="24" t="s">
        <v>169</v>
      </c>
      <c r="X48" s="11"/>
      <c r="Y48" s="11" t="s">
        <v>186</v>
      </c>
      <c r="Z48" s="10"/>
      <c r="AA48" s="45">
        <v>0.4</v>
      </c>
    </row>
    <row r="49" spans="2:27" ht="13.5" thickBot="1">
      <c r="B49" s="22"/>
      <c r="C49" s="10"/>
      <c r="D49" s="10"/>
      <c r="E49" s="10"/>
      <c r="F49" s="11"/>
      <c r="G49" s="10"/>
      <c r="H49" s="10"/>
      <c r="I49" s="110" t="s">
        <v>112</v>
      </c>
      <c r="J49" s="111"/>
      <c r="K49" s="111"/>
      <c r="L49" s="90"/>
      <c r="M49" s="115"/>
      <c r="N49" s="23"/>
      <c r="Q49" s="53" t="s">
        <v>106</v>
      </c>
      <c r="R49" s="28"/>
      <c r="S49" s="29" t="s">
        <v>111</v>
      </c>
      <c r="T49" s="29"/>
      <c r="U49" s="38">
        <v>0.14</v>
      </c>
      <c r="W49" s="24"/>
      <c r="X49" s="11"/>
      <c r="Y49" s="11"/>
      <c r="Z49" s="10"/>
      <c r="AA49" s="45"/>
    </row>
    <row r="50" spans="2:27" ht="14.25" customHeight="1">
      <c r="B50" s="22"/>
      <c r="C50" s="11" t="s">
        <v>174</v>
      </c>
      <c r="D50" s="11"/>
      <c r="E50" s="11" t="s">
        <v>31</v>
      </c>
      <c r="F50" s="10"/>
      <c r="G50" s="11" t="s">
        <v>174</v>
      </c>
      <c r="H50" s="10"/>
      <c r="I50" s="92" t="s">
        <v>174</v>
      </c>
      <c r="J50" s="93"/>
      <c r="K50" s="93" t="s">
        <v>31</v>
      </c>
      <c r="L50" s="93"/>
      <c r="M50" s="97" t="s">
        <v>174</v>
      </c>
      <c r="N50" s="23"/>
      <c r="Q50" s="1" t="s">
        <v>187</v>
      </c>
      <c r="W50" s="24" t="s">
        <v>76</v>
      </c>
      <c r="X50" s="11"/>
      <c r="Y50" s="11" t="s">
        <v>77</v>
      </c>
      <c r="Z50" s="10"/>
      <c r="AA50" s="45">
        <v>0.3</v>
      </c>
    </row>
    <row r="51" spans="2:27" ht="12.75" thickBot="1">
      <c r="B51" s="22"/>
      <c r="C51" s="11" t="s">
        <v>180</v>
      </c>
      <c r="D51" s="11"/>
      <c r="E51" s="11" t="s">
        <v>78</v>
      </c>
      <c r="F51" s="10"/>
      <c r="G51" s="11" t="s">
        <v>79</v>
      </c>
      <c r="H51" s="10"/>
      <c r="I51" s="92" t="s">
        <v>180</v>
      </c>
      <c r="J51" s="93"/>
      <c r="K51" s="93" t="s">
        <v>78</v>
      </c>
      <c r="L51" s="93"/>
      <c r="M51" s="97" t="s">
        <v>79</v>
      </c>
      <c r="N51" s="25"/>
      <c r="Q51" s="1" t="s">
        <v>230</v>
      </c>
      <c r="W51" s="53" t="s">
        <v>76</v>
      </c>
      <c r="X51" s="29"/>
      <c r="Y51" s="29" t="s">
        <v>186</v>
      </c>
      <c r="Z51" s="28"/>
      <c r="AA51" s="54">
        <v>0.15</v>
      </c>
    </row>
    <row r="52" spans="2:27" ht="12.75" thickBot="1">
      <c r="B52" s="22"/>
      <c r="C52" s="11" t="s">
        <v>182</v>
      </c>
      <c r="D52" s="11"/>
      <c r="E52" s="11" t="s">
        <v>57</v>
      </c>
      <c r="F52" s="10"/>
      <c r="G52" s="11" t="s">
        <v>82</v>
      </c>
      <c r="H52" s="10"/>
      <c r="I52" s="92" t="s">
        <v>182</v>
      </c>
      <c r="J52" s="93"/>
      <c r="K52" s="93" t="s">
        <v>57</v>
      </c>
      <c r="L52" s="93"/>
      <c r="M52" s="97" t="s">
        <v>82</v>
      </c>
      <c r="N52" s="25"/>
      <c r="W52" s="11"/>
      <c r="X52" s="11"/>
      <c r="Y52" s="11"/>
      <c r="Z52" s="10"/>
      <c r="AA52" s="77"/>
    </row>
    <row r="53" spans="2:27" ht="13.5" thickBot="1" thickTop="1">
      <c r="B53" s="22"/>
      <c r="C53" s="7"/>
      <c r="D53" s="11" t="s">
        <v>25</v>
      </c>
      <c r="E53" s="4"/>
      <c r="F53" s="74" t="s">
        <v>85</v>
      </c>
      <c r="G53" s="41"/>
      <c r="H53" s="10"/>
      <c r="I53" s="102">
        <f>M46</f>
        <v>8.318345454545454</v>
      </c>
      <c r="J53" s="107" t="s">
        <v>25</v>
      </c>
      <c r="K53" s="114">
        <f>G39</f>
        <v>15</v>
      </c>
      <c r="L53" s="117" t="s">
        <v>85</v>
      </c>
      <c r="M53" s="118">
        <f>I53/K53*60</f>
        <v>33.27338181818182</v>
      </c>
      <c r="N53" s="25"/>
      <c r="Q53" s="1" t="s">
        <v>103</v>
      </c>
      <c r="W53" s="11"/>
      <c r="X53" s="11"/>
      <c r="Y53" s="11"/>
      <c r="Z53" s="10"/>
      <c r="AA53" s="77"/>
    </row>
    <row r="54" spans="2:27" ht="6" customHeight="1" thickBot="1" thickTop="1">
      <c r="B54" s="27"/>
      <c r="C54" s="28"/>
      <c r="D54" s="28"/>
      <c r="E54" s="28"/>
      <c r="F54" s="29"/>
      <c r="G54" s="28"/>
      <c r="H54" s="28"/>
      <c r="I54" s="28"/>
      <c r="J54" s="28"/>
      <c r="K54" s="28"/>
      <c r="L54" s="29"/>
      <c r="M54" s="28"/>
      <c r="N54" s="49"/>
      <c r="W54" s="11"/>
      <c r="X54" s="11"/>
      <c r="Y54" s="11"/>
      <c r="Z54" s="10"/>
      <c r="AA54" s="77"/>
    </row>
    <row r="55" ht="4.5" customHeight="1"/>
    <row r="56" ht="5.2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2.75" customHeight="1"/>
    <row r="88" ht="18" customHeight="1" thickBot="1"/>
    <row r="89" spans="2:14" ht="15">
      <c r="B89" s="30"/>
      <c r="C89" s="19"/>
      <c r="D89" s="19"/>
      <c r="E89" s="19"/>
      <c r="F89" s="20"/>
      <c r="G89" s="19"/>
      <c r="H89" s="43" t="s">
        <v>86</v>
      </c>
      <c r="I89" s="19"/>
      <c r="J89" s="19"/>
      <c r="K89" s="19"/>
      <c r="L89" s="20"/>
      <c r="M89" s="19"/>
      <c r="N89" s="21"/>
    </row>
    <row r="90" spans="2:14" ht="12">
      <c r="B90" s="22"/>
      <c r="C90" s="10"/>
      <c r="D90" s="10"/>
      <c r="E90" s="10"/>
      <c r="F90" s="11"/>
      <c r="G90" s="10"/>
      <c r="H90" s="10"/>
      <c r="I90" s="10"/>
      <c r="J90" s="10"/>
      <c r="K90" s="10"/>
      <c r="L90" s="11"/>
      <c r="M90" s="10"/>
      <c r="N90" s="23"/>
    </row>
    <row r="91" spans="2:14" ht="12.75">
      <c r="B91" s="22"/>
      <c r="C91" s="18" t="s">
        <v>6</v>
      </c>
      <c r="D91" s="10"/>
      <c r="E91" s="10"/>
      <c r="F91" s="11"/>
      <c r="G91" s="10"/>
      <c r="H91" s="10"/>
      <c r="I91" s="10"/>
      <c r="J91" s="10"/>
      <c r="K91" s="10"/>
      <c r="L91" s="11"/>
      <c r="M91" s="10"/>
      <c r="N91" s="23"/>
    </row>
    <row r="92" spans="2:14" ht="12">
      <c r="B92" s="22"/>
      <c r="C92" s="10" t="s">
        <v>13</v>
      </c>
      <c r="D92" s="10"/>
      <c r="E92" s="10"/>
      <c r="F92" s="11"/>
      <c r="G92" s="10"/>
      <c r="H92" s="10"/>
      <c r="I92" s="10"/>
      <c r="J92" s="10"/>
      <c r="K92" s="10"/>
      <c r="L92" s="15"/>
      <c r="M92" s="10"/>
      <c r="N92" s="23"/>
    </row>
    <row r="93" spans="1:14" ht="12.75">
      <c r="A93"/>
      <c r="B93" s="22"/>
      <c r="C93" s="10"/>
      <c r="D93" s="10"/>
      <c r="E93" s="10"/>
      <c r="F93" s="11"/>
      <c r="G93" s="10"/>
      <c r="H93" s="10"/>
      <c r="I93" s="10"/>
      <c r="J93" s="10"/>
      <c r="K93" s="11" t="s">
        <v>7</v>
      </c>
      <c r="L93" s="11"/>
      <c r="M93" s="10"/>
      <c r="N93" s="23"/>
    </row>
    <row r="94" spans="1:14" ht="12.75">
      <c r="A94"/>
      <c r="B94" s="22"/>
      <c r="C94" s="11" t="s">
        <v>9</v>
      </c>
      <c r="D94" s="11"/>
      <c r="E94" s="15" t="s">
        <v>118</v>
      </c>
      <c r="F94" s="72"/>
      <c r="G94" s="73"/>
      <c r="H94" s="11"/>
      <c r="I94" s="11" t="s">
        <v>10</v>
      </c>
      <c r="J94" s="11"/>
      <c r="K94" s="11" t="s">
        <v>11</v>
      </c>
      <c r="L94" s="11"/>
      <c r="M94" s="11" t="s">
        <v>12</v>
      </c>
      <c r="N94" s="25"/>
    </row>
    <row r="95" spans="1:14" ht="12.75">
      <c r="A95"/>
      <c r="B95" s="22"/>
      <c r="C95" s="11" t="s">
        <v>15</v>
      </c>
      <c r="D95" s="11"/>
      <c r="E95" s="10"/>
      <c r="F95" s="11"/>
      <c r="G95" s="11" t="s">
        <v>16</v>
      </c>
      <c r="H95" s="11"/>
      <c r="I95" s="11" t="s">
        <v>17</v>
      </c>
      <c r="J95" s="11"/>
      <c r="K95" s="11" t="s">
        <v>123</v>
      </c>
      <c r="L95" s="11"/>
      <c r="M95" s="11" t="s">
        <v>18</v>
      </c>
      <c r="N95" s="25"/>
    </row>
    <row r="96" spans="1:14" ht="12.75">
      <c r="A96"/>
      <c r="B96" s="22"/>
      <c r="C96" s="3" t="s">
        <v>113</v>
      </c>
      <c r="D96" s="11"/>
      <c r="E96" s="11" t="s">
        <v>114</v>
      </c>
      <c r="F96" s="11"/>
      <c r="G96" s="11" t="s">
        <v>115</v>
      </c>
      <c r="H96" s="11"/>
      <c r="I96" s="11" t="s">
        <v>114</v>
      </c>
      <c r="J96" s="11"/>
      <c r="K96" s="11" t="s">
        <v>116</v>
      </c>
      <c r="L96" s="11"/>
      <c r="M96" s="11" t="s">
        <v>117</v>
      </c>
      <c r="N96" s="25"/>
    </row>
    <row r="97" spans="1:14" ht="12.75">
      <c r="A97"/>
      <c r="B97" s="22"/>
      <c r="C97" s="11" t="s">
        <v>120</v>
      </c>
      <c r="D97" s="11"/>
      <c r="E97" s="4"/>
      <c r="F97" s="11" t="s">
        <v>121</v>
      </c>
      <c r="G97" s="5"/>
      <c r="H97" s="11" t="s">
        <v>122</v>
      </c>
      <c r="I97" s="4"/>
      <c r="J97" s="11" t="s">
        <v>121</v>
      </c>
      <c r="K97" s="4"/>
      <c r="L97" s="11" t="s">
        <v>122</v>
      </c>
      <c r="M97" s="4"/>
      <c r="N97" s="25"/>
    </row>
    <row r="98" spans="1:14" ht="12.75">
      <c r="A98"/>
      <c r="B98" s="22"/>
      <c r="C98" s="11" t="s">
        <v>21</v>
      </c>
      <c r="D98" s="11"/>
      <c r="E98" s="4"/>
      <c r="F98" s="11" t="s">
        <v>121</v>
      </c>
      <c r="G98" s="5"/>
      <c r="H98" s="11" t="s">
        <v>122</v>
      </c>
      <c r="I98" s="4"/>
      <c r="J98" s="11" t="s">
        <v>121</v>
      </c>
      <c r="K98" s="4"/>
      <c r="L98" s="11" t="s">
        <v>122</v>
      </c>
      <c r="M98" s="4"/>
      <c r="N98" s="25"/>
    </row>
    <row r="99" spans="1:14" ht="12.75">
      <c r="A99"/>
      <c r="B99" s="22"/>
      <c r="C99" s="11" t="s">
        <v>24</v>
      </c>
      <c r="D99" s="11"/>
      <c r="E99" s="4"/>
      <c r="F99" s="11" t="s">
        <v>121</v>
      </c>
      <c r="G99" s="5">
        <v>1</v>
      </c>
      <c r="H99" s="11" t="s">
        <v>122</v>
      </c>
      <c r="I99" s="4"/>
      <c r="J99" s="11" t="s">
        <v>121</v>
      </c>
      <c r="K99" s="4"/>
      <c r="L99" s="11" t="s">
        <v>122</v>
      </c>
      <c r="M99" s="4"/>
      <c r="N99" s="25"/>
    </row>
    <row r="100" spans="1:14" ht="12.75">
      <c r="A100"/>
      <c r="B100" s="22"/>
      <c r="C100" s="11" t="s">
        <v>27</v>
      </c>
      <c r="D100" s="11"/>
      <c r="E100" s="4"/>
      <c r="F100" s="11" t="s">
        <v>121</v>
      </c>
      <c r="G100" s="5">
        <v>1</v>
      </c>
      <c r="H100" s="11" t="s">
        <v>122</v>
      </c>
      <c r="I100" s="4"/>
      <c r="J100" s="11" t="s">
        <v>121</v>
      </c>
      <c r="K100" s="4"/>
      <c r="L100" s="11" t="s">
        <v>122</v>
      </c>
      <c r="M100" s="4"/>
      <c r="N100" s="25"/>
    </row>
    <row r="101" spans="1:14" ht="12.75">
      <c r="A101"/>
      <c r="B101" s="22"/>
      <c r="C101" s="10"/>
      <c r="D101" s="10"/>
      <c r="E101" s="10" t="s">
        <v>87</v>
      </c>
      <c r="F101" s="11"/>
      <c r="G101" s="10"/>
      <c r="H101" s="10"/>
      <c r="I101" s="10"/>
      <c r="J101" s="10"/>
      <c r="K101" s="10"/>
      <c r="L101" s="15" t="s">
        <v>28</v>
      </c>
      <c r="M101" s="6"/>
      <c r="N101" s="23"/>
    </row>
    <row r="102" spans="1:14" ht="12.75">
      <c r="A102"/>
      <c r="B102" s="22"/>
      <c r="C102" s="10"/>
      <c r="D102" s="10"/>
      <c r="E102" s="10"/>
      <c r="F102" s="11"/>
      <c r="G102" s="10"/>
      <c r="H102" s="10"/>
      <c r="I102" s="10"/>
      <c r="J102" s="10"/>
      <c r="K102" s="10"/>
      <c r="L102" s="11"/>
      <c r="M102" s="10"/>
      <c r="N102" s="46"/>
    </row>
    <row r="103" spans="1:14" ht="12.75">
      <c r="A103"/>
      <c r="B103" s="22"/>
      <c r="C103" s="18" t="s">
        <v>29</v>
      </c>
      <c r="D103" s="10"/>
      <c r="E103" s="10"/>
      <c r="F103" s="11"/>
      <c r="G103" s="10"/>
      <c r="H103" s="10"/>
      <c r="I103" s="10"/>
      <c r="J103" s="10"/>
      <c r="K103" s="10"/>
      <c r="L103" s="11"/>
      <c r="M103" s="10"/>
      <c r="N103" s="23"/>
    </row>
    <row r="104" spans="1:14" ht="12.75">
      <c r="A104"/>
      <c r="B104" s="22"/>
      <c r="C104" s="10" t="s">
        <v>54</v>
      </c>
      <c r="D104" s="10"/>
      <c r="E104" s="10"/>
      <c r="F104" s="11"/>
      <c r="G104" s="10"/>
      <c r="H104" s="10"/>
      <c r="I104" s="10"/>
      <c r="J104" s="10"/>
      <c r="K104" s="10"/>
      <c r="L104" s="11"/>
      <c r="M104" s="10"/>
      <c r="N104" s="23"/>
    </row>
    <row r="105" spans="1:14" ht="12.75">
      <c r="A105"/>
      <c r="B105" s="22"/>
      <c r="C105" s="10"/>
      <c r="D105" s="10"/>
      <c r="E105" s="10"/>
      <c r="F105" s="11"/>
      <c r="G105" s="10"/>
      <c r="H105" s="10"/>
      <c r="I105" s="10"/>
      <c r="J105" s="10"/>
      <c r="K105" s="10"/>
      <c r="L105" s="11"/>
      <c r="M105" s="10"/>
      <c r="N105" s="23"/>
    </row>
    <row r="106" spans="1:14" ht="12.75">
      <c r="A106"/>
      <c r="B106" s="22"/>
      <c r="C106" s="10"/>
      <c r="D106" s="10"/>
      <c r="E106" s="11" t="s">
        <v>30</v>
      </c>
      <c r="F106" s="11"/>
      <c r="G106" s="11" t="s">
        <v>31</v>
      </c>
      <c r="H106" s="11"/>
      <c r="I106" s="11"/>
      <c r="J106" s="11"/>
      <c r="K106" s="11" t="s">
        <v>32</v>
      </c>
      <c r="L106" s="11"/>
      <c r="M106" s="11" t="s">
        <v>33</v>
      </c>
      <c r="N106" s="23"/>
    </row>
    <row r="107" spans="1:14" ht="12.75">
      <c r="A107"/>
      <c r="B107" s="22"/>
      <c r="C107" s="10"/>
      <c r="D107" s="10"/>
      <c r="E107" s="11" t="s">
        <v>124</v>
      </c>
      <c r="F107" s="11"/>
      <c r="G107" s="11" t="s">
        <v>55</v>
      </c>
      <c r="H107" s="11"/>
      <c r="I107" s="11"/>
      <c r="J107" s="11"/>
      <c r="K107" s="11" t="s">
        <v>36</v>
      </c>
      <c r="L107" s="11"/>
      <c r="M107" s="11" t="s">
        <v>124</v>
      </c>
      <c r="N107" s="25"/>
    </row>
    <row r="108" spans="1:14" ht="12.75">
      <c r="A108"/>
      <c r="B108" s="22"/>
      <c r="C108" s="10"/>
      <c r="D108" s="10"/>
      <c r="E108" s="11" t="s">
        <v>56</v>
      </c>
      <c r="F108" s="11"/>
      <c r="G108" s="11" t="s">
        <v>57</v>
      </c>
      <c r="H108" s="11"/>
      <c r="I108" s="11" t="s">
        <v>39</v>
      </c>
      <c r="J108" s="11"/>
      <c r="K108" s="11" t="s">
        <v>40</v>
      </c>
      <c r="L108" s="11"/>
      <c r="M108" s="11" t="s">
        <v>41</v>
      </c>
      <c r="N108" s="25"/>
    </row>
    <row r="109" spans="1:14" ht="12.75">
      <c r="A109"/>
      <c r="B109" s="22"/>
      <c r="C109" s="10"/>
      <c r="D109" s="10"/>
      <c r="E109" s="4"/>
      <c r="F109" s="11" t="s">
        <v>25</v>
      </c>
      <c r="G109" s="4"/>
      <c r="H109" s="11" t="s">
        <v>122</v>
      </c>
      <c r="I109" s="4"/>
      <c r="J109" s="11" t="s">
        <v>25</v>
      </c>
      <c r="K109" s="4"/>
      <c r="L109" s="11" t="s">
        <v>45</v>
      </c>
      <c r="M109" s="4"/>
      <c r="N109" s="25"/>
    </row>
    <row r="110" spans="1:14" ht="12.75">
      <c r="A110"/>
      <c r="B110" s="22"/>
      <c r="C110" s="10"/>
      <c r="D110" s="10"/>
      <c r="E110" s="17" t="s">
        <v>58</v>
      </c>
      <c r="F110" s="11"/>
      <c r="G110" s="11"/>
      <c r="H110" s="11"/>
      <c r="I110" s="11"/>
      <c r="J110" s="11"/>
      <c r="K110" s="11"/>
      <c r="L110" s="11"/>
      <c r="M110" s="11"/>
      <c r="N110" s="25"/>
    </row>
    <row r="111" spans="1:14" ht="12.75">
      <c r="A111"/>
      <c r="B111" s="22"/>
      <c r="C111" s="10"/>
      <c r="D111" s="10"/>
      <c r="E111" s="10"/>
      <c r="F111" s="10"/>
      <c r="G111" s="10"/>
      <c r="H111" s="11"/>
      <c r="I111" s="10"/>
      <c r="J111" s="10"/>
      <c r="K111" s="10"/>
      <c r="L111" s="11"/>
      <c r="M111" s="10"/>
      <c r="N111" s="25"/>
    </row>
    <row r="112" spans="1:14" ht="12.75">
      <c r="A112"/>
      <c r="B112" s="22"/>
      <c r="C112" s="18" t="s">
        <v>165</v>
      </c>
      <c r="D112" s="10"/>
      <c r="E112" s="10"/>
      <c r="F112" s="11"/>
      <c r="G112" s="44"/>
      <c r="H112" s="10"/>
      <c r="I112" s="18" t="s">
        <v>74</v>
      </c>
      <c r="J112" s="10"/>
      <c r="K112" s="10"/>
      <c r="L112" s="11"/>
      <c r="M112" s="44"/>
      <c r="N112" s="23"/>
    </row>
    <row r="113" spans="1:14" ht="12.75">
      <c r="A113"/>
      <c r="B113" s="22"/>
      <c r="C113" s="10" t="s">
        <v>88</v>
      </c>
      <c r="D113" s="44"/>
      <c r="E113" s="44"/>
      <c r="F113" s="11"/>
      <c r="G113" s="10"/>
      <c r="H113" s="10"/>
      <c r="I113" s="10" t="s">
        <v>89</v>
      </c>
      <c r="J113" s="10"/>
      <c r="K113" s="10"/>
      <c r="L113" s="11"/>
      <c r="M113" s="10"/>
      <c r="N113" s="23"/>
    </row>
    <row r="114" spans="1:14" ht="12.75">
      <c r="A114"/>
      <c r="B114" s="22"/>
      <c r="C114" s="11" t="s">
        <v>173</v>
      </c>
      <c r="D114" s="11"/>
      <c r="E114" s="11" t="s">
        <v>33</v>
      </c>
      <c r="F114" s="10"/>
      <c r="G114" s="11" t="s">
        <v>174</v>
      </c>
      <c r="H114" s="10"/>
      <c r="I114" s="11" t="s">
        <v>174</v>
      </c>
      <c r="J114" s="11"/>
      <c r="K114" s="11" t="s">
        <v>31</v>
      </c>
      <c r="L114" s="10"/>
      <c r="M114" s="11" t="s">
        <v>174</v>
      </c>
      <c r="N114" s="23"/>
    </row>
    <row r="115" spans="1:14" ht="12.75">
      <c r="A115"/>
      <c r="B115" s="22"/>
      <c r="C115" s="11" t="s">
        <v>12</v>
      </c>
      <c r="D115" s="11"/>
      <c r="E115" s="11" t="s">
        <v>124</v>
      </c>
      <c r="F115" s="10"/>
      <c r="G115" s="11" t="s">
        <v>180</v>
      </c>
      <c r="H115" s="10"/>
      <c r="I115" s="11" t="s">
        <v>180</v>
      </c>
      <c r="J115" s="11"/>
      <c r="K115" s="11" t="s">
        <v>78</v>
      </c>
      <c r="L115" s="10"/>
      <c r="M115" s="11" t="s">
        <v>79</v>
      </c>
      <c r="N115" s="25"/>
    </row>
    <row r="116" spans="1:27" ht="13.5" thickBot="1">
      <c r="A116"/>
      <c r="B116" s="22"/>
      <c r="C116" s="11" t="s">
        <v>117</v>
      </c>
      <c r="D116" s="11"/>
      <c r="E116" s="11" t="s">
        <v>41</v>
      </c>
      <c r="F116" s="10"/>
      <c r="G116" s="11" t="s">
        <v>182</v>
      </c>
      <c r="H116" s="10"/>
      <c r="I116" s="11" t="s">
        <v>182</v>
      </c>
      <c r="J116" s="11"/>
      <c r="K116" s="11" t="s">
        <v>57</v>
      </c>
      <c r="L116" s="10"/>
      <c r="M116" s="11" t="s">
        <v>82</v>
      </c>
      <c r="N116" s="25"/>
      <c r="P116" s="2"/>
      <c r="Q116" s="2"/>
      <c r="R116" s="2"/>
      <c r="T116" s="1"/>
      <c r="U116" s="10"/>
      <c r="V116" s="1"/>
      <c r="W116" s="1"/>
      <c r="X116" s="1"/>
      <c r="Y116" s="1"/>
      <c r="AA116" s="1"/>
    </row>
    <row r="117" spans="1:27" ht="13.5" thickBot="1" thickTop="1">
      <c r="A117"/>
      <c r="B117" s="22"/>
      <c r="C117" s="8"/>
      <c r="D117" s="47" t="s">
        <v>25</v>
      </c>
      <c r="E117" s="8"/>
      <c r="F117" s="11" t="s">
        <v>122</v>
      </c>
      <c r="G117" s="40"/>
      <c r="H117" s="10"/>
      <c r="I117" s="7"/>
      <c r="J117" s="11" t="s">
        <v>25</v>
      </c>
      <c r="K117" s="4"/>
      <c r="L117" s="11" t="s">
        <v>85</v>
      </c>
      <c r="M117" s="41"/>
      <c r="N117" s="25"/>
      <c r="O117" s="2"/>
      <c r="P117" s="2"/>
      <c r="Q117" s="2"/>
      <c r="R117" s="2"/>
      <c r="T117" s="1"/>
      <c r="U117" s="10"/>
      <c r="V117" s="1"/>
      <c r="W117" s="1"/>
      <c r="X117" s="1"/>
      <c r="Y117" s="1"/>
      <c r="AA117" s="1"/>
    </row>
    <row r="118" spans="1:27" ht="13.5" thickBot="1" thickTop="1">
      <c r="A118"/>
      <c r="B118" s="27"/>
      <c r="C118" s="28"/>
      <c r="D118" s="28"/>
      <c r="E118" s="28"/>
      <c r="F118" s="29"/>
      <c r="G118" s="28"/>
      <c r="H118" s="28"/>
      <c r="I118" s="28"/>
      <c r="J118" s="28"/>
      <c r="K118" s="28"/>
      <c r="L118" s="29"/>
      <c r="M118" s="28"/>
      <c r="N118" s="60"/>
      <c r="O118" s="2"/>
      <c r="P118" s="2"/>
      <c r="Q118" s="2"/>
      <c r="R118" s="2"/>
      <c r="T118" s="1"/>
      <c r="U118" s="10"/>
      <c r="V118" s="1"/>
      <c r="W118" s="1"/>
      <c r="X118" s="1"/>
      <c r="Y118" s="1"/>
      <c r="AA118" s="1"/>
    </row>
    <row r="119" spans="1:27" ht="12.75">
      <c r="A119"/>
      <c r="B119" s="22"/>
      <c r="C119" s="10"/>
      <c r="D119" s="10"/>
      <c r="E119" s="10"/>
      <c r="F119" s="11"/>
      <c r="G119" s="10"/>
      <c r="H119" s="10"/>
      <c r="I119" s="10"/>
      <c r="J119" s="10"/>
      <c r="K119" s="10"/>
      <c r="L119" s="11"/>
      <c r="M119" s="10"/>
      <c r="N119" s="23"/>
      <c r="O119" s="2"/>
      <c r="P119" s="2"/>
      <c r="Q119" s="2"/>
      <c r="R119" s="2"/>
      <c r="T119" s="1"/>
      <c r="U119" s="10"/>
      <c r="V119" s="1"/>
      <c r="W119" s="1"/>
      <c r="X119" s="1"/>
      <c r="Y119" s="1"/>
      <c r="AA119" s="1"/>
    </row>
    <row r="120" spans="1:15" ht="12.75">
      <c r="A120"/>
      <c r="B120" s="22"/>
      <c r="C120" s="61"/>
      <c r="D120" s="62"/>
      <c r="E120" s="62" t="s">
        <v>59</v>
      </c>
      <c r="F120" s="62"/>
      <c r="G120" s="63"/>
      <c r="H120" s="11"/>
      <c r="I120" s="67"/>
      <c r="J120" s="68"/>
      <c r="K120" s="69" t="s">
        <v>60</v>
      </c>
      <c r="L120" s="68"/>
      <c r="M120" s="70"/>
      <c r="N120" s="23"/>
      <c r="O120" s="2"/>
    </row>
    <row r="121" spans="1:14" ht="12.75">
      <c r="A121"/>
      <c r="B121" s="22"/>
      <c r="C121" s="64"/>
      <c r="D121" s="50"/>
      <c r="E121" s="50" t="s">
        <v>61</v>
      </c>
      <c r="F121" s="50"/>
      <c r="G121" s="65"/>
      <c r="H121" s="11"/>
      <c r="I121" s="13"/>
      <c r="J121" s="11"/>
      <c r="K121" s="11" t="s">
        <v>62</v>
      </c>
      <c r="L121" s="10"/>
      <c r="M121" s="12"/>
      <c r="N121" s="23"/>
    </row>
    <row r="122" spans="1:14" ht="12">
      <c r="A122" s="10"/>
      <c r="B122" s="22"/>
      <c r="C122" s="13" t="s">
        <v>63</v>
      </c>
      <c r="D122" s="11"/>
      <c r="E122" s="11" t="s">
        <v>65</v>
      </c>
      <c r="F122" s="11"/>
      <c r="G122" s="14"/>
      <c r="H122" s="11"/>
      <c r="I122" s="13" t="s">
        <v>66</v>
      </c>
      <c r="J122" s="11"/>
      <c r="K122" s="11" t="s">
        <v>30</v>
      </c>
      <c r="L122" s="10"/>
      <c r="M122" s="12"/>
      <c r="N122" s="23"/>
    </row>
    <row r="123" spans="1:14" ht="12">
      <c r="A123" s="10"/>
      <c r="B123" s="22"/>
      <c r="C123" s="13" t="s">
        <v>67</v>
      </c>
      <c r="D123" s="11"/>
      <c r="E123" s="11" t="s">
        <v>68</v>
      </c>
      <c r="F123" s="11"/>
      <c r="G123" s="14" t="s">
        <v>16</v>
      </c>
      <c r="H123" s="11"/>
      <c r="I123" s="13" t="s">
        <v>69</v>
      </c>
      <c r="J123" s="11"/>
      <c r="K123" s="11" t="s">
        <v>70</v>
      </c>
      <c r="L123" s="10"/>
      <c r="M123" s="14" t="s">
        <v>16</v>
      </c>
      <c r="N123" s="23"/>
    </row>
    <row r="124" spans="2:14" ht="12">
      <c r="B124" s="22"/>
      <c r="C124" s="42" t="s">
        <v>71</v>
      </c>
      <c r="D124" s="11"/>
      <c r="E124" s="3" t="s">
        <v>72</v>
      </c>
      <c r="F124" s="11"/>
      <c r="G124" s="59" t="s">
        <v>52</v>
      </c>
      <c r="H124" s="11"/>
      <c r="I124" s="42" t="s">
        <v>30</v>
      </c>
      <c r="J124" s="11"/>
      <c r="K124" s="3" t="s">
        <v>73</v>
      </c>
      <c r="L124" s="10"/>
      <c r="M124" s="59" t="s">
        <v>52</v>
      </c>
      <c r="N124" s="23"/>
    </row>
    <row r="125" spans="2:14" ht="12">
      <c r="B125" s="22"/>
      <c r="C125" s="9" t="s">
        <v>167</v>
      </c>
      <c r="D125" s="10"/>
      <c r="E125" s="11" t="s">
        <v>168</v>
      </c>
      <c r="F125" s="11"/>
      <c r="G125" s="58">
        <v>0.4</v>
      </c>
      <c r="H125" s="11"/>
      <c r="I125" s="13" t="s">
        <v>169</v>
      </c>
      <c r="J125" s="11"/>
      <c r="K125" s="11" t="s">
        <v>170</v>
      </c>
      <c r="L125" s="10"/>
      <c r="M125" s="58">
        <v>0.8</v>
      </c>
      <c r="N125" s="23"/>
    </row>
    <row r="126" spans="2:14" ht="12">
      <c r="B126" s="22"/>
      <c r="C126" s="9" t="s">
        <v>167</v>
      </c>
      <c r="D126" s="10"/>
      <c r="E126" s="11" t="s">
        <v>171</v>
      </c>
      <c r="F126" s="11"/>
      <c r="G126" s="58">
        <v>0.32</v>
      </c>
      <c r="H126" s="11"/>
      <c r="I126" s="13" t="s">
        <v>169</v>
      </c>
      <c r="J126" s="11"/>
      <c r="K126" s="11" t="s">
        <v>172</v>
      </c>
      <c r="L126" s="10"/>
      <c r="M126" s="58">
        <v>0.65</v>
      </c>
      <c r="N126" s="23"/>
    </row>
    <row r="127" spans="2:14" ht="12">
      <c r="B127" s="22"/>
      <c r="C127" s="9" t="s">
        <v>167</v>
      </c>
      <c r="D127" s="10"/>
      <c r="E127" s="11" t="s">
        <v>178</v>
      </c>
      <c r="F127" s="11"/>
      <c r="G127" s="58">
        <v>0.24</v>
      </c>
      <c r="H127" s="11"/>
      <c r="I127" s="13" t="s">
        <v>169</v>
      </c>
      <c r="J127" s="11"/>
      <c r="K127" s="11" t="s">
        <v>179</v>
      </c>
      <c r="L127" s="10"/>
      <c r="M127" s="58">
        <v>0.5</v>
      </c>
      <c r="N127" s="23"/>
    </row>
    <row r="128" spans="2:14" ht="12">
      <c r="B128" s="22"/>
      <c r="C128" s="9"/>
      <c r="D128" s="10"/>
      <c r="E128" s="11"/>
      <c r="F128" s="11"/>
      <c r="G128" s="58"/>
      <c r="H128" s="11"/>
      <c r="I128" s="13" t="s">
        <v>169</v>
      </c>
      <c r="J128" s="11"/>
      <c r="K128" s="11" t="s">
        <v>181</v>
      </c>
      <c r="L128" s="10"/>
      <c r="M128" s="58">
        <v>0.3</v>
      </c>
      <c r="N128" s="23"/>
    </row>
    <row r="129" spans="2:14" ht="12">
      <c r="B129" s="22"/>
      <c r="C129" s="13" t="s">
        <v>183</v>
      </c>
      <c r="D129" s="10"/>
      <c r="E129" s="11" t="s">
        <v>168</v>
      </c>
      <c r="F129" s="11"/>
      <c r="G129" s="58">
        <v>0.32</v>
      </c>
      <c r="H129" s="11"/>
      <c r="I129" s="13" t="s">
        <v>169</v>
      </c>
      <c r="J129" s="11"/>
      <c r="K129" s="11" t="s">
        <v>184</v>
      </c>
      <c r="L129" s="10"/>
      <c r="M129" s="58">
        <v>0.15</v>
      </c>
      <c r="N129" s="23"/>
    </row>
    <row r="130" spans="2:14" ht="12">
      <c r="B130" s="22"/>
      <c r="C130" s="13" t="s">
        <v>183</v>
      </c>
      <c r="D130" s="10"/>
      <c r="E130" s="11" t="s">
        <v>171</v>
      </c>
      <c r="F130" s="11"/>
      <c r="G130" s="58">
        <v>0.24</v>
      </c>
      <c r="H130" s="11"/>
      <c r="I130" s="13" t="s">
        <v>169</v>
      </c>
      <c r="J130" s="11"/>
      <c r="K130" s="11" t="s">
        <v>185</v>
      </c>
      <c r="L130" s="10"/>
      <c r="M130" s="58">
        <v>0</v>
      </c>
      <c r="N130" s="23"/>
    </row>
    <row r="131" spans="2:14" ht="12">
      <c r="B131" s="22"/>
      <c r="C131" s="42" t="s">
        <v>183</v>
      </c>
      <c r="D131" s="16"/>
      <c r="E131" s="3" t="s">
        <v>178</v>
      </c>
      <c r="F131" s="3"/>
      <c r="G131" s="66">
        <v>0.18</v>
      </c>
      <c r="H131" s="11"/>
      <c r="I131" s="13" t="s">
        <v>169</v>
      </c>
      <c r="J131" s="11"/>
      <c r="K131" s="11" t="s">
        <v>186</v>
      </c>
      <c r="L131" s="10"/>
      <c r="M131" s="58">
        <v>0</v>
      </c>
      <c r="N131" s="23"/>
    </row>
    <row r="132" spans="2:14" ht="12">
      <c r="B132" s="22"/>
      <c r="C132" s="10" t="s">
        <v>90</v>
      </c>
      <c r="D132" s="10"/>
      <c r="E132" s="11"/>
      <c r="F132" s="11"/>
      <c r="G132" s="11"/>
      <c r="H132" s="11"/>
      <c r="I132" s="13"/>
      <c r="J132" s="11"/>
      <c r="K132" s="11"/>
      <c r="L132" s="10"/>
      <c r="M132" s="58"/>
      <c r="N132" s="23"/>
    </row>
    <row r="133" spans="2:14" ht="12">
      <c r="B133" s="22"/>
      <c r="C133" s="10" t="s">
        <v>91</v>
      </c>
      <c r="D133" s="10"/>
      <c r="E133" s="11"/>
      <c r="F133" s="11"/>
      <c r="G133" s="11"/>
      <c r="H133" s="11"/>
      <c r="I133" s="13" t="s">
        <v>76</v>
      </c>
      <c r="J133" s="11"/>
      <c r="K133" s="11" t="s">
        <v>77</v>
      </c>
      <c r="L133" s="10"/>
      <c r="M133" s="58">
        <v>0.2</v>
      </c>
      <c r="N133" s="23"/>
    </row>
    <row r="134" spans="2:14" ht="12">
      <c r="B134" s="22"/>
      <c r="C134" s="10"/>
      <c r="D134" s="10"/>
      <c r="E134" s="11"/>
      <c r="F134" s="11"/>
      <c r="G134" s="11"/>
      <c r="H134" s="11"/>
      <c r="I134" s="13" t="s">
        <v>76</v>
      </c>
      <c r="J134" s="11"/>
      <c r="K134" s="11" t="s">
        <v>186</v>
      </c>
      <c r="L134" s="10"/>
      <c r="M134" s="58">
        <v>0</v>
      </c>
      <c r="N134" s="23"/>
    </row>
    <row r="135" spans="2:14" ht="12">
      <c r="B135" s="22"/>
      <c r="C135" s="10"/>
      <c r="D135" s="10"/>
      <c r="E135" s="11"/>
      <c r="F135" s="11"/>
      <c r="G135" s="11"/>
      <c r="H135" s="11"/>
      <c r="I135" s="13"/>
      <c r="J135" s="11"/>
      <c r="K135" s="11"/>
      <c r="L135" s="10"/>
      <c r="M135" s="58"/>
      <c r="N135" s="23"/>
    </row>
    <row r="136" spans="2:14" ht="12">
      <c r="B136" s="22"/>
      <c r="C136" s="10"/>
      <c r="D136" s="10"/>
      <c r="E136" s="11"/>
      <c r="F136" s="11"/>
      <c r="G136" s="11"/>
      <c r="H136" s="11"/>
      <c r="I136" s="13" t="s">
        <v>80</v>
      </c>
      <c r="J136" s="11"/>
      <c r="K136" s="11" t="s">
        <v>81</v>
      </c>
      <c r="L136" s="10"/>
      <c r="M136" s="58">
        <v>1</v>
      </c>
      <c r="N136" s="23"/>
    </row>
    <row r="137" spans="2:14" ht="12">
      <c r="B137" s="22"/>
      <c r="C137" s="10" t="s">
        <v>83</v>
      </c>
      <c r="D137" s="10"/>
      <c r="E137" s="11"/>
      <c r="F137" s="11"/>
      <c r="G137" s="11"/>
      <c r="H137" s="11"/>
      <c r="I137" s="42" t="s">
        <v>66</v>
      </c>
      <c r="J137" s="3"/>
      <c r="K137" s="3" t="s">
        <v>84</v>
      </c>
      <c r="L137" s="16"/>
      <c r="M137" s="66"/>
      <c r="N137" s="23"/>
    </row>
    <row r="138" spans="2:14" ht="12.75" thickBot="1">
      <c r="B138" s="27"/>
      <c r="C138" s="28"/>
      <c r="D138" s="28"/>
      <c r="E138" s="29"/>
      <c r="F138" s="29"/>
      <c r="G138" s="29"/>
      <c r="H138" s="29"/>
      <c r="I138" s="29"/>
      <c r="J138" s="29"/>
      <c r="K138" s="29"/>
      <c r="L138" s="28"/>
      <c r="M138" s="28"/>
      <c r="N138" s="71"/>
    </row>
  </sheetData>
  <sheetProtection sheet="1" objects="1" scenarios="1" selectLockedCells="1" selectUnlockedCells="1"/>
  <mergeCells count="1">
    <mergeCell ref="I1:O1"/>
  </mergeCells>
  <hyperlinks>
    <hyperlink ref="Q1" r:id="rId1" display="Click here"/>
  </hyperlinks>
  <printOptions horizontalCentered="1" verticalCentered="1"/>
  <pageMargins left="1" right="1" top="0.5" bottom="0.5" header="0.5" footer="0.5"/>
  <pageSetup orientation="portrait" r:id="rId2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Value of Manure and How Far to Haul It</dc:title>
  <dc:subject>Manure Value</dc:subject>
  <dc:creator>Sidney Carl Bosworth</dc:creator>
  <cp:keywords>Manure, nutrients, hauling costs</cp:keywords>
  <dc:description/>
  <cp:lastModifiedBy>KWillia7</cp:lastModifiedBy>
  <cp:lastPrinted>2008-03-11T09:58:46Z</cp:lastPrinted>
  <dcterms:created xsi:type="dcterms:W3CDTF">1999-11-12T11:05:29Z</dcterms:created>
  <dcterms:modified xsi:type="dcterms:W3CDTF">2021-01-28T21:41:21Z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