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autoCompressPictures="0"/>
  <mc:AlternateContent xmlns:mc="http://schemas.openxmlformats.org/markup-compatibility/2006">
    <mc:Choice Requires="x15">
      <x15ac:absPath xmlns:x15ac="http://schemas.microsoft.com/office/spreadsheetml/2010/11/ac" url="https://uvmoffice-my.sharepoint.com/personal/shalik_uvm_edu/Documents/Bowden LCSG Water/LCSG Website/documents/"/>
    </mc:Choice>
  </mc:AlternateContent>
  <xr:revisionPtr revIDLastSave="0" documentId="8_{6BEE2C2C-3753-A945-A734-8F6DF385A222}" xr6:coauthVersionLast="45" xr6:coauthVersionMax="45" xr10:uidLastSave="{00000000-0000-0000-0000-000000000000}"/>
  <bookViews>
    <workbookView xWindow="980" yWindow="460" windowWidth="24840" windowHeight="12780" xr2:uid="{00000000-000D-0000-FFFF-FFFF00000000}"/>
  </bookViews>
  <sheets>
    <sheet name="READ - Gen. guidance" sheetId="3" r:id="rId1"/>
    <sheet name="SUMMARY" sheetId="8" r:id="rId2"/>
    <sheet name="Operating Inc - Exp" sheetId="4" r:id="rId3"/>
    <sheet name="Capital inputs" sheetId="5" r:id="rId4"/>
    <sheet name="Loans" sheetId="6" r:id="rId5"/>
    <sheet name="Add your tab here" sheetId="7" r:id="rId6"/>
  </sheets>
  <calcPr calcId="191029" concurrentCalc="0"/>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G40" i="4" l="1"/>
  <c r="C11" i="6"/>
  <c r="D20" i="8"/>
  <c r="G7" i="5"/>
  <c r="G8" i="5"/>
  <c r="G9" i="5"/>
  <c r="G10" i="5"/>
  <c r="G11" i="5"/>
  <c r="G12" i="5"/>
  <c r="G13" i="5"/>
  <c r="G14" i="5"/>
  <c r="G15" i="5"/>
  <c r="D19" i="8"/>
  <c r="G14" i="4"/>
  <c r="G13" i="4"/>
  <c r="G15" i="4"/>
  <c r="G16" i="4"/>
  <c r="G17" i="4"/>
  <c r="G18" i="4"/>
  <c r="G19" i="4"/>
  <c r="G23" i="4"/>
  <c r="G24" i="4"/>
  <c r="G25" i="4"/>
  <c r="G26" i="4"/>
  <c r="E27" i="4"/>
  <c r="G27" i="4"/>
  <c r="C28" i="4"/>
  <c r="G28" i="4"/>
  <c r="G29" i="4"/>
  <c r="G30" i="4"/>
  <c r="G31" i="4"/>
  <c r="G32" i="4"/>
  <c r="G33" i="4"/>
  <c r="G34" i="4"/>
  <c r="G35" i="4"/>
  <c r="G36" i="4"/>
  <c r="G37" i="4"/>
  <c r="G38" i="4"/>
  <c r="G39" i="4"/>
  <c r="E41" i="4"/>
  <c r="G41" i="4"/>
  <c r="G42" i="4"/>
  <c r="G43" i="4"/>
  <c r="G44" i="4"/>
  <c r="G45" i="4"/>
  <c r="G46" i="4"/>
  <c r="G47" i="4"/>
  <c r="G48" i="4"/>
  <c r="G49" i="4"/>
  <c r="G50" i="4"/>
  <c r="G52" i="4"/>
  <c r="G58" i="4"/>
  <c r="G59" i="4"/>
  <c r="G62" i="4"/>
  <c r="G64" i="4"/>
  <c r="D17" i="8"/>
  <c r="D16" i="8"/>
  <c r="D15" i="8"/>
  <c r="D14" i="8"/>
  <c r="D13" i="8"/>
</calcChain>
</file>

<file path=xl/sharedStrings.xml><?xml version="1.0" encoding="utf-8"?>
<sst xmlns="http://schemas.openxmlformats.org/spreadsheetml/2006/main" count="148" uniqueCount="98">
  <si>
    <t>Expense</t>
  </si>
  <si>
    <t>Revenue</t>
  </si>
  <si>
    <t>month</t>
  </si>
  <si>
    <t>Buckets, 5-gallon</t>
  </si>
  <si>
    <t>Lids for 5-gallon buckets (screw on)</t>
  </si>
  <si>
    <t>unit</t>
  </si>
  <si>
    <t>Tipping fee ($70/ton) [1 bucket = ~25 lb]</t>
  </si>
  <si>
    <t>ton</t>
  </si>
  <si>
    <t>Gross collection fees</t>
  </si>
  <si>
    <t xml:space="preserve">hour </t>
  </si>
  <si>
    <t>Insurance</t>
  </si>
  <si>
    <t>year</t>
  </si>
  <si>
    <t>Vehicle maintenance</t>
  </si>
  <si>
    <t>500 lids</t>
  </si>
  <si>
    <t>One time cost</t>
  </si>
  <si>
    <t>1 gallon screw-top kitchen food scrap containers</t>
  </si>
  <si>
    <t>Kit sales (5-gal with screw lid, play 1-gal as below)</t>
  </si>
  <si>
    <t>Sales tax</t>
  </si>
  <si>
    <t>Accounting services</t>
  </si>
  <si>
    <t>200 buckets</t>
  </si>
  <si>
    <t>Employment taxes -- FICA 6.2%</t>
  </si>
  <si>
    <t>Employment taxes -- Medicare 1.45%</t>
  </si>
  <si>
    <t>Hot water pressure washer</t>
  </si>
  <si>
    <t>Expense total</t>
  </si>
  <si>
    <t>Loans</t>
  </si>
  <si>
    <t>Total loans</t>
  </si>
  <si>
    <t>Note</t>
  </si>
  <si>
    <t>Trailer with modifications for hauling</t>
  </si>
  <si>
    <t>Cost</t>
  </si>
  <si>
    <t>Total</t>
  </si>
  <si>
    <t>Unit</t>
  </si>
  <si>
    <t>Advertising</t>
  </si>
  <si>
    <t>Other</t>
  </si>
  <si>
    <t>Totes (e.g., 32 gallon, to empty buckets into) with wheels</t>
  </si>
  <si>
    <t>Number of units, if appropriate</t>
  </si>
  <si>
    <t>Capital improvements at site</t>
  </si>
  <si>
    <t>Project</t>
  </si>
  <si>
    <r>
      <t xml:space="preserve">There are many options for vehicle; box trucks, used from $25,000; trailer and truck. Business may be more </t>
    </r>
    <r>
      <rPr>
        <i/>
        <sz val="9"/>
        <color theme="1"/>
        <rFont val="Calibri"/>
        <family val="2"/>
        <scheme val="minor"/>
      </rPr>
      <t>doable</t>
    </r>
    <r>
      <rPr>
        <sz val="9"/>
        <color theme="1"/>
        <rFont val="Calibri"/>
        <family val="2"/>
        <scheme val="minor"/>
      </rPr>
      <t xml:space="preserve"> when integrated with already-operating business such as landscape, property management, other, due to equipment needs. Trailer will need modifications to handle food scrap totes. </t>
    </r>
  </si>
  <si>
    <t>Capital (depreciable; vehicle may be expensed on IRS per-mile rate)</t>
  </si>
  <si>
    <t>Legal and registration fees (e.g., DBA, LLC)</t>
  </si>
  <si>
    <t>Legal structure / VT fees</t>
  </si>
  <si>
    <t>Employee salary (assumes one employee)</t>
  </si>
  <si>
    <t>Taxes, possibly bookkeeping</t>
  </si>
  <si>
    <t>Website, stickers for buckets, et cetera</t>
  </si>
  <si>
    <t>One-time cost (and loan for balance)</t>
  </si>
  <si>
    <t>One-time cost, with modifications (and loan)</t>
  </si>
  <si>
    <t>Interest vehicles</t>
  </si>
  <si>
    <t>Interest business loan</t>
  </si>
  <si>
    <t>Loan 1 - vehicle 60 month</t>
  </si>
  <si>
    <t>Loan 2 - trailer 60 month</t>
  </si>
  <si>
    <t>Small business loan 60 month</t>
  </si>
  <si>
    <t>Use readily available amortization calculator available on Internet to calculate interest and principle payments.</t>
  </si>
  <si>
    <t>Year-one budget</t>
  </si>
  <si>
    <t>Interest - mortgage</t>
  </si>
  <si>
    <t>Equipment repair</t>
  </si>
  <si>
    <t>Fuel</t>
  </si>
  <si>
    <t>Compost hauling start-up and first-year budget - assumes cash accounting</t>
  </si>
  <si>
    <t>Capital costs</t>
  </si>
  <si>
    <t>Vehicle</t>
  </si>
  <si>
    <t>200 customer fees * 12 months</t>
  </si>
  <si>
    <t>200 "kits" sold</t>
  </si>
  <si>
    <t>e.g., 8 hours per day x 4 days per month</t>
  </si>
  <si>
    <t>Equipment supplies</t>
  </si>
  <si>
    <t>General supplies</t>
  </si>
  <si>
    <t>This is a one-time cost; replacement costs are expected</t>
  </si>
  <si>
    <t>1 full bucket at 25 lb * 200 cust. * biweekly</t>
  </si>
  <si>
    <t>Some expertise in MS Excel is required</t>
  </si>
  <si>
    <t>You may choose to go-it-alone? Hard labor (as you know!)!</t>
  </si>
  <si>
    <t>Drains, welding, et cetera</t>
  </si>
  <si>
    <r>
      <rPr>
        <b/>
        <sz val="9"/>
        <color theme="1"/>
        <rFont val="Calibri"/>
        <family val="2"/>
        <scheme val="minor"/>
      </rPr>
      <t>Capital equipment</t>
    </r>
    <r>
      <rPr>
        <sz val="9"/>
        <color theme="1"/>
        <rFont val="Calibri"/>
        <family val="2"/>
        <scheme val="minor"/>
      </rPr>
      <t xml:space="preserve"> is generally considered if the usefullness of the purchased item extends substantially beyond the current tax year. Depreciation is not relevent in cash accounting methods.</t>
    </r>
  </si>
  <si>
    <t>Other familty income (plus)</t>
  </si>
  <si>
    <t>Owner draw (minus)</t>
  </si>
  <si>
    <t>Capital inputs</t>
  </si>
  <si>
    <t>Capital purchases (plus) less loaned amount</t>
  </si>
  <si>
    <t>Loan principal - vehicle and trailer payments (minus)</t>
  </si>
  <si>
    <t>Loan principal - small business loan payments (minus)</t>
  </si>
  <si>
    <t>5% APR</t>
  </si>
  <si>
    <t>8% APR</t>
  </si>
  <si>
    <t>This is based on amount borrowed under "capital inputs" tab</t>
  </si>
  <si>
    <t>Net less other considerations</t>
  </si>
  <si>
    <t>NET -- Gross revenue less total expenses</t>
  </si>
  <si>
    <t>Includes linked tables &amp; formulas</t>
  </si>
  <si>
    <t>Year one gross revenue</t>
  </si>
  <si>
    <t>Year one total expenses</t>
  </si>
  <si>
    <t>Net</t>
  </si>
  <si>
    <t>Other "pluses" and "minuses"</t>
  </si>
  <si>
    <t>Capital costs, net</t>
  </si>
  <si>
    <t>Loan amounts, total</t>
  </si>
  <si>
    <t>Description</t>
  </si>
  <si>
    <t>Where is this found?</t>
  </si>
  <si>
    <t>Amount</t>
  </si>
  <si>
    <t>Summary</t>
  </si>
  <si>
    <t>Operating income-expense tab</t>
  </si>
  <si>
    <t>Capital inputs tab</t>
  </si>
  <si>
    <t>Loans tab</t>
  </si>
  <si>
    <t>Other "plus" and "minus" to consider</t>
  </si>
  <si>
    <t>Net after other considerations</t>
  </si>
  <si>
    <t>For bucket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</si>
</sst>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color theme="1"/>
      <name val="Calibri"/>
      <family val="2"/>
      <scheme val="minor"/>
    </font>
    <font>
      <b/>
      <sz val="11"/>
      <name val="Calibri"/>
      <family val="2"/>
      <scheme val="minor"/>
    </font>
    <font>
      <i/>
      <sz val="11"/>
      <color theme="1"/>
      <name val="Calibri"/>
      <family val="2"/>
      <scheme val="minor"/>
    </font>
    <font>
      <sz val="11"/>
      <name val="Calibri"/>
      <family val="2"/>
    </font>
    <font>
      <sz val="9"/>
      <color theme="1"/>
      <name val="Calibri"/>
      <family val="2"/>
      <scheme val="minor"/>
    </font>
    <font>
      <b/>
      <sz val="9"/>
      <color theme="1"/>
      <name val="Calibri"/>
      <family val="2"/>
      <scheme val="minor"/>
    </font>
    <font>
      <i/>
      <sz val="9"/>
      <color theme="1"/>
      <name val="Calibri"/>
      <family val="2"/>
      <scheme val="minor"/>
    </font>
    <font>
      <sz val="18"/>
      <color theme="1"/>
      <name val="Calibri"/>
      <family val="2"/>
      <scheme val="minor"/>
    </font>
    <font>
      <b/>
      <sz val="18"/>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60">
    <xf numFmtId="0" fontId="0" fillId="0" borderId="0" xfId="0"/>
    <xf numFmtId="0" fontId="2" fillId="0" borderId="0" xfId="0" applyFont="1"/>
    <xf numFmtId="0" fontId="0" fillId="0" borderId="1" xfId="0" applyBorder="1"/>
    <xf numFmtId="0" fontId="2" fillId="0" borderId="1" xfId="0" applyFont="1" applyBorder="1"/>
    <xf numFmtId="6" fontId="0" fillId="0" borderId="1" xfId="0" applyNumberFormat="1" applyBorder="1"/>
    <xf numFmtId="44" fontId="0" fillId="0" borderId="1" xfId="1" applyFont="1" applyBorder="1"/>
    <xf numFmtId="44" fontId="2" fillId="0" borderId="1" xfId="0" applyNumberFormat="1" applyFont="1" applyBorder="1"/>
    <xf numFmtId="0" fontId="2" fillId="0" borderId="1" xfId="0" applyFont="1" applyBorder="1" applyAlignment="1">
      <alignment horizontal="right"/>
    </xf>
    <xf numFmtId="0" fontId="2" fillId="0" borderId="0" xfId="0" applyFont="1" applyBorder="1" applyAlignment="1">
      <alignment horizontal="right"/>
    </xf>
    <xf numFmtId="0" fontId="0" fillId="0" borderId="0" xfId="0" applyBorder="1"/>
    <xf numFmtId="0" fontId="3" fillId="0" borderId="0" xfId="3"/>
    <xf numFmtId="44" fontId="0" fillId="0" borderId="0" xfId="1" applyFont="1" applyBorder="1"/>
    <xf numFmtId="44" fontId="2" fillId="0" borderId="0" xfId="1" applyFont="1" applyBorder="1"/>
    <xf numFmtId="0" fontId="5" fillId="0" borderId="0" xfId="0" applyFont="1" applyBorder="1" applyAlignment="1">
      <alignment horizontal="left" vertical="center" wrapText="1"/>
    </xf>
    <xf numFmtId="0" fontId="2" fillId="0" borderId="0" xfId="0" applyFont="1" applyBorder="1" applyAlignment="1">
      <alignment horizontal="left"/>
    </xf>
    <xf numFmtId="44" fontId="2" fillId="0" borderId="0" xfId="0" applyNumberFormat="1" applyFont="1" applyBorder="1"/>
    <xf numFmtId="44" fontId="2" fillId="0" borderId="1" xfId="1" applyNumberFormat="1" applyFont="1" applyBorder="1"/>
    <xf numFmtId="0" fontId="2" fillId="0" borderId="0" xfId="0" applyFont="1" applyBorder="1"/>
    <xf numFmtId="44" fontId="4" fillId="0" borderId="0" xfId="1" applyFont="1" applyFill="1" applyBorder="1"/>
    <xf numFmtId="0" fontId="6" fillId="2" borderId="1" xfId="0" applyFont="1" applyFill="1" applyBorder="1"/>
    <xf numFmtId="0" fontId="4" fillId="2" borderId="1" xfId="0" applyFont="1" applyFill="1" applyBorder="1"/>
    <xf numFmtId="44" fontId="6" fillId="2" borderId="1" xfId="1" applyFont="1" applyFill="1" applyBorder="1"/>
    <xf numFmtId="0" fontId="7" fillId="0" borderId="0" xfId="0" applyFont="1"/>
    <xf numFmtId="0" fontId="2" fillId="0" borderId="1" xfId="0" applyFont="1" applyBorder="1" applyAlignment="1">
      <alignment wrapText="1"/>
    </xf>
    <xf numFmtId="44" fontId="0" fillId="3" borderId="1" xfId="1" applyFont="1" applyFill="1" applyBorder="1"/>
    <xf numFmtId="6" fontId="0" fillId="3" borderId="1" xfId="1" applyNumberFormat="1" applyFont="1" applyFill="1" applyBorder="1"/>
    <xf numFmtId="6" fontId="0" fillId="3" borderId="1" xfId="0" applyNumberFormat="1" applyFill="1" applyBorder="1"/>
    <xf numFmtId="0" fontId="0" fillId="3" borderId="1" xfId="0" applyFill="1" applyBorder="1"/>
    <xf numFmtId="44" fontId="0" fillId="0" borderId="1" xfId="1" applyFont="1" applyFill="1" applyBorder="1"/>
    <xf numFmtId="10" fontId="0" fillId="3" borderId="1" xfId="2" applyNumberFormat="1" applyFont="1" applyFill="1" applyBorder="1"/>
    <xf numFmtId="6" fontId="0" fillId="3" borderId="1" xfId="2" applyNumberFormat="1" applyFont="1" applyFill="1" applyBorder="1"/>
    <xf numFmtId="0" fontId="12" fillId="0" borderId="0" xfId="0" applyFont="1"/>
    <xf numFmtId="0" fontId="13" fillId="0" borderId="0" xfId="0" applyFont="1"/>
    <xf numFmtId="0" fontId="2" fillId="4" borderId="2" xfId="0" applyFont="1" applyFill="1" applyBorder="1" applyAlignment="1">
      <alignment horizontal="left"/>
    </xf>
    <xf numFmtId="0" fontId="8" fillId="3" borderId="1" xfId="0" applyFont="1" applyFill="1" applyBorder="1"/>
    <xf numFmtId="0" fontId="9" fillId="0" borderId="1" xfId="0" applyFont="1" applyBorder="1"/>
    <xf numFmtId="0" fontId="9" fillId="0" borderId="1" xfId="0" applyFont="1" applyBorder="1" applyAlignment="1">
      <alignment horizontal="left" vertical="top" wrapText="1"/>
    </xf>
    <xf numFmtId="44" fontId="2" fillId="0" borderId="1" xfId="1" applyFont="1" applyBorder="1"/>
    <xf numFmtId="0" fontId="0" fillId="2" borderId="1" xfId="0" applyFill="1" applyBorder="1"/>
    <xf numFmtId="0" fontId="9" fillId="0" borderId="0" xfId="0" applyFont="1" applyBorder="1"/>
    <xf numFmtId="0" fontId="14" fillId="5" borderId="0" xfId="0" applyFont="1" applyFill="1"/>
    <xf numFmtId="9" fontId="0" fillId="3" borderId="1" xfId="0" applyNumberFormat="1" applyFill="1" applyBorder="1"/>
    <xf numFmtId="0" fontId="2" fillId="2" borderId="1" xfId="0" applyFont="1" applyFill="1" applyBorder="1"/>
    <xf numFmtId="44" fontId="2" fillId="2" borderId="1" xfId="1" applyFont="1" applyFill="1" applyBorder="1"/>
    <xf numFmtId="0" fontId="6" fillId="2" borderId="0" xfId="0" applyFont="1" applyFill="1" applyBorder="1"/>
    <xf numFmtId="0" fontId="4" fillId="2" borderId="0" xfId="0" applyFont="1" applyFill="1" applyBorder="1"/>
    <xf numFmtId="44" fontId="6" fillId="2" borderId="0" xfId="1" applyFont="1" applyFill="1" applyBorder="1"/>
    <xf numFmtId="0" fontId="0" fillId="2" borderId="0" xfId="0" applyFill="1"/>
    <xf numFmtId="0" fontId="14" fillId="5" borderId="11" xfId="0" applyFont="1" applyFill="1" applyBorder="1"/>
    <xf numFmtId="0" fontId="14" fillId="5" borderId="0" xfId="0" applyFont="1" applyFill="1" applyAlignment="1">
      <alignmen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0" fillId="0" borderId="9" xfId="0" applyBorder="1"/>
    <xf numFmtId="44" fontId="2" fillId="0" borderId="7" xfId="0" applyNumberFormat="1" applyFont="1" applyBorder="1"/>
    <xf numFmtId="0" fontId="2" fillId="0" borderId="7" xfId="0" applyFont="1" applyBorder="1"/>
    <xf numFmtId="44" fontId="2" fillId="0" borderId="10" xfId="0" applyNumberFormat="1" applyFont="1" applyBorder="1"/>
    <xf numFmtId="0" fontId="9" fillId="0" borderId="1" xfId="0" applyFont="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198120</xdr:colOff>
      <xdr:row>1</xdr:row>
      <xdr:rowOff>0</xdr:rowOff>
    </xdr:from>
    <xdr:to>
      <xdr:col>16</xdr:col>
      <xdr:colOff>129540</xdr:colOff>
      <xdr:row>27</xdr:row>
      <xdr:rowOff>60960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8120" y="182880"/>
          <a:ext cx="9685020" cy="4815840"/>
        </a:xfrm>
        <a:prstGeom prst="rect">
          <a:avLst/>
        </a:prstGeom>
        <a:solidFill>
          <a:schemeClr val="lt1"/>
        </a:solid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This template is meant as a</a:t>
          </a:r>
          <a:r>
            <a:rPr lang="en-US" sz="1100" b="0" baseline="0"/>
            <a:t> simple</a:t>
          </a:r>
          <a:r>
            <a:rPr lang="en-US" sz="1100" b="0"/>
            <a:t> aid to plan</a:t>
          </a:r>
          <a:r>
            <a:rPr lang="en-US" sz="1100" b="0" baseline="0"/>
            <a:t> </a:t>
          </a:r>
          <a:r>
            <a:rPr lang="en-US" sz="1100" b="0"/>
            <a:t>for a small-scale</a:t>
          </a:r>
          <a:r>
            <a:rPr lang="en-US" sz="1100" b="0" baseline="0"/>
            <a:t> food hauling small business. It is one of many commercially-available and "free" planning products, spreadsheets, et cetera, to aid in decision-making as you build a case for starting a small business. Please refer to appropriate financial and legal specialists regarding writing a business plan, small business financing, and legal business structure (e.g., sole proprietorship versus corporate structures). Excellent sources of small business development assistance and education in Vermont include the </a:t>
          </a:r>
          <a:r>
            <a:rPr lang="en-US" sz="1100" b="0" i="1" baseline="0"/>
            <a:t>Vermont Small Business Development Center</a:t>
          </a:r>
          <a:r>
            <a:rPr lang="en-US" sz="1100" b="0" i="0" baseline="0"/>
            <a:t>, www.vtsbdc.org/resources/ , and the State of Vermont Secretary of State, Corporations &amp; Business Services. In additon, published information specifically about community-scale composting, including but not limited to </a:t>
          </a:r>
          <a:r>
            <a:rPr lang="en-US" sz="1100" b="0" i="1" baseline="0"/>
            <a:t>Community-Scale Composting Systems: A Comprehensive Practical Guide for Closing the Food System Loop and Solving Our Waste Crisis, 2019, </a:t>
          </a:r>
          <a:r>
            <a:rPr lang="en-US" sz="1100" b="0" i="0" baseline="0"/>
            <a:t>and the </a:t>
          </a:r>
          <a:r>
            <a:rPr lang="en-US" sz="1100" b="0" i="1" baseline="0"/>
            <a:t>Vermont Department of Environmental Conservation's </a:t>
          </a:r>
          <a:r>
            <a:rPr lang="en-US" sz="1100" b="0" i="0" baseline="0"/>
            <a:t>website ( https://dec.vermont.gov/ )</a:t>
          </a:r>
          <a:r>
            <a:rPr lang="en-US" sz="1100" b="0" i="1" baseline="0"/>
            <a:t>, </a:t>
          </a:r>
          <a:r>
            <a:rPr lang="en-US" sz="1100" b="0" i="0" baseline="0"/>
            <a:t>are excellent resources</a:t>
          </a:r>
          <a:r>
            <a:rPr lang="en-US" sz="1100" b="0" i="1" baseline="0"/>
            <a:t>.</a:t>
          </a:r>
          <a:r>
            <a:rPr lang="en-US" sz="1100" b="0" i="0" baseline="0"/>
            <a:t> Visit you local public library for research assistance, or let your fingers do the typing on the Internet.</a:t>
          </a:r>
        </a:p>
        <a:p>
          <a:endParaRPr lang="en-US" sz="1100" b="0" i="1" baseline="0"/>
        </a:p>
        <a:p>
          <a:r>
            <a:rPr lang="en-US" sz="1100" b="0" i="0" baseline="0"/>
            <a:t>Starting a small business is no small feat, and professional advice and guidance is available - use it!</a:t>
          </a:r>
        </a:p>
        <a:p>
          <a:endParaRPr lang="en-US" sz="1100" b="0" i="0" baseline="0"/>
        </a:p>
        <a:p>
          <a:r>
            <a:rPr lang="en-US" sz="1100" b="0" i="0" baseline="0"/>
            <a:t>If you have suggestions for this template, please email me at the address below!</a:t>
          </a:r>
        </a:p>
        <a:p>
          <a:endParaRPr lang="en-US" sz="1100" b="1" i="0" baseline="0"/>
        </a:p>
        <a:p>
          <a:endParaRPr lang="en-US" sz="1000" b="1" i="0" baseline="0"/>
        </a:p>
        <a:p>
          <a:pPr marL="0" marR="0">
            <a:spcBef>
              <a:spcPts val="0"/>
            </a:spcBef>
            <a:spcAft>
              <a:spcPts val="0"/>
            </a:spcAft>
          </a:pPr>
          <a:r>
            <a:rPr lang="en-US" sz="1000" b="1">
              <a:solidFill>
                <a:srgbClr val="000000"/>
              </a:solidFill>
              <a:effectLst/>
              <a:latin typeface="Calibri Light" panose="020F0302020204030204" pitchFamily="34" charset="0"/>
              <a:ea typeface="Calibri" panose="020F0502020204030204" pitchFamily="34" charset="0"/>
            </a:rPr>
            <a:t>Gary Deziel</a:t>
          </a:r>
          <a:r>
            <a:rPr lang="en-US" sz="1000">
              <a:solidFill>
                <a:srgbClr val="000000"/>
              </a:solidFill>
              <a:effectLst/>
              <a:latin typeface="Calibri Light" panose="020F0302020204030204" pitchFamily="34" charset="0"/>
              <a:ea typeface="Calibri" panose="020F0502020204030204" pitchFamily="34" charset="0"/>
            </a:rPr>
            <a:t>, MBA, SHRM-CP</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Calibri Light" panose="020F0302020204030204" pitchFamily="34" charset="0"/>
              <a:ea typeface="Calibri" panose="020F0502020204030204" pitchFamily="34" charset="0"/>
            </a:rPr>
            <a:t>Extension Assistant Professor</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Calibri Light" panose="020F0302020204030204" pitchFamily="34" charset="0"/>
              <a:ea typeface="Calibri" panose="020F0502020204030204" pitchFamily="34" charset="0"/>
            </a:rPr>
            <a:t>Community Development</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002060"/>
              </a:solidFill>
              <a:effectLst/>
              <a:latin typeface="Calibri Light" panose="020F0302020204030204" pitchFamily="34" charset="0"/>
              <a:ea typeface="Calibri" panose="020F0502020204030204" pitchFamily="34" charset="0"/>
            </a:rPr>
            <a:t>University of Vermont Extension</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002060"/>
              </a:solidFill>
              <a:effectLst/>
              <a:latin typeface="Calibri Light" panose="020F0302020204030204" pitchFamily="34" charset="0"/>
              <a:ea typeface="Calibri" panose="020F0502020204030204" pitchFamily="34" charset="0"/>
            </a:rPr>
            <a:t>College of Agriculture and Life Sciences</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002060"/>
              </a:solidFill>
              <a:effectLst/>
              <a:latin typeface="Calibri Light" panose="020F0302020204030204" pitchFamily="34" charset="0"/>
              <a:ea typeface="Calibri" panose="020F0502020204030204" pitchFamily="34" charset="0"/>
            </a:rPr>
            <a:t>278 South Main Street, Suite 2</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002060"/>
              </a:solidFill>
              <a:effectLst/>
              <a:latin typeface="Calibri Light" panose="020F0302020204030204" pitchFamily="34" charset="0"/>
              <a:ea typeface="Calibri" panose="020F0502020204030204" pitchFamily="34" charset="0"/>
            </a:rPr>
            <a:t>Saint Albans, Vermont 05478-1866</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002060"/>
              </a:solidFill>
              <a:effectLst/>
              <a:latin typeface="Calibri Light" panose="020F0302020204030204" pitchFamily="34" charset="0"/>
              <a:ea typeface="Calibri" panose="020F0502020204030204" pitchFamily="34" charset="0"/>
            </a:rPr>
            <a:t>802 524-6501 ext. 444</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solidFill>
                <a:srgbClr val="385623"/>
              </a:solidFill>
              <a:effectLst/>
              <a:latin typeface="Calibri Light" panose="020F0302020204030204" pitchFamily="34" charset="0"/>
              <a:ea typeface="Calibri" panose="020F0502020204030204" pitchFamily="34" charset="0"/>
            </a:rPr>
            <a:t> </a:t>
          </a:r>
          <a:endParaRPr lang="en-US" sz="1400">
            <a:effectLst/>
            <a:latin typeface="Calibri" panose="020F0502020204030204" pitchFamily="34" charset="0"/>
            <a:ea typeface="Calibri" panose="020F0502020204030204" pitchFamily="34" charset="0"/>
          </a:endParaRPr>
        </a:p>
        <a:p>
          <a:pPr marL="0" marR="0">
            <a:spcBef>
              <a:spcPts val="0"/>
            </a:spcBef>
            <a:spcAft>
              <a:spcPts val="0"/>
            </a:spcAft>
          </a:pPr>
          <a:r>
            <a:rPr lang="en-US" sz="1000" u="sng">
              <a:solidFill>
                <a:srgbClr val="000000"/>
              </a:solidFill>
              <a:effectLst/>
              <a:latin typeface="Calibri Light" panose="020F0302020204030204" pitchFamily="34" charset="0"/>
              <a:ea typeface="Calibri" panose="020F0502020204030204" pitchFamily="34" charset="0"/>
              <a:hlinkClick xmlns:r="http://schemas.openxmlformats.org/officeDocument/2006/relationships" r:id=""/>
            </a:rPr>
            <a:t>www.uvm.edu/seagrant</a:t>
          </a:r>
          <a:endParaRPr lang="en-US" sz="1400">
            <a:effectLst/>
            <a:latin typeface="Calibri" panose="020F0502020204030204" pitchFamily="34" charset="0"/>
            <a:ea typeface="Calibri" panose="020F0502020204030204" pitchFamily="34" charset="0"/>
          </a:endParaRPr>
        </a:p>
        <a:p>
          <a:endParaRPr lang="en-US" sz="1100" b="1" baseline="0"/>
        </a:p>
        <a:p>
          <a:pPr lvl="0"/>
          <a:r>
            <a:rPr lang="en-US" sz="900" i="1">
              <a:solidFill>
                <a:schemeClr val="dk1"/>
              </a:solidFill>
              <a:effectLst/>
              <a:latin typeface="+mn-lt"/>
              <a:ea typeface="+mn-ea"/>
              <a:cs typeface="+mn-cs"/>
            </a:rPr>
            <a:t>This spreadsheet was prepared by Gary Deziel, Extension Assistant Professor, University of Vermont Extension, Lake Champlain Sea Grant using Federal funds under award number </a:t>
          </a:r>
          <a:r>
            <a:rPr lang="en-US" sz="900">
              <a:solidFill>
                <a:schemeClr val="dk1"/>
              </a:solidFill>
              <a:effectLst/>
              <a:latin typeface="+mn-lt"/>
              <a:ea typeface="+mn-ea"/>
              <a:cs typeface="+mn-cs"/>
            </a:rPr>
            <a:t>NA180AR4170099</a:t>
          </a:r>
          <a:r>
            <a:rPr lang="en-US" sz="900" i="1">
              <a:solidFill>
                <a:schemeClr val="dk1"/>
              </a:solidFill>
              <a:effectLst/>
              <a:latin typeface="+mn-lt"/>
              <a:ea typeface="+mn-ea"/>
              <a:cs typeface="+mn-cs"/>
            </a:rPr>
            <a:t> from the National Oceanic and Atmospheric Administration National Sea Grant College Program, U.S. Department of Commerce. The statements, findings, conclusions, and recommendations are those of the author and do not necessarily reflect the views of Sea Grant, NOAA, or the U.S. Department of Commerce. </a:t>
          </a:r>
          <a:r>
            <a:rPr lang="en-US" sz="900">
              <a:solidFill>
                <a:schemeClr val="dk1"/>
              </a:solidFill>
              <a:effectLst/>
              <a:latin typeface="+mn-lt"/>
              <a:ea typeface="+mn-ea"/>
              <a:cs typeface="+mn-cs"/>
            </a:rPr>
            <a:t>These data and related items of information have not been formally disseminated by NOAA and do not represent any agency determination, view, or policy.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7</xdr:col>
      <xdr:colOff>480060</xdr:colOff>
      <xdr:row>8</xdr:row>
      <xdr:rowOff>167640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9600" y="365760"/>
          <a:ext cx="4137660" cy="8991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 summary ties all</a:t>
          </a:r>
          <a:r>
            <a:rPr lang="en-US" sz="1600" baseline="0"/>
            <a:t> other worksheets together. Use individual tabs for detail work. </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3</xdr:row>
      <xdr:rowOff>15240</xdr:rowOff>
    </xdr:from>
    <xdr:to>
      <xdr:col>4</xdr:col>
      <xdr:colOff>350520</xdr:colOff>
      <xdr:row>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43840" y="495300"/>
          <a:ext cx="5593080" cy="899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Fill in gree-shaded cells;</a:t>
          </a:r>
          <a:r>
            <a:rPr lang="en-US" sz="1600" baseline="0"/>
            <a:t> numbers in cells are "bookmarks" that are intended to be replaced with your data! This is based on 150 customers.</a:t>
          </a:r>
          <a:endParaRPr lang="en-US" sz="1600"/>
        </a:p>
      </xdr:txBody>
    </xdr:sp>
    <xdr:clientData/>
  </xdr:twoCellAnchor>
  <xdr:twoCellAnchor>
    <xdr:from>
      <xdr:col>4</xdr:col>
      <xdr:colOff>441960</xdr:colOff>
      <xdr:row>3</xdr:row>
      <xdr:rowOff>15240</xdr:rowOff>
    </xdr:from>
    <xdr:to>
      <xdr:col>8</xdr:col>
      <xdr:colOff>0</xdr:colOff>
      <xdr:row>8</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928360" y="495300"/>
          <a:ext cx="4137660" cy="8991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Add, delete, modify cells and rows as desired to optimize your results.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R2:R5"/>
  <sheetViews>
    <sheetView tabSelected="1" zoomScaleNormal="100" workbookViewId="0">
      <selection activeCell="R3" sqref="R3"/>
    </sheetView>
  </sheetViews>
  <sheetFormatPr baseColWidth="10" defaultColWidth="8.83203125" defaultRowHeight="15"/>
  <cols>
    <col min="17" max="17" width="5.5" customWidth="1"/>
    <col min="18" max="18" width="37.5" bestFit="1" customWidth="1"/>
  </cols>
  <sheetData>
    <row r="2" spans="18:18" ht="16" thickBot="1"/>
    <row r="3" spans="18:18" ht="17" thickBot="1">
      <c r="R3" s="48" t="s">
        <v>66</v>
      </c>
    </row>
    <row r="4" spans="18:18" ht="16" thickBot="1"/>
    <row r="5" spans="18:18" ht="17" thickBot="1">
      <c r="R5" s="48" t="s">
        <v>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0"/>
  <sheetViews>
    <sheetView workbookViewId="0">
      <selection activeCell="B1" sqref="B1"/>
    </sheetView>
  </sheetViews>
  <sheetFormatPr baseColWidth="10" defaultColWidth="8.83203125" defaultRowHeight="15"/>
  <cols>
    <col min="2" max="2" width="26.5" bestFit="1" customWidth="1"/>
    <col min="3" max="3" width="26.33203125" bestFit="1" customWidth="1"/>
    <col min="4" max="4" width="13.33203125" customWidth="1"/>
  </cols>
  <sheetData>
    <row r="1" spans="2:4" s="31" customFormat="1" ht="24">
      <c r="B1" s="32" t="s">
        <v>91</v>
      </c>
    </row>
    <row r="2" spans="2:4" s="31" customFormat="1" ht="36">
      <c r="B2" s="49" t="s">
        <v>66</v>
      </c>
    </row>
    <row r="11" spans="2:4" ht="16" thickBot="1"/>
    <row r="12" spans="2:4" s="1" customFormat="1">
      <c r="B12" s="50" t="s">
        <v>88</v>
      </c>
      <c r="C12" s="51" t="s">
        <v>89</v>
      </c>
      <c r="D12" s="52" t="s">
        <v>90</v>
      </c>
    </row>
    <row r="13" spans="2:4">
      <c r="B13" s="53" t="s">
        <v>82</v>
      </c>
      <c r="C13" s="2" t="s">
        <v>92</v>
      </c>
      <c r="D13" s="56">
        <f>'Operating Inc - Exp'!G19</f>
        <v>53000</v>
      </c>
    </row>
    <row r="14" spans="2:4">
      <c r="B14" s="53" t="s">
        <v>83</v>
      </c>
      <c r="C14" s="2" t="s">
        <v>92</v>
      </c>
      <c r="D14" s="56">
        <f>'Operating Inc - Exp'!G50</f>
        <v>32417.52</v>
      </c>
    </row>
    <row r="15" spans="2:4">
      <c r="B15" s="53" t="s">
        <v>84</v>
      </c>
      <c r="C15" s="2" t="s">
        <v>92</v>
      </c>
      <c r="D15" s="56">
        <f>'Operating Inc - Exp'!G52</f>
        <v>20582.48</v>
      </c>
    </row>
    <row r="16" spans="2:4">
      <c r="B16" s="53" t="s">
        <v>85</v>
      </c>
      <c r="C16" s="2" t="s">
        <v>92</v>
      </c>
      <c r="D16" s="56">
        <f>'Operating Inc - Exp'!G62</f>
        <v>-4831</v>
      </c>
    </row>
    <row r="17" spans="2:4">
      <c r="B17" s="53" t="s">
        <v>96</v>
      </c>
      <c r="C17" s="2" t="s">
        <v>92</v>
      </c>
      <c r="D17" s="56">
        <f>'Operating Inc - Exp'!G64</f>
        <v>15751.48</v>
      </c>
    </row>
    <row r="18" spans="2:4">
      <c r="B18" s="53"/>
      <c r="C18" s="2"/>
      <c r="D18" s="57"/>
    </row>
    <row r="19" spans="2:4">
      <c r="B19" s="53" t="s">
        <v>86</v>
      </c>
      <c r="C19" s="2" t="s">
        <v>93</v>
      </c>
      <c r="D19" s="56">
        <f>'Capital inputs'!G15</f>
        <v>26790</v>
      </c>
    </row>
    <row r="20" spans="2:4" ht="16" thickBot="1">
      <c r="B20" s="54" t="s">
        <v>87</v>
      </c>
      <c r="C20" s="55" t="s">
        <v>94</v>
      </c>
      <c r="D20" s="58">
        <f>Loans!C11</f>
        <v>22500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workbookViewId="0">
      <selection activeCell="B1" sqref="B1"/>
    </sheetView>
  </sheetViews>
  <sheetFormatPr baseColWidth="10" defaultColWidth="8.83203125" defaultRowHeight="15"/>
  <cols>
    <col min="1" max="1" width="3.5" customWidth="1"/>
    <col min="2" max="2" width="48" bestFit="1" customWidth="1"/>
    <col min="3" max="3" width="12.1640625" bestFit="1" customWidth="1"/>
    <col min="4" max="4" width="16.5" bestFit="1" customWidth="1"/>
    <col min="5" max="5" width="12.33203125" customWidth="1"/>
    <col min="6" max="6" width="39.5" bestFit="1" customWidth="1"/>
    <col min="7" max="7" width="12.5" bestFit="1" customWidth="1"/>
    <col min="8" max="8" width="2.5" customWidth="1"/>
    <col min="9" max="9" width="43.1640625" bestFit="1" customWidth="1"/>
  </cols>
  <sheetData>
    <row r="1" spans="1:7" s="31" customFormat="1" ht="24">
      <c r="B1" s="32" t="s">
        <v>56</v>
      </c>
    </row>
    <row r="2" spans="1:7" s="31" customFormat="1" ht="16.25" customHeight="1">
      <c r="B2" s="40" t="s">
        <v>66</v>
      </c>
    </row>
    <row r="3" spans="1:7">
      <c r="B3" s="1"/>
    </row>
    <row r="4" spans="1:7">
      <c r="A4" s="1"/>
      <c r="B4" s="22"/>
    </row>
    <row r="5" spans="1:7">
      <c r="A5" s="1"/>
      <c r="B5" s="10"/>
    </row>
    <row r="6" spans="1:7">
      <c r="A6" s="1"/>
      <c r="B6" s="10"/>
      <c r="F6" s="1"/>
    </row>
    <row r="7" spans="1:7">
      <c r="A7" s="1"/>
      <c r="B7" s="10"/>
      <c r="F7" s="1"/>
    </row>
    <row r="8" spans="1:7">
      <c r="A8" s="1"/>
      <c r="B8" s="10"/>
      <c r="F8" s="1"/>
    </row>
    <row r="9" spans="1:7">
      <c r="A9" s="1"/>
      <c r="B9" s="13"/>
      <c r="C9" s="13"/>
      <c r="D9" s="13"/>
      <c r="E9" s="13"/>
      <c r="F9" s="13"/>
      <c r="G9" s="13"/>
    </row>
    <row r="10" spans="1:7" ht="16" thickBot="1">
      <c r="A10" s="1"/>
      <c r="B10" s="33" t="s">
        <v>52</v>
      </c>
      <c r="C10" s="9"/>
      <c r="D10" s="9"/>
      <c r="E10" s="9"/>
      <c r="F10" s="9"/>
      <c r="G10" s="9"/>
    </row>
    <row r="11" spans="1:7">
      <c r="A11" s="1"/>
    </row>
    <row r="12" spans="1:7" ht="48">
      <c r="B12" s="3" t="s">
        <v>1</v>
      </c>
      <c r="C12" s="3" t="s">
        <v>1</v>
      </c>
      <c r="D12" s="3" t="s">
        <v>30</v>
      </c>
      <c r="E12" s="23" t="s">
        <v>34</v>
      </c>
      <c r="F12" s="3" t="s">
        <v>26</v>
      </c>
      <c r="G12" s="3" t="s">
        <v>29</v>
      </c>
    </row>
    <row r="13" spans="1:7">
      <c r="B13" s="27" t="s">
        <v>8</v>
      </c>
      <c r="C13" s="26">
        <v>20</v>
      </c>
      <c r="D13" s="27" t="s">
        <v>2</v>
      </c>
      <c r="E13" s="27">
        <v>2400</v>
      </c>
      <c r="F13" s="27" t="s">
        <v>59</v>
      </c>
      <c r="G13" s="5">
        <f t="shared" ref="G13:G18" si="0">C13*E13</f>
        <v>48000</v>
      </c>
    </row>
    <row r="14" spans="1:7">
      <c r="B14" s="27" t="s">
        <v>16</v>
      </c>
      <c r="C14" s="25">
        <v>25</v>
      </c>
      <c r="D14" s="27" t="s">
        <v>5</v>
      </c>
      <c r="E14" s="27">
        <v>200</v>
      </c>
      <c r="F14" s="27" t="s">
        <v>60</v>
      </c>
      <c r="G14" s="5">
        <f t="shared" si="0"/>
        <v>5000</v>
      </c>
    </row>
    <row r="15" spans="1:7">
      <c r="B15" s="27" t="s">
        <v>32</v>
      </c>
      <c r="C15" s="25"/>
      <c r="D15" s="27"/>
      <c r="E15" s="27"/>
      <c r="F15" s="27"/>
      <c r="G15" s="5">
        <f>C15*E15</f>
        <v>0</v>
      </c>
    </row>
    <row r="16" spans="1:7">
      <c r="B16" s="27" t="s">
        <v>32</v>
      </c>
      <c r="C16" s="25"/>
      <c r="D16" s="27"/>
      <c r="E16" s="27"/>
      <c r="F16" s="27"/>
      <c r="G16" s="5">
        <f>C16*E16</f>
        <v>0</v>
      </c>
    </row>
    <row r="17" spans="2:9">
      <c r="B17" s="27" t="s">
        <v>32</v>
      </c>
      <c r="C17" s="25"/>
      <c r="D17" s="27"/>
      <c r="E17" s="27"/>
      <c r="F17" s="27"/>
      <c r="G17" s="5">
        <f t="shared" ref="G17" si="1">C17*E17</f>
        <v>0</v>
      </c>
    </row>
    <row r="18" spans="2:9">
      <c r="B18" s="27" t="s">
        <v>32</v>
      </c>
      <c r="C18" s="25"/>
      <c r="D18" s="27"/>
      <c r="E18" s="27"/>
      <c r="F18" s="27"/>
      <c r="G18" s="5">
        <f t="shared" si="0"/>
        <v>0</v>
      </c>
    </row>
    <row r="19" spans="2:9">
      <c r="B19" s="2"/>
      <c r="C19" s="2"/>
      <c r="D19" s="2"/>
      <c r="E19" s="2"/>
      <c r="F19" s="2"/>
      <c r="G19" s="6">
        <f>SUM(G13:G18)</f>
        <v>53000</v>
      </c>
    </row>
    <row r="20" spans="2:9">
      <c r="B20" s="9"/>
      <c r="C20" s="9"/>
      <c r="D20" s="9"/>
      <c r="E20" s="9"/>
      <c r="F20" s="9"/>
      <c r="G20" s="15"/>
    </row>
    <row r="21" spans="2:9" s="9" customFormat="1">
      <c r="G21" s="15"/>
    </row>
    <row r="22" spans="2:9" ht="48">
      <c r="B22" s="3" t="s">
        <v>0</v>
      </c>
      <c r="C22" s="3" t="s">
        <v>28</v>
      </c>
      <c r="D22" s="3" t="s">
        <v>30</v>
      </c>
      <c r="E22" s="23" t="s">
        <v>34</v>
      </c>
      <c r="F22" s="3" t="s">
        <v>26</v>
      </c>
      <c r="G22" s="3" t="s">
        <v>29</v>
      </c>
    </row>
    <row r="23" spans="2:9">
      <c r="B23" s="34" t="s">
        <v>15</v>
      </c>
      <c r="C23" s="24">
        <v>5</v>
      </c>
      <c r="D23" s="27" t="s">
        <v>5</v>
      </c>
      <c r="E23" s="27">
        <v>200</v>
      </c>
      <c r="F23" s="27" t="s">
        <v>19</v>
      </c>
      <c r="G23" s="5">
        <f>C23*E23</f>
        <v>1000</v>
      </c>
      <c r="I23" s="35" t="s">
        <v>64</v>
      </c>
    </row>
    <row r="24" spans="2:9">
      <c r="B24" s="27" t="s">
        <v>18</v>
      </c>
      <c r="C24" s="24">
        <v>1500</v>
      </c>
      <c r="D24" s="27" t="s">
        <v>11</v>
      </c>
      <c r="E24" s="27"/>
      <c r="F24" s="27" t="s">
        <v>42</v>
      </c>
      <c r="G24" s="5">
        <f>C24</f>
        <v>1500</v>
      </c>
    </row>
    <row r="25" spans="2:9">
      <c r="B25" s="34" t="s">
        <v>31</v>
      </c>
      <c r="C25" s="24">
        <v>2500</v>
      </c>
      <c r="D25" s="27" t="s">
        <v>11</v>
      </c>
      <c r="E25" s="27"/>
      <c r="F25" s="27" t="s">
        <v>43</v>
      </c>
      <c r="G25" s="5">
        <f>C25</f>
        <v>2500</v>
      </c>
    </row>
    <row r="26" spans="2:9">
      <c r="B26" s="34" t="s">
        <v>3</v>
      </c>
      <c r="C26" s="24">
        <v>8</v>
      </c>
      <c r="D26" s="27" t="s">
        <v>5</v>
      </c>
      <c r="E26" s="27">
        <v>200</v>
      </c>
      <c r="F26" s="27" t="s">
        <v>19</v>
      </c>
      <c r="G26" s="5">
        <f>C26*E26</f>
        <v>1600</v>
      </c>
      <c r="I26" s="35" t="s">
        <v>64</v>
      </c>
    </row>
    <row r="27" spans="2:9">
      <c r="B27" s="27" t="s">
        <v>41</v>
      </c>
      <c r="C27" s="24">
        <v>20</v>
      </c>
      <c r="D27" s="27" t="s">
        <v>9</v>
      </c>
      <c r="E27" s="27">
        <f>4*12*8</f>
        <v>384</v>
      </c>
      <c r="F27" s="27" t="s">
        <v>61</v>
      </c>
      <c r="G27" s="5">
        <f>C27*E27</f>
        <v>7680</v>
      </c>
      <c r="I27" s="35" t="s">
        <v>67</v>
      </c>
    </row>
    <row r="28" spans="2:9">
      <c r="B28" s="27" t="s">
        <v>20</v>
      </c>
      <c r="C28" s="29">
        <f>0.062</f>
        <v>6.2E-2</v>
      </c>
      <c r="D28" s="27"/>
      <c r="E28" s="27"/>
      <c r="F28" s="27"/>
      <c r="G28" s="5">
        <f>C28*(G27)</f>
        <v>476.15999999999997</v>
      </c>
    </row>
    <row r="29" spans="2:9">
      <c r="B29" s="27" t="s">
        <v>21</v>
      </c>
      <c r="C29" s="29">
        <v>1.4500000000000001E-2</v>
      </c>
      <c r="D29" s="27"/>
      <c r="E29" s="27"/>
      <c r="F29" s="27"/>
      <c r="G29" s="5">
        <f>C29*G27</f>
        <v>111.36</v>
      </c>
    </row>
    <row r="30" spans="2:9">
      <c r="B30" s="34" t="s">
        <v>54</v>
      </c>
      <c r="C30" s="24">
        <v>500</v>
      </c>
      <c r="D30" s="27" t="s">
        <v>11</v>
      </c>
      <c r="E30" s="27"/>
      <c r="F30" s="27"/>
      <c r="G30" s="5">
        <f t="shared" ref="G30:G37" si="2">C30</f>
        <v>500</v>
      </c>
    </row>
    <row r="31" spans="2:9">
      <c r="B31" s="34" t="s">
        <v>62</v>
      </c>
      <c r="C31" s="24">
        <v>500</v>
      </c>
      <c r="D31" s="27" t="s">
        <v>11</v>
      </c>
      <c r="E31" s="27"/>
      <c r="F31" s="27"/>
      <c r="G31" s="5">
        <f t="shared" si="2"/>
        <v>500</v>
      </c>
    </row>
    <row r="32" spans="2:9">
      <c r="B32" s="34" t="s">
        <v>55</v>
      </c>
      <c r="C32" s="24">
        <v>3000</v>
      </c>
      <c r="D32" s="27" t="s">
        <v>11</v>
      </c>
      <c r="E32" s="27"/>
      <c r="F32" s="27"/>
      <c r="G32" s="5">
        <f t="shared" si="2"/>
        <v>3000</v>
      </c>
    </row>
    <row r="33" spans="2:9">
      <c r="B33" s="34" t="s">
        <v>63</v>
      </c>
      <c r="C33" s="24">
        <v>500</v>
      </c>
      <c r="D33" s="27" t="s">
        <v>11</v>
      </c>
      <c r="E33" s="27"/>
      <c r="F33" s="27"/>
      <c r="G33" s="5">
        <f t="shared" si="2"/>
        <v>500</v>
      </c>
    </row>
    <row r="34" spans="2:9">
      <c r="B34" s="27" t="s">
        <v>10</v>
      </c>
      <c r="C34" s="24">
        <v>1200</v>
      </c>
      <c r="D34" s="27" t="s">
        <v>11</v>
      </c>
      <c r="E34" s="27"/>
      <c r="F34" s="27"/>
      <c r="G34" s="5">
        <f t="shared" si="2"/>
        <v>1200</v>
      </c>
    </row>
    <row r="35" spans="2:9">
      <c r="B35" s="34" t="s">
        <v>53</v>
      </c>
      <c r="C35" s="24">
        <v>0</v>
      </c>
      <c r="D35" s="27"/>
      <c r="E35" s="27"/>
      <c r="F35" s="27"/>
      <c r="G35" s="5">
        <f t="shared" si="2"/>
        <v>0</v>
      </c>
    </row>
    <row r="36" spans="2:9">
      <c r="B36" s="34" t="s">
        <v>47</v>
      </c>
      <c r="C36" s="24">
        <v>1000</v>
      </c>
      <c r="D36" s="27"/>
      <c r="E36" s="27"/>
      <c r="F36" s="27"/>
      <c r="G36" s="5">
        <f t="shared" si="2"/>
        <v>1000</v>
      </c>
      <c r="I36" s="39"/>
    </row>
    <row r="37" spans="2:9">
      <c r="B37" s="34" t="s">
        <v>46</v>
      </c>
      <c r="C37" s="24">
        <v>800</v>
      </c>
      <c r="D37" s="27"/>
      <c r="E37" s="27"/>
      <c r="F37" s="27"/>
      <c r="G37" s="5">
        <f t="shared" si="2"/>
        <v>800</v>
      </c>
    </row>
    <row r="38" spans="2:9">
      <c r="B38" s="34" t="s">
        <v>39</v>
      </c>
      <c r="C38" s="24">
        <v>50</v>
      </c>
      <c r="D38" s="27"/>
      <c r="E38" s="27">
        <v>1</v>
      </c>
      <c r="F38" s="27" t="s">
        <v>40</v>
      </c>
      <c r="G38" s="5">
        <f>C38*E38</f>
        <v>50</v>
      </c>
    </row>
    <row r="39" spans="2:9">
      <c r="B39" s="34" t="s">
        <v>4</v>
      </c>
      <c r="C39" s="24">
        <v>8</v>
      </c>
      <c r="D39" s="27" t="s">
        <v>5</v>
      </c>
      <c r="E39" s="27">
        <v>500</v>
      </c>
      <c r="F39" s="27" t="s">
        <v>13</v>
      </c>
      <c r="G39" s="5">
        <f>C39*E39</f>
        <v>4000</v>
      </c>
      <c r="I39" s="35" t="s">
        <v>64</v>
      </c>
    </row>
    <row r="40" spans="2:9">
      <c r="B40" s="27" t="s">
        <v>17</v>
      </c>
      <c r="C40" s="24">
        <v>300</v>
      </c>
      <c r="D40" s="27"/>
      <c r="E40" s="27"/>
      <c r="F40" s="27" t="s">
        <v>97</v>
      </c>
      <c r="G40" s="5">
        <f t="shared" ref="G40" si="3">C40</f>
        <v>300</v>
      </c>
    </row>
    <row r="41" spans="2:9">
      <c r="B41" s="27" t="s">
        <v>6</v>
      </c>
      <c r="C41" s="24">
        <v>70</v>
      </c>
      <c r="D41" s="27" t="s">
        <v>7</v>
      </c>
      <c r="E41" s="27">
        <f>(1*25*200*24)/2000</f>
        <v>60</v>
      </c>
      <c r="F41" s="27" t="s">
        <v>65</v>
      </c>
      <c r="G41" s="5">
        <f>C41*E41</f>
        <v>4200</v>
      </c>
    </row>
    <row r="42" spans="2:9">
      <c r="B42" s="27" t="s">
        <v>12</v>
      </c>
      <c r="C42" s="24">
        <v>1500</v>
      </c>
      <c r="D42" s="27" t="s">
        <v>11</v>
      </c>
      <c r="E42" s="27"/>
      <c r="F42" s="27"/>
      <c r="G42" s="5">
        <f>C42</f>
        <v>1500</v>
      </c>
    </row>
    <row r="43" spans="2:9">
      <c r="B43" s="34" t="s">
        <v>32</v>
      </c>
      <c r="C43" s="30">
        <v>0</v>
      </c>
      <c r="D43" s="27"/>
      <c r="E43" s="27"/>
      <c r="F43" s="27"/>
      <c r="G43" s="5">
        <f t="shared" ref="G43:G45" si="4">C43</f>
        <v>0</v>
      </c>
    </row>
    <row r="44" spans="2:9">
      <c r="B44" s="34" t="s">
        <v>32</v>
      </c>
      <c r="C44" s="30">
        <v>0</v>
      </c>
      <c r="D44" s="27"/>
      <c r="E44" s="27"/>
      <c r="F44" s="27"/>
      <c r="G44" s="5">
        <f t="shared" si="4"/>
        <v>0</v>
      </c>
    </row>
    <row r="45" spans="2:9">
      <c r="B45" s="34" t="s">
        <v>32</v>
      </c>
      <c r="C45" s="30">
        <v>0</v>
      </c>
      <c r="D45" s="27"/>
      <c r="E45" s="27"/>
      <c r="F45" s="27"/>
      <c r="G45" s="5">
        <f t="shared" si="4"/>
        <v>0</v>
      </c>
    </row>
    <row r="46" spans="2:9">
      <c r="B46" s="34" t="s">
        <v>32</v>
      </c>
      <c r="C46" s="30">
        <v>0</v>
      </c>
      <c r="D46" s="27"/>
      <c r="E46" s="27"/>
      <c r="F46" s="27"/>
      <c r="G46" s="5">
        <f t="shared" ref="G46:G49" si="5">C46</f>
        <v>0</v>
      </c>
    </row>
    <row r="47" spans="2:9">
      <c r="B47" s="34" t="s">
        <v>32</v>
      </c>
      <c r="C47" s="30">
        <v>0</v>
      </c>
      <c r="D47" s="27"/>
      <c r="E47" s="27"/>
      <c r="F47" s="27"/>
      <c r="G47" s="5">
        <f t="shared" si="5"/>
        <v>0</v>
      </c>
    </row>
    <row r="48" spans="2:9">
      <c r="B48" s="34" t="s">
        <v>32</v>
      </c>
      <c r="C48" s="30">
        <v>0</v>
      </c>
      <c r="D48" s="27"/>
      <c r="E48" s="27"/>
      <c r="F48" s="27"/>
      <c r="G48" s="5">
        <f t="shared" si="5"/>
        <v>0</v>
      </c>
    </row>
    <row r="49" spans="2:9">
      <c r="B49" s="34" t="s">
        <v>32</v>
      </c>
      <c r="C49" s="30">
        <v>0</v>
      </c>
      <c r="D49" s="27"/>
      <c r="E49" s="27"/>
      <c r="F49" s="27"/>
      <c r="G49" s="5">
        <f t="shared" si="5"/>
        <v>0</v>
      </c>
    </row>
    <row r="50" spans="2:9">
      <c r="B50" s="19" t="s">
        <v>23</v>
      </c>
      <c r="C50" s="20"/>
      <c r="D50" s="20"/>
      <c r="E50" s="20"/>
      <c r="F50" s="20"/>
      <c r="G50" s="21">
        <f>SUM(G23:G49)</f>
        <v>32417.52</v>
      </c>
    </row>
    <row r="51" spans="2:9">
      <c r="B51" s="44"/>
      <c r="C51" s="45"/>
      <c r="D51" s="45"/>
      <c r="E51" s="45"/>
      <c r="F51" s="45"/>
      <c r="G51" s="46"/>
    </row>
    <row r="52" spans="2:9" s="9" customFormat="1">
      <c r="B52" s="19" t="s">
        <v>80</v>
      </c>
      <c r="C52" s="20"/>
      <c r="D52" s="20"/>
      <c r="E52" s="20"/>
      <c r="F52" s="20"/>
      <c r="G52" s="21">
        <f>G19-G50</f>
        <v>20582.48</v>
      </c>
    </row>
    <row r="53" spans="2:9" s="9" customFormat="1">
      <c r="B53" s="17"/>
      <c r="G53" s="18"/>
    </row>
    <row r="54" spans="2:9" s="47" customFormat="1">
      <c r="B54" s="42" t="s">
        <v>95</v>
      </c>
      <c r="C54" s="38"/>
      <c r="D54" s="38"/>
      <c r="E54" s="38"/>
      <c r="F54" s="38"/>
      <c r="G54" s="38"/>
    </row>
    <row r="55" spans="2:9">
      <c r="B55" s="27" t="s">
        <v>74</v>
      </c>
      <c r="C55" s="27"/>
      <c r="D55" s="41" t="s">
        <v>76</v>
      </c>
      <c r="E55" s="27"/>
      <c r="F55" s="27"/>
      <c r="G55" s="24">
        <v>-236</v>
      </c>
      <c r="I55" s="35" t="s">
        <v>78</v>
      </c>
    </row>
    <row r="56" spans="2:9">
      <c r="B56" s="27" t="s">
        <v>75</v>
      </c>
      <c r="C56" s="27"/>
      <c r="D56" s="41" t="s">
        <v>77</v>
      </c>
      <c r="E56" s="27"/>
      <c r="F56" s="27"/>
      <c r="G56" s="24">
        <v>-305</v>
      </c>
      <c r="I56" s="35" t="s">
        <v>78</v>
      </c>
    </row>
    <row r="57" spans="2:9">
      <c r="B57" s="27" t="s">
        <v>70</v>
      </c>
      <c r="C57" s="27"/>
      <c r="D57" s="27"/>
      <c r="E57" s="27"/>
      <c r="F57" s="27"/>
      <c r="G57" s="24"/>
    </row>
    <row r="58" spans="2:9">
      <c r="B58" s="27" t="s">
        <v>73</v>
      </c>
      <c r="C58" s="27"/>
      <c r="D58" s="27"/>
      <c r="E58" s="27"/>
      <c r="F58" s="27"/>
      <c r="G58" s="24">
        <f>-('Capital inputs'!G15-Loans!C11)</f>
        <v>-4290</v>
      </c>
    </row>
    <row r="59" spans="2:9">
      <c r="B59" s="27" t="s">
        <v>71</v>
      </c>
      <c r="C59" s="27"/>
      <c r="D59" s="27"/>
      <c r="E59" s="27"/>
      <c r="F59" s="27"/>
      <c r="G59" s="24">
        <f>-('Capital inputs'!G14-Loans!C10)</f>
        <v>0</v>
      </c>
    </row>
    <row r="60" spans="2:9">
      <c r="B60" s="27"/>
      <c r="C60" s="27"/>
      <c r="D60" s="27"/>
      <c r="E60" s="27"/>
      <c r="F60" s="27"/>
      <c r="G60" s="24"/>
    </row>
    <row r="61" spans="2:9">
      <c r="B61" s="27"/>
      <c r="C61" s="27"/>
      <c r="D61" s="27"/>
      <c r="E61" s="27"/>
      <c r="F61" s="27"/>
      <c r="G61" s="24"/>
    </row>
    <row r="62" spans="2:9">
      <c r="B62" s="42" t="s">
        <v>29</v>
      </c>
      <c r="C62" s="42"/>
      <c r="D62" s="42"/>
      <c r="E62" s="42"/>
      <c r="F62" s="42"/>
      <c r="G62" s="43">
        <f>SUM(G55:G59)</f>
        <v>-4831</v>
      </c>
    </row>
    <row r="64" spans="2:9">
      <c r="B64" s="19" t="s">
        <v>79</v>
      </c>
      <c r="C64" s="20"/>
      <c r="D64" s="20"/>
      <c r="E64" s="20"/>
      <c r="F64" s="20"/>
      <c r="G64" s="21">
        <f>G52+G62</f>
        <v>15751.48</v>
      </c>
    </row>
  </sheetData>
  <sortState xmlns:xlrd2="http://schemas.microsoft.com/office/spreadsheetml/2017/richdata2" ref="B22:G41">
    <sortCondition ref="B22:B41"/>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
  <sheetViews>
    <sheetView workbookViewId="0">
      <selection activeCell="B1" sqref="B1"/>
    </sheetView>
  </sheetViews>
  <sheetFormatPr baseColWidth="10" defaultColWidth="8.83203125" defaultRowHeight="15"/>
  <cols>
    <col min="1" max="1" width="3.5" customWidth="1"/>
    <col min="2" max="2" width="48" bestFit="1" customWidth="1"/>
    <col min="3" max="3" width="12.1640625" bestFit="1" customWidth="1"/>
    <col min="4" max="4" width="16.5" bestFit="1" customWidth="1"/>
    <col min="5" max="5" width="12.33203125" customWidth="1"/>
    <col min="6" max="6" width="39.5" bestFit="1" customWidth="1"/>
    <col min="7" max="7" width="12.5" bestFit="1" customWidth="1"/>
    <col min="8" max="8" width="2.5" customWidth="1"/>
    <col min="9" max="9" width="53.33203125" customWidth="1"/>
  </cols>
  <sheetData>
    <row r="1" spans="1:9" s="31" customFormat="1" ht="24">
      <c r="B1" s="32" t="s">
        <v>72</v>
      </c>
    </row>
    <row r="2" spans="1:9">
      <c r="B2" s="1"/>
    </row>
    <row r="3" spans="1:9">
      <c r="A3" s="1"/>
      <c r="B3" s="8"/>
      <c r="C3" s="9"/>
      <c r="D3" s="9"/>
      <c r="E3" s="9"/>
      <c r="F3" s="9"/>
      <c r="G3" s="12"/>
    </row>
    <row r="4" spans="1:9" ht="16" thickBot="1">
      <c r="A4" s="1"/>
      <c r="B4" s="33" t="s">
        <v>57</v>
      </c>
      <c r="C4" s="9"/>
      <c r="D4" s="9"/>
      <c r="E4" s="9"/>
      <c r="F4" s="9"/>
      <c r="G4" s="12"/>
    </row>
    <row r="5" spans="1:9">
      <c r="A5" s="1"/>
      <c r="B5" s="14"/>
      <c r="C5" s="9"/>
      <c r="D5" s="9"/>
      <c r="E5" s="9"/>
      <c r="F5" s="9"/>
      <c r="G5" s="12"/>
    </row>
    <row r="6" spans="1:9" ht="48">
      <c r="B6" s="23" t="s">
        <v>38</v>
      </c>
      <c r="C6" s="3" t="s">
        <v>28</v>
      </c>
      <c r="D6" s="3" t="s">
        <v>30</v>
      </c>
      <c r="E6" s="23" t="s">
        <v>34</v>
      </c>
      <c r="F6" s="3" t="s">
        <v>26</v>
      </c>
      <c r="G6" s="3" t="s">
        <v>29</v>
      </c>
      <c r="I6" s="36" t="s">
        <v>69</v>
      </c>
    </row>
    <row r="7" spans="1:9">
      <c r="A7" s="1"/>
      <c r="B7" s="27" t="s">
        <v>58</v>
      </c>
      <c r="C7" s="24">
        <v>20000</v>
      </c>
      <c r="D7" s="27" t="s">
        <v>5</v>
      </c>
      <c r="E7" s="27">
        <v>1</v>
      </c>
      <c r="F7" s="27" t="s">
        <v>44</v>
      </c>
      <c r="G7" s="5">
        <f t="shared" ref="G7:G8" si="0">C7*E7</f>
        <v>20000</v>
      </c>
    </row>
    <row r="8" spans="1:9">
      <c r="A8" s="1"/>
      <c r="B8" s="27" t="s">
        <v>22</v>
      </c>
      <c r="C8" s="24">
        <v>2000</v>
      </c>
      <c r="D8" s="27" t="s">
        <v>5</v>
      </c>
      <c r="E8" s="27">
        <v>1</v>
      </c>
      <c r="F8" s="27" t="s">
        <v>14</v>
      </c>
      <c r="G8" s="5">
        <f t="shared" si="0"/>
        <v>2000</v>
      </c>
      <c r="I8" s="59" t="s">
        <v>37</v>
      </c>
    </row>
    <row r="9" spans="1:9">
      <c r="B9" s="27" t="s">
        <v>27</v>
      </c>
      <c r="C9" s="24">
        <v>2000</v>
      </c>
      <c r="D9" s="27" t="s">
        <v>5</v>
      </c>
      <c r="E9" s="27">
        <v>1</v>
      </c>
      <c r="F9" s="27" t="s">
        <v>45</v>
      </c>
      <c r="G9" s="5">
        <f>C9*E9</f>
        <v>2000</v>
      </c>
      <c r="I9" s="59"/>
    </row>
    <row r="10" spans="1:9">
      <c r="B10" s="27" t="s">
        <v>35</v>
      </c>
      <c r="C10" s="24">
        <v>2000</v>
      </c>
      <c r="D10" s="27" t="s">
        <v>36</v>
      </c>
      <c r="E10" s="27">
        <v>1</v>
      </c>
      <c r="F10" s="27" t="s">
        <v>68</v>
      </c>
      <c r="G10" s="5">
        <f>C10*E10</f>
        <v>2000</v>
      </c>
      <c r="I10" s="59"/>
    </row>
    <row r="11" spans="1:9">
      <c r="B11" s="27" t="s">
        <v>33</v>
      </c>
      <c r="C11" s="24">
        <v>79</v>
      </c>
      <c r="D11" s="27" t="s">
        <v>5</v>
      </c>
      <c r="E11" s="27">
        <v>10</v>
      </c>
      <c r="F11" s="27"/>
      <c r="G11" s="5">
        <f t="shared" ref="G11:G14" si="1">C11*E11</f>
        <v>790</v>
      </c>
      <c r="I11" s="59"/>
    </row>
    <row r="12" spans="1:9">
      <c r="B12" s="27" t="s">
        <v>32</v>
      </c>
      <c r="C12" s="24"/>
      <c r="D12" s="27"/>
      <c r="E12" s="27"/>
      <c r="F12" s="27"/>
      <c r="G12" s="5">
        <f t="shared" si="1"/>
        <v>0</v>
      </c>
    </row>
    <row r="13" spans="1:9">
      <c r="B13" s="27" t="s">
        <v>32</v>
      </c>
      <c r="C13" s="24"/>
      <c r="D13" s="27"/>
      <c r="E13" s="27"/>
      <c r="F13" s="27"/>
      <c r="G13" s="5">
        <f t="shared" si="1"/>
        <v>0</v>
      </c>
    </row>
    <row r="14" spans="1:9">
      <c r="B14" s="27" t="s">
        <v>32</v>
      </c>
      <c r="C14" s="24"/>
      <c r="D14" s="27"/>
      <c r="E14" s="27"/>
      <c r="F14" s="27"/>
      <c r="G14" s="5">
        <f t="shared" si="1"/>
        <v>0</v>
      </c>
    </row>
    <row r="15" spans="1:9">
      <c r="B15" s="2"/>
      <c r="C15" s="4"/>
      <c r="D15" s="2"/>
      <c r="E15" s="2"/>
      <c r="F15" s="2"/>
      <c r="G15" s="16">
        <f>SUM(G7:G14)</f>
        <v>26790</v>
      </c>
    </row>
  </sheetData>
  <mergeCells count="1">
    <mergeCell ref="I8:I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election activeCell="B1" sqref="B1"/>
    </sheetView>
  </sheetViews>
  <sheetFormatPr baseColWidth="10" defaultColWidth="8.83203125" defaultRowHeight="15"/>
  <cols>
    <col min="1" max="1" width="3.5" customWidth="1"/>
    <col min="2" max="2" width="48" bestFit="1" customWidth="1"/>
    <col min="3" max="3" width="12.1640625" bestFit="1" customWidth="1"/>
    <col min="4" max="4" width="4.1640625" customWidth="1"/>
    <col min="5" max="5" width="33.1640625" customWidth="1"/>
  </cols>
  <sheetData>
    <row r="1" spans="1:5" s="31" customFormat="1" ht="24">
      <c r="B1" s="32" t="s">
        <v>24</v>
      </c>
    </row>
    <row r="2" spans="1:5">
      <c r="B2" s="1"/>
    </row>
    <row r="3" spans="1:5" ht="16" thickBot="1">
      <c r="A3" s="1"/>
      <c r="B3" s="33" t="s">
        <v>24</v>
      </c>
      <c r="E3" s="39"/>
    </row>
    <row r="4" spans="1:5">
      <c r="A4" s="1"/>
    </row>
    <row r="5" spans="1:5">
      <c r="A5" s="1"/>
      <c r="B5" s="8"/>
      <c r="C5" s="11"/>
    </row>
    <row r="6" spans="1:5">
      <c r="A6" s="1"/>
      <c r="B6" s="3" t="s">
        <v>24</v>
      </c>
      <c r="C6" s="28"/>
    </row>
    <row r="7" spans="1:5">
      <c r="A7" s="1"/>
      <c r="B7" s="27" t="s">
        <v>48</v>
      </c>
      <c r="C7" s="24">
        <v>11000</v>
      </c>
      <c r="E7" s="59" t="s">
        <v>51</v>
      </c>
    </row>
    <row r="8" spans="1:5">
      <c r="A8" s="1"/>
      <c r="B8" s="27" t="s">
        <v>49</v>
      </c>
      <c r="C8" s="24">
        <v>1500</v>
      </c>
      <c r="E8" s="59"/>
    </row>
    <row r="9" spans="1:5">
      <c r="A9" s="1"/>
      <c r="B9" s="27" t="s">
        <v>50</v>
      </c>
      <c r="C9" s="24">
        <v>10000</v>
      </c>
      <c r="E9" s="59"/>
    </row>
    <row r="10" spans="1:5">
      <c r="A10" s="1"/>
      <c r="B10" s="27"/>
      <c r="C10" s="24"/>
    </row>
    <row r="11" spans="1:5">
      <c r="A11" s="1"/>
      <c r="B11" s="7" t="s">
        <v>25</v>
      </c>
      <c r="C11" s="37">
        <f>SUM(C6:C10)</f>
        <v>22500</v>
      </c>
    </row>
  </sheetData>
  <mergeCells count="1">
    <mergeCell ref="E7:E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I22" sqref="I22"/>
    </sheetView>
  </sheetViews>
  <sheetFormatPr baseColWidth="10" defaultColWidth="8.832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 - Gen. guidance</vt:lpstr>
      <vt:lpstr>SUMMARY</vt:lpstr>
      <vt:lpstr>Operating Inc - Exp</vt:lpstr>
      <vt:lpstr>Capital inputs</vt:lpstr>
      <vt:lpstr>Loans</vt:lpstr>
      <vt:lpstr>Add your tab here</vt:lpstr>
    </vt:vector>
  </TitlesOfParts>
  <Company>University of Vermont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Deziel</dc:creator>
  <cp:lastModifiedBy>Microsoft Office User</cp:lastModifiedBy>
  <cp:lastPrinted>2019-04-23T20:08:33Z</cp:lastPrinted>
  <dcterms:created xsi:type="dcterms:W3CDTF">2019-04-23T18:02:02Z</dcterms:created>
  <dcterms:modified xsi:type="dcterms:W3CDTF">2020-07-13T16:00:21Z</dcterms:modified>
</cp:coreProperties>
</file>