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 date1904="1"/>
  <mc:AlternateContent xmlns:mc="http://schemas.openxmlformats.org/markup-compatibility/2006">
    <mc:Choice Requires="x15">
      <x15ac:absPath xmlns:x15ac="http://schemas.microsoft.com/office/spreadsheetml/2010/11/ac" url="/Users/dbhguru/Desktop/Tree Data/MTSF Maps, Spreadsheets, Programs/"/>
    </mc:Choice>
  </mc:AlternateContent>
  <xr:revisionPtr revIDLastSave="0" documentId="13_ncr:1_{619D47E5-808F-A547-8148-300886CFBA7A}" xr6:coauthVersionLast="36" xr6:coauthVersionMax="36" xr10:uidLastSave="{00000000-0000-0000-0000-000000000000}"/>
  <workbookProtection lockStructure="1"/>
  <bookViews>
    <workbookView xWindow="7860" yWindow="720" windowWidth="32760" windowHeight="25640" tabRatio="500" activeTab="6" xr2:uid="{00000000-000D-0000-FFFF-FFFF00000000}"/>
  </bookViews>
  <sheets>
    <sheet name="MTSFByLoc" sheetId="1" r:id="rId1"/>
    <sheet name="MTSF STATS" sheetId="2" r:id="rId2"/>
    <sheet name="MSFByLoc" sheetId="8" r:id="rId3"/>
    <sheet name="HawleyByLoc" sheetId="9" r:id="rId4"/>
    <sheet name="Savoy" sheetId="14" r:id="rId5"/>
    <sheet name="MTTom" sheetId="15" r:id="rId6"/>
    <sheet name="Robinson" sheetId="17" r:id="rId7"/>
  </sheets>
  <externalReferences>
    <externalReference r:id="rId8"/>
  </externalReferences>
  <definedNames>
    <definedName name="_xlnm._FilterDatabase" localSheetId="2" hidden="1">MSFByLoc!$A$3:$AJ$3</definedName>
    <definedName name="_xlnm._FilterDatabase" localSheetId="1" hidden="1">'MTSF STATS'!#REF!</definedName>
    <definedName name="_xlnm._FilterDatabase" localSheetId="0" hidden="1">MTSFByLoc!$A$2:$AA$459</definedName>
    <definedName name="TheDataBase">[1]TreeMeasurements!$A$2:$Z$305</definedName>
  </definedNames>
  <calcPr calcId="181029"/>
</workbook>
</file>

<file path=xl/calcChain.xml><?xml version="1.0" encoding="utf-8"?>
<calcChain xmlns="http://schemas.openxmlformats.org/spreadsheetml/2006/main">
  <c r="AA65" i="1" l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L57" i="2"/>
  <c r="AL54" i="2"/>
  <c r="AL51" i="2"/>
  <c r="AL48" i="2"/>
  <c r="AL45" i="2"/>
  <c r="AL42" i="2"/>
  <c r="AL39" i="2"/>
  <c r="AL36" i="2"/>
  <c r="AL33" i="2"/>
  <c r="AL30" i="2"/>
  <c r="AL27" i="2"/>
  <c r="AL24" i="2"/>
  <c r="AL21" i="2"/>
  <c r="AL18" i="2"/>
  <c r="AL15" i="2"/>
  <c r="AL12" i="2"/>
  <c r="AL9" i="2"/>
  <c r="AL6" i="2"/>
  <c r="AL3" i="2"/>
  <c r="AA404" i="1"/>
  <c r="AA461" i="1"/>
  <c r="AA460" i="1"/>
  <c r="AA459" i="1"/>
  <c r="AA458" i="1"/>
  <c r="AA457" i="1"/>
  <c r="AA456" i="1"/>
  <c r="AA455" i="1"/>
  <c r="AA454" i="1"/>
  <c r="AA453" i="1"/>
  <c r="AA452" i="1"/>
  <c r="AA451" i="1"/>
  <c r="AA450" i="1"/>
  <c r="AA449" i="1"/>
  <c r="AA448" i="1"/>
  <c r="AA447" i="1"/>
  <c r="AA446" i="1"/>
  <c r="AA445" i="1"/>
  <c r="AA444" i="1"/>
  <c r="AA443" i="1"/>
  <c r="AA442" i="1"/>
  <c r="AA441" i="1"/>
  <c r="AA440" i="1"/>
  <c r="AA439" i="1"/>
  <c r="AA438" i="1"/>
  <c r="AA437" i="1"/>
  <c r="AA436" i="1"/>
  <c r="AA435" i="1"/>
  <c r="AA434" i="1"/>
  <c r="AA433" i="1"/>
  <c r="AA432" i="1"/>
  <c r="AA431" i="1"/>
  <c r="AA430" i="1"/>
  <c r="AA429" i="1"/>
  <c r="AA428" i="1"/>
  <c r="AA427" i="1"/>
  <c r="AA426" i="1"/>
  <c r="AA425" i="1"/>
  <c r="AA424" i="1"/>
  <c r="AA423" i="1"/>
  <c r="AA422" i="1"/>
  <c r="AA421" i="1"/>
  <c r="AA420" i="1"/>
  <c r="AA419" i="1"/>
  <c r="AA418" i="1"/>
  <c r="AA417" i="1"/>
  <c r="AA416" i="1"/>
  <c r="AA415" i="1"/>
  <c r="AA414" i="1"/>
  <c r="AA413" i="1"/>
  <c r="AA412" i="1"/>
  <c r="AA411" i="1"/>
  <c r="AA410" i="1"/>
  <c r="AG58" i="2"/>
  <c r="AL58" i="2" s="1"/>
  <c r="AH57" i="2"/>
  <c r="AG57" i="2"/>
  <c r="AH54" i="2"/>
  <c r="AG54" i="2"/>
  <c r="AH51" i="2"/>
  <c r="AG51" i="2"/>
  <c r="AH48" i="2"/>
  <c r="AG48" i="2"/>
  <c r="AH45" i="2"/>
  <c r="AG45" i="2"/>
  <c r="AH42" i="2"/>
  <c r="AG42" i="2"/>
  <c r="AH39" i="2"/>
  <c r="AG39" i="2"/>
  <c r="AH36" i="2"/>
  <c r="AG36" i="2"/>
  <c r="AH33" i="2"/>
  <c r="AG33" i="2"/>
  <c r="AH30" i="2"/>
  <c r="AG30" i="2"/>
  <c r="AH27" i="2"/>
  <c r="AG27" i="2"/>
  <c r="AH24" i="2"/>
  <c r="AG24" i="2"/>
  <c r="AH21" i="2"/>
  <c r="AG21" i="2"/>
  <c r="AH18" i="2"/>
  <c r="AG18" i="2"/>
  <c r="AH15" i="2"/>
  <c r="AG15" i="2"/>
  <c r="AH12" i="2"/>
  <c r="AG12" i="2"/>
  <c r="AH9" i="2"/>
  <c r="AG9" i="2"/>
  <c r="AG7" i="2"/>
  <c r="AL7" i="2" s="1"/>
  <c r="AH6" i="2"/>
  <c r="AG6" i="2"/>
  <c r="AH3" i="2"/>
  <c r="AG3" i="2"/>
  <c r="AB58" i="2"/>
  <c r="AB54" i="2"/>
  <c r="AB51" i="2"/>
  <c r="AB48" i="2"/>
  <c r="AB45" i="2"/>
  <c r="AB42" i="2"/>
  <c r="AB39" i="2"/>
  <c r="AB36" i="2"/>
  <c r="AB33" i="2"/>
  <c r="AB30" i="2"/>
  <c r="AB27" i="2"/>
  <c r="AB24" i="2"/>
  <c r="AB21" i="2"/>
  <c r="AB18" i="2"/>
  <c r="AB15" i="2"/>
  <c r="AB12" i="2"/>
  <c r="AB9" i="2"/>
  <c r="AC57" i="2"/>
  <c r="AD57" i="2" s="1"/>
  <c r="AB57" i="2"/>
  <c r="AC54" i="2"/>
  <c r="AD54" i="2" s="1"/>
  <c r="AC51" i="2"/>
  <c r="AD51" i="2" s="1"/>
  <c r="AC48" i="2"/>
  <c r="AD48" i="2" s="1"/>
  <c r="AC45" i="2"/>
  <c r="AD45" i="2" s="1"/>
  <c r="AC42" i="2"/>
  <c r="AD42" i="2" s="1"/>
  <c r="AC39" i="2"/>
  <c r="AD39" i="2" s="1"/>
  <c r="AC36" i="2"/>
  <c r="AD36" i="2" s="1"/>
  <c r="AC33" i="2"/>
  <c r="AD33" i="2" s="1"/>
  <c r="AC30" i="2"/>
  <c r="AD30" i="2" s="1"/>
  <c r="AC27" i="2"/>
  <c r="AD27" i="2" s="1"/>
  <c r="AC24" i="2"/>
  <c r="AD24" i="2" s="1"/>
  <c r="AC21" i="2"/>
  <c r="AD21" i="2" s="1"/>
  <c r="AC18" i="2"/>
  <c r="AD18" i="2" s="1"/>
  <c r="AC15" i="2"/>
  <c r="AD15" i="2" s="1"/>
  <c r="AC12" i="2"/>
  <c r="AD12" i="2" s="1"/>
  <c r="AC9" i="2"/>
  <c r="AD9" i="2" s="1"/>
  <c r="AC6" i="2"/>
  <c r="AD6" i="2" s="1"/>
  <c r="AB6" i="2"/>
  <c r="AC3" i="2"/>
  <c r="AD3" i="2" s="1"/>
  <c r="AB3" i="2"/>
  <c r="X6" i="2"/>
  <c r="Y6" i="2" s="1"/>
  <c r="W6" i="2"/>
  <c r="X3" i="2"/>
  <c r="Y3" i="2" s="1"/>
  <c r="W3" i="2"/>
  <c r="AO43" i="2" l="1"/>
  <c r="K17" i="2" s="1"/>
  <c r="AO55" i="2"/>
  <c r="K21" i="2" s="1"/>
  <c r="AO49" i="2"/>
  <c r="K19" i="2" s="1"/>
  <c r="F18" i="2"/>
  <c r="AJ46" i="2"/>
  <c r="J18" i="2" s="1"/>
  <c r="R58" i="2"/>
  <c r="S57" i="2"/>
  <c r="T57" i="2" s="1"/>
  <c r="R57" i="2"/>
  <c r="R55" i="2"/>
  <c r="AB55" i="2" s="1"/>
  <c r="AG55" i="2" s="1"/>
  <c r="AL55" i="2" s="1"/>
  <c r="S54" i="2"/>
  <c r="T54" i="2" s="1"/>
  <c r="R54" i="2"/>
  <c r="R52" i="2"/>
  <c r="AB52" i="2" s="1"/>
  <c r="AG52" i="2" s="1"/>
  <c r="AL52" i="2" s="1"/>
  <c r="S51" i="2"/>
  <c r="T51" i="2" s="1"/>
  <c r="R51" i="2"/>
  <c r="R49" i="2"/>
  <c r="AB49" i="2" s="1"/>
  <c r="AG49" i="2" s="1"/>
  <c r="AL49" i="2" s="1"/>
  <c r="S48" i="2"/>
  <c r="T48" i="2" s="1"/>
  <c r="R48" i="2"/>
  <c r="R46" i="2"/>
  <c r="AB46" i="2" s="1"/>
  <c r="AG46" i="2" s="1"/>
  <c r="AL46" i="2" s="1"/>
  <c r="AO46" i="2" s="1"/>
  <c r="K18" i="2" s="1"/>
  <c r="S45" i="2"/>
  <c r="T45" i="2" s="1"/>
  <c r="R45" i="2"/>
  <c r="D18" i="2" s="1"/>
  <c r="R43" i="2"/>
  <c r="AB43" i="2" s="1"/>
  <c r="AG43" i="2" s="1"/>
  <c r="AL43" i="2" s="1"/>
  <c r="S42" i="2"/>
  <c r="T42" i="2" s="1"/>
  <c r="R42" i="2"/>
  <c r="R40" i="2"/>
  <c r="AB40" i="2" s="1"/>
  <c r="AG40" i="2" s="1"/>
  <c r="AL40" i="2" s="1"/>
  <c r="AO40" i="2" s="1"/>
  <c r="K16" i="2" s="1"/>
  <c r="S39" i="2"/>
  <c r="T39" i="2" s="1"/>
  <c r="R39" i="2"/>
  <c r="R37" i="2" l="1"/>
  <c r="AB37" i="2" s="1"/>
  <c r="S36" i="2"/>
  <c r="T36" i="2" s="1"/>
  <c r="R36" i="2"/>
  <c r="R34" i="2"/>
  <c r="AB34" i="2" s="1"/>
  <c r="S33" i="2"/>
  <c r="T33" i="2" s="1"/>
  <c r="R33" i="2"/>
  <c r="R31" i="2"/>
  <c r="AB31" i="2" s="1"/>
  <c r="S30" i="2"/>
  <c r="T30" i="2" s="1"/>
  <c r="R30" i="2"/>
  <c r="R28" i="2"/>
  <c r="AB28" i="2" s="1"/>
  <c r="S27" i="2"/>
  <c r="T27" i="2" s="1"/>
  <c r="R27" i="2"/>
  <c r="R25" i="2"/>
  <c r="AB25" i="2" s="1"/>
  <c r="S24" i="2"/>
  <c r="T24" i="2" s="1"/>
  <c r="R24" i="2"/>
  <c r="R22" i="2"/>
  <c r="AB22" i="2" s="1"/>
  <c r="S21" i="2"/>
  <c r="T21" i="2" s="1"/>
  <c r="R21" i="2"/>
  <c r="R19" i="2"/>
  <c r="AB19" i="2" s="1"/>
  <c r="S18" i="2"/>
  <c r="T18" i="2" s="1"/>
  <c r="R18" i="2"/>
  <c r="R16" i="2"/>
  <c r="AB16" i="2" s="1"/>
  <c r="S15" i="2"/>
  <c r="T15" i="2" s="1"/>
  <c r="R15" i="2"/>
  <c r="R13" i="2"/>
  <c r="AB13" i="2" s="1"/>
  <c r="S12" i="2"/>
  <c r="T12" i="2" s="1"/>
  <c r="R12" i="2"/>
  <c r="R10" i="2"/>
  <c r="AB10" i="2" s="1"/>
  <c r="S9" i="2"/>
  <c r="T9" i="2" s="1"/>
  <c r="R9" i="2"/>
  <c r="S6" i="2"/>
  <c r="T6" i="2" s="1"/>
  <c r="R6" i="2"/>
  <c r="S3" i="2"/>
  <c r="T3" i="2" s="1"/>
  <c r="R3" i="2"/>
  <c r="N57" i="2"/>
  <c r="O57" i="2" s="1"/>
  <c r="M57" i="2"/>
  <c r="M54" i="2"/>
  <c r="N54" i="2"/>
  <c r="O54" i="2" s="1"/>
  <c r="N51" i="2"/>
  <c r="O51" i="2" s="1"/>
  <c r="M51" i="2"/>
  <c r="N48" i="2"/>
  <c r="O48" i="2" s="1"/>
  <c r="M48" i="2"/>
  <c r="N45" i="2"/>
  <c r="O45" i="2" s="1"/>
  <c r="M45" i="2"/>
  <c r="N42" i="2"/>
  <c r="O42" i="2" s="1"/>
  <c r="M42" i="2"/>
  <c r="N39" i="2"/>
  <c r="O39" i="2" s="1"/>
  <c r="M39" i="2"/>
  <c r="N36" i="2"/>
  <c r="O36" i="2" s="1"/>
  <c r="M36" i="2"/>
  <c r="N33" i="2"/>
  <c r="O33" i="2" s="1"/>
  <c r="M33" i="2"/>
  <c r="N30" i="2"/>
  <c r="O30" i="2" s="1"/>
  <c r="M30" i="2"/>
  <c r="N27" i="2"/>
  <c r="O27" i="2" s="1"/>
  <c r="M27" i="2"/>
  <c r="N24" i="2"/>
  <c r="O24" i="2" s="1"/>
  <c r="M24" i="2"/>
  <c r="N18" i="2"/>
  <c r="O18" i="2" s="1"/>
  <c r="M18" i="2"/>
  <c r="N21" i="2"/>
  <c r="O21" i="2" s="1"/>
  <c r="M21" i="2"/>
  <c r="E18" i="2" l="1"/>
  <c r="AG16" i="2"/>
  <c r="AG10" i="2"/>
  <c r="AG22" i="2"/>
  <c r="AG19" i="2"/>
  <c r="AG13" i="2"/>
  <c r="AG25" i="2"/>
  <c r="AG28" i="2"/>
  <c r="AG31" i="2"/>
  <c r="AG34" i="2"/>
  <c r="AG37" i="2"/>
  <c r="N15" i="2"/>
  <c r="O15" i="2" s="1"/>
  <c r="M15" i="2"/>
  <c r="N12" i="2"/>
  <c r="O12" i="2" s="1"/>
  <c r="M12" i="2"/>
  <c r="N9" i="2"/>
  <c r="O9" i="2" s="1"/>
  <c r="M9" i="2"/>
  <c r="N6" i="2"/>
  <c r="O6" i="2" s="1"/>
  <c r="M6" i="2"/>
  <c r="M3" i="2"/>
  <c r="N3" i="2"/>
  <c r="O3" i="2" s="1"/>
  <c r="AL37" i="2" l="1"/>
  <c r="AO37" i="2" s="1"/>
  <c r="K15" i="2" s="1"/>
  <c r="AL31" i="2"/>
  <c r="AO31" i="2" s="1"/>
  <c r="K13" i="2" s="1"/>
  <c r="AL25" i="2"/>
  <c r="AL19" i="2"/>
  <c r="AL22" i="2"/>
  <c r="AO22" i="2" s="1"/>
  <c r="K10" i="2" s="1"/>
  <c r="AL16" i="2"/>
  <c r="AO16" i="2" s="1"/>
  <c r="K8" i="2" s="1"/>
  <c r="AL34" i="2"/>
  <c r="AO34" i="2" s="1"/>
  <c r="K14" i="2" s="1"/>
  <c r="AL28" i="2"/>
  <c r="AO28" i="2" s="1"/>
  <c r="K12" i="2" s="1"/>
  <c r="AL13" i="2"/>
  <c r="AO13" i="2" s="1"/>
  <c r="K7" i="2" s="1"/>
  <c r="AL10" i="2"/>
  <c r="N12" i="8"/>
  <c r="AG16" i="8"/>
  <c r="N16" i="8"/>
  <c r="AG12" i="8" l="1"/>
  <c r="T12" i="8"/>
  <c r="N10" i="8"/>
  <c r="F10" i="8"/>
  <c r="AG15" i="8"/>
  <c r="AG10" i="8"/>
  <c r="AG8" i="8"/>
  <c r="N8" i="8"/>
  <c r="T8" i="8" s="1"/>
  <c r="N15" i="8"/>
  <c r="T15" i="8" s="1"/>
  <c r="N27" i="8"/>
  <c r="AA32" i="1" l="1"/>
  <c r="AA33" i="1"/>
  <c r="AA31" i="1"/>
  <c r="AA30" i="1"/>
  <c r="AA29" i="1"/>
  <c r="AA28" i="1"/>
  <c r="AA27" i="1"/>
  <c r="AA26" i="1"/>
  <c r="AA25" i="1"/>
  <c r="AA24" i="1"/>
  <c r="AA23" i="1"/>
  <c r="AA22" i="1"/>
  <c r="AA21" i="1"/>
  <c r="N32" i="1"/>
  <c r="F32" i="1"/>
  <c r="AO10" i="2" s="1"/>
  <c r="K6" i="2" s="1"/>
  <c r="N35" i="1" l="1"/>
  <c r="U35" i="1" s="1"/>
  <c r="N220" i="1" l="1"/>
  <c r="AA220" i="1"/>
  <c r="AA119" i="1"/>
  <c r="AA118" i="1"/>
  <c r="AA117" i="1"/>
  <c r="AA116" i="1"/>
  <c r="AA190" i="1"/>
  <c r="AA347" i="1"/>
  <c r="AA346" i="1"/>
  <c r="AA345" i="1"/>
  <c r="AA382" i="1"/>
  <c r="AA381" i="1"/>
  <c r="AA366" i="1"/>
  <c r="N366" i="1"/>
  <c r="AA356" i="1"/>
  <c r="N356" i="1"/>
  <c r="Z393" i="1"/>
  <c r="AA324" i="1"/>
  <c r="AA323" i="1"/>
  <c r="AA322" i="1"/>
  <c r="AA321" i="1"/>
  <c r="AA320" i="1"/>
  <c r="AA319" i="1"/>
  <c r="AA318" i="1"/>
  <c r="AA226" i="1"/>
  <c r="AA171" i="1"/>
  <c r="AA170" i="1"/>
  <c r="AA169" i="1"/>
  <c r="U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I63" i="1"/>
  <c r="L63" i="1"/>
  <c r="N63" i="1" s="1"/>
  <c r="I80" i="1"/>
  <c r="L80" i="1"/>
  <c r="N396" i="1"/>
  <c r="AA396" i="1"/>
  <c r="AA395" i="1"/>
  <c r="N395" i="1"/>
  <c r="N215" i="1"/>
  <c r="AA215" i="1"/>
  <c r="L311" i="1"/>
  <c r="I236" i="1"/>
  <c r="L236" i="1"/>
  <c r="U348" i="1"/>
  <c r="AG48" i="8"/>
  <c r="I43" i="1"/>
  <c r="L43" i="1"/>
  <c r="N364" i="1"/>
  <c r="AA364" i="1"/>
  <c r="M351" i="1"/>
  <c r="M350" i="1"/>
  <c r="AA341" i="1"/>
  <c r="N382" i="1"/>
  <c r="F382" i="1"/>
  <c r="AO4" i="2" s="1"/>
  <c r="K4" i="2" s="1"/>
  <c r="I348" i="1"/>
  <c r="L348" i="1"/>
  <c r="AD36" i="8"/>
  <c r="AF36" i="8"/>
  <c r="AG9" i="8"/>
  <c r="M9" i="8"/>
  <c r="N9" i="8" s="1"/>
  <c r="M4" i="8"/>
  <c r="I402" i="1"/>
  <c r="L402" i="1"/>
  <c r="I39" i="1"/>
  <c r="L39" i="1"/>
  <c r="I36" i="1"/>
  <c r="N36" i="1" s="1"/>
  <c r="L36" i="1"/>
  <c r="I37" i="1"/>
  <c r="L37" i="1"/>
  <c r="I38" i="1"/>
  <c r="L38" i="1"/>
  <c r="I82" i="1"/>
  <c r="L82" i="1"/>
  <c r="I349" i="1"/>
  <c r="L349" i="1"/>
  <c r="I31" i="1"/>
  <c r="N31" i="1" s="1"/>
  <c r="I33" i="1"/>
  <c r="L33" i="1"/>
  <c r="I3" i="1"/>
  <c r="L3" i="1"/>
  <c r="I4" i="1"/>
  <c r="L4" i="1"/>
  <c r="N4" i="1" s="1"/>
  <c r="I7" i="1"/>
  <c r="L7" i="1"/>
  <c r="I5" i="1"/>
  <c r="L5" i="1"/>
  <c r="I11" i="1"/>
  <c r="L11" i="1"/>
  <c r="I9" i="1"/>
  <c r="L9" i="1"/>
  <c r="I12" i="1"/>
  <c r="L12" i="1"/>
  <c r="I10" i="1"/>
  <c r="L10" i="1"/>
  <c r="I14" i="1"/>
  <c r="L14" i="1"/>
  <c r="I15" i="1"/>
  <c r="L15" i="1"/>
  <c r="I17" i="1"/>
  <c r="L17" i="1"/>
  <c r="I6" i="1"/>
  <c r="L6" i="1"/>
  <c r="I18" i="1"/>
  <c r="L18" i="1"/>
  <c r="I16" i="1"/>
  <c r="L16" i="1"/>
  <c r="N16" i="1" s="1"/>
  <c r="I20" i="1"/>
  <c r="L20" i="1"/>
  <c r="I21" i="1"/>
  <c r="L21" i="1"/>
  <c r="I22" i="1"/>
  <c r="L22" i="1"/>
  <c r="I23" i="1"/>
  <c r="L23" i="1"/>
  <c r="N13" i="1"/>
  <c r="I24" i="1"/>
  <c r="L24" i="1"/>
  <c r="I25" i="1"/>
  <c r="L25" i="1"/>
  <c r="I26" i="1"/>
  <c r="L26" i="1"/>
  <c r="I27" i="1"/>
  <c r="L27" i="1"/>
  <c r="I28" i="1"/>
  <c r="L28" i="1"/>
  <c r="I29" i="1"/>
  <c r="L29" i="1"/>
  <c r="I30" i="1"/>
  <c r="L30" i="1"/>
  <c r="I34" i="1"/>
  <c r="L34" i="1"/>
  <c r="I40" i="1"/>
  <c r="L40" i="1"/>
  <c r="N41" i="1"/>
  <c r="I42" i="1"/>
  <c r="L42" i="1"/>
  <c r="I44" i="1"/>
  <c r="L44" i="1"/>
  <c r="I45" i="1"/>
  <c r="L45" i="1"/>
  <c r="I46" i="1"/>
  <c r="L46" i="1"/>
  <c r="I47" i="1"/>
  <c r="L47" i="1"/>
  <c r="I48" i="1"/>
  <c r="L48" i="1"/>
  <c r="I49" i="1"/>
  <c r="L49" i="1"/>
  <c r="N50" i="1"/>
  <c r="I51" i="1"/>
  <c r="L51" i="1"/>
  <c r="I52" i="1"/>
  <c r="L52" i="1"/>
  <c r="I53" i="1"/>
  <c r="L53" i="1"/>
  <c r="I57" i="1"/>
  <c r="L57" i="1"/>
  <c r="L61" i="1"/>
  <c r="N61" i="1" s="1"/>
  <c r="N62" i="1"/>
  <c r="I55" i="1"/>
  <c r="J55" i="1"/>
  <c r="L55" i="1" s="1"/>
  <c r="I54" i="1"/>
  <c r="L54" i="1"/>
  <c r="I59" i="1"/>
  <c r="L59" i="1"/>
  <c r="I60" i="1"/>
  <c r="N60" i="1" s="1"/>
  <c r="L60" i="1"/>
  <c r="L58" i="1"/>
  <c r="N58" i="1" s="1"/>
  <c r="L75" i="1"/>
  <c r="N75" i="1" s="1"/>
  <c r="L78" i="1"/>
  <c r="N78" i="1" s="1"/>
  <c r="L79" i="1"/>
  <c r="N79" i="1" s="1"/>
  <c r="L64" i="1"/>
  <c r="N64" i="1" s="1"/>
  <c r="I65" i="1"/>
  <c r="L65" i="1"/>
  <c r="I66" i="1"/>
  <c r="L66" i="1"/>
  <c r="I67" i="1"/>
  <c r="L67" i="1"/>
  <c r="N67" i="1" s="1"/>
  <c r="I68" i="1"/>
  <c r="L68" i="1"/>
  <c r="I69" i="1"/>
  <c r="L69" i="1"/>
  <c r="N69" i="1" s="1"/>
  <c r="I70" i="1"/>
  <c r="L70" i="1"/>
  <c r="I71" i="1"/>
  <c r="L71" i="1"/>
  <c r="N71" i="1" s="1"/>
  <c r="I72" i="1"/>
  <c r="L72" i="1"/>
  <c r="I73" i="1"/>
  <c r="L73" i="1"/>
  <c r="N73" i="1" s="1"/>
  <c r="I74" i="1"/>
  <c r="L74" i="1"/>
  <c r="I76" i="1"/>
  <c r="L76" i="1"/>
  <c r="N76" i="1" s="1"/>
  <c r="I77" i="1"/>
  <c r="L77" i="1"/>
  <c r="I115" i="1"/>
  <c r="L115" i="1"/>
  <c r="N115" i="1" s="1"/>
  <c r="N119" i="1"/>
  <c r="N118" i="1"/>
  <c r="I111" i="1"/>
  <c r="L111" i="1"/>
  <c r="N111" i="1" s="1"/>
  <c r="I114" i="1"/>
  <c r="L114" i="1"/>
  <c r="I106" i="1"/>
  <c r="N106" i="1" s="1"/>
  <c r="I110" i="1"/>
  <c r="L110" i="1"/>
  <c r="I112" i="1"/>
  <c r="L112" i="1"/>
  <c r="I117" i="1"/>
  <c r="L117" i="1"/>
  <c r="I113" i="1"/>
  <c r="L113" i="1"/>
  <c r="I103" i="1"/>
  <c r="L103" i="1"/>
  <c r="I108" i="1"/>
  <c r="L108" i="1"/>
  <c r="I81" i="1"/>
  <c r="L81" i="1"/>
  <c r="I83" i="1"/>
  <c r="L83" i="1"/>
  <c r="I84" i="1"/>
  <c r="L84" i="1"/>
  <c r="I88" i="1"/>
  <c r="L88" i="1"/>
  <c r="I85" i="1"/>
  <c r="L85" i="1"/>
  <c r="I86" i="1"/>
  <c r="L86" i="1"/>
  <c r="I90" i="1"/>
  <c r="L90" i="1"/>
  <c r="I91" i="1"/>
  <c r="L91" i="1"/>
  <c r="I87" i="1"/>
  <c r="N87" i="1" s="1"/>
  <c r="L87" i="1"/>
  <c r="I92" i="1"/>
  <c r="L92" i="1"/>
  <c r="I93" i="1"/>
  <c r="L93" i="1"/>
  <c r="I94" i="1"/>
  <c r="L94" i="1"/>
  <c r="I89" i="1"/>
  <c r="L89" i="1"/>
  <c r="I95" i="1"/>
  <c r="L95" i="1"/>
  <c r="I96" i="1"/>
  <c r="L96" i="1"/>
  <c r="I97" i="1"/>
  <c r="L97" i="1"/>
  <c r="I98" i="1"/>
  <c r="L98" i="1"/>
  <c r="I99" i="1"/>
  <c r="L99" i="1"/>
  <c r="I100" i="1"/>
  <c r="L100" i="1"/>
  <c r="I101" i="1"/>
  <c r="L101" i="1"/>
  <c r="I102" i="1"/>
  <c r="L102" i="1"/>
  <c r="I104" i="1"/>
  <c r="L104" i="1"/>
  <c r="I105" i="1"/>
  <c r="L105" i="1"/>
  <c r="I107" i="1"/>
  <c r="L107" i="1"/>
  <c r="I109" i="1"/>
  <c r="L109" i="1"/>
  <c r="I128" i="1"/>
  <c r="L128" i="1"/>
  <c r="I120" i="1"/>
  <c r="L120" i="1"/>
  <c r="I121" i="1"/>
  <c r="L121" i="1"/>
  <c r="I122" i="1"/>
  <c r="L122" i="1"/>
  <c r="I123" i="1"/>
  <c r="L123" i="1"/>
  <c r="I124" i="1"/>
  <c r="L124" i="1"/>
  <c r="I125" i="1"/>
  <c r="L125" i="1"/>
  <c r="N126" i="1"/>
  <c r="I127" i="1"/>
  <c r="L127" i="1"/>
  <c r="I129" i="1"/>
  <c r="L129" i="1"/>
  <c r="N129" i="1" s="1"/>
  <c r="N130" i="1"/>
  <c r="I169" i="1"/>
  <c r="L169" i="1"/>
  <c r="I167" i="1"/>
  <c r="L167" i="1"/>
  <c r="I168" i="1"/>
  <c r="L168" i="1"/>
  <c r="I170" i="1"/>
  <c r="L170" i="1"/>
  <c r="I171" i="1"/>
  <c r="L171" i="1"/>
  <c r="I131" i="1"/>
  <c r="L131" i="1"/>
  <c r="I135" i="1"/>
  <c r="L135" i="1"/>
  <c r="I133" i="1"/>
  <c r="N133" i="1" s="1"/>
  <c r="L133" i="1"/>
  <c r="I132" i="1"/>
  <c r="L132" i="1"/>
  <c r="I134" i="1"/>
  <c r="L134" i="1"/>
  <c r="I136" i="1"/>
  <c r="L136" i="1"/>
  <c r="I137" i="1"/>
  <c r="L137" i="1"/>
  <c r="I138" i="1"/>
  <c r="L138" i="1"/>
  <c r="I139" i="1"/>
  <c r="L139" i="1"/>
  <c r="I140" i="1"/>
  <c r="L140" i="1"/>
  <c r="I141" i="1"/>
  <c r="L141" i="1"/>
  <c r="I142" i="1"/>
  <c r="L142" i="1"/>
  <c r="I143" i="1"/>
  <c r="L143" i="1"/>
  <c r="I144" i="1"/>
  <c r="L144" i="1"/>
  <c r="I145" i="1"/>
  <c r="L145" i="1"/>
  <c r="I146" i="1"/>
  <c r="L146" i="1"/>
  <c r="I147" i="1"/>
  <c r="L147" i="1"/>
  <c r="I148" i="1"/>
  <c r="L148" i="1"/>
  <c r="I149" i="1"/>
  <c r="L149" i="1"/>
  <c r="I150" i="1"/>
  <c r="L150" i="1"/>
  <c r="I151" i="1"/>
  <c r="L151" i="1"/>
  <c r="I152" i="1"/>
  <c r="L152" i="1"/>
  <c r="I153" i="1"/>
  <c r="L153" i="1"/>
  <c r="I154" i="1"/>
  <c r="L154" i="1"/>
  <c r="I155" i="1"/>
  <c r="L155" i="1"/>
  <c r="I156" i="1"/>
  <c r="L156" i="1"/>
  <c r="I157" i="1"/>
  <c r="L157" i="1"/>
  <c r="I158" i="1"/>
  <c r="L158" i="1"/>
  <c r="I159" i="1"/>
  <c r="L159" i="1"/>
  <c r="I160" i="1"/>
  <c r="L160" i="1"/>
  <c r="I161" i="1"/>
  <c r="L161" i="1"/>
  <c r="I162" i="1"/>
  <c r="L162" i="1"/>
  <c r="I163" i="1"/>
  <c r="L163" i="1"/>
  <c r="I164" i="1"/>
  <c r="L164" i="1"/>
  <c r="I165" i="1"/>
  <c r="L165" i="1"/>
  <c r="I166" i="1"/>
  <c r="L166" i="1"/>
  <c r="I174" i="1"/>
  <c r="L174" i="1"/>
  <c r="G175" i="1"/>
  <c r="I175" i="1" s="1"/>
  <c r="L175" i="1"/>
  <c r="I176" i="1"/>
  <c r="L176" i="1"/>
  <c r="N172" i="1"/>
  <c r="N173" i="1"/>
  <c r="I177" i="1"/>
  <c r="L177" i="1"/>
  <c r="I178" i="1"/>
  <c r="L178" i="1"/>
  <c r="L190" i="1"/>
  <c r="N190" i="1" s="1"/>
  <c r="I184" i="1"/>
  <c r="L184" i="1"/>
  <c r="I185" i="1"/>
  <c r="L185" i="1"/>
  <c r="N185" i="1" s="1"/>
  <c r="I186" i="1"/>
  <c r="L186" i="1"/>
  <c r="I187" i="1"/>
  <c r="L187" i="1"/>
  <c r="N187" i="1" s="1"/>
  <c r="I188" i="1"/>
  <c r="L188" i="1"/>
  <c r="I189" i="1"/>
  <c r="L189" i="1"/>
  <c r="I381" i="1"/>
  <c r="I179" i="1"/>
  <c r="N179" i="1" s="1"/>
  <c r="I180" i="1"/>
  <c r="L180" i="1"/>
  <c r="N180" i="1" s="1"/>
  <c r="I181" i="1"/>
  <c r="N181" i="1" s="1"/>
  <c r="N182" i="1"/>
  <c r="N183" i="1"/>
  <c r="I191" i="1"/>
  <c r="L191" i="1"/>
  <c r="I192" i="1"/>
  <c r="L192" i="1"/>
  <c r="I193" i="1"/>
  <c r="L193" i="1"/>
  <c r="I194" i="1"/>
  <c r="L194" i="1"/>
  <c r="I195" i="1"/>
  <c r="L195" i="1"/>
  <c r="N196" i="1"/>
  <c r="I198" i="1"/>
  <c r="L198" i="1"/>
  <c r="N198" i="1" s="1"/>
  <c r="I197" i="1"/>
  <c r="L197" i="1"/>
  <c r="I199" i="1"/>
  <c r="L199" i="1"/>
  <c r="N199" i="1" s="1"/>
  <c r="I200" i="1"/>
  <c r="L200" i="1"/>
  <c r="I201" i="1"/>
  <c r="L201" i="1"/>
  <c r="I202" i="1"/>
  <c r="L202" i="1"/>
  <c r="I203" i="1"/>
  <c r="L203" i="1"/>
  <c r="I204" i="1"/>
  <c r="L204" i="1"/>
  <c r="I205" i="1"/>
  <c r="L205" i="1"/>
  <c r="N205" i="1" s="1"/>
  <c r="I206" i="1"/>
  <c r="L206" i="1"/>
  <c r="I207" i="1"/>
  <c r="L207" i="1"/>
  <c r="N207" i="1" s="1"/>
  <c r="I208" i="1"/>
  <c r="L208" i="1"/>
  <c r="I209" i="1"/>
  <c r="L209" i="1"/>
  <c r="N209" i="1" s="1"/>
  <c r="I210" i="1"/>
  <c r="L210" i="1"/>
  <c r="I211" i="1"/>
  <c r="L211" i="1"/>
  <c r="N211" i="1" s="1"/>
  <c r="I214" i="1"/>
  <c r="L214" i="1"/>
  <c r="I213" i="1"/>
  <c r="L213" i="1"/>
  <c r="N213" i="1" s="1"/>
  <c r="I216" i="1"/>
  <c r="L216" i="1"/>
  <c r="I217" i="1"/>
  <c r="L217" i="1"/>
  <c r="N217" i="1" s="1"/>
  <c r="I219" i="1"/>
  <c r="L219" i="1"/>
  <c r="I218" i="1"/>
  <c r="L218" i="1"/>
  <c r="I221" i="1"/>
  <c r="L221" i="1"/>
  <c r="I222" i="1"/>
  <c r="L222" i="1"/>
  <c r="N222" i="1" s="1"/>
  <c r="I223" i="1"/>
  <c r="L223" i="1"/>
  <c r="I224" i="1"/>
  <c r="L224" i="1"/>
  <c r="I225" i="1"/>
  <c r="L225" i="1"/>
  <c r="I227" i="1"/>
  <c r="L227" i="1"/>
  <c r="N227" i="1" s="1"/>
  <c r="I229" i="1"/>
  <c r="L229" i="1"/>
  <c r="I230" i="1"/>
  <c r="L230" i="1"/>
  <c r="N230" i="1" s="1"/>
  <c r="I231" i="1"/>
  <c r="L231" i="1"/>
  <c r="I232" i="1"/>
  <c r="L232" i="1"/>
  <c r="N232" i="1" s="1"/>
  <c r="I233" i="1"/>
  <c r="L233" i="1"/>
  <c r="I234" i="1"/>
  <c r="L234" i="1"/>
  <c r="I235" i="1"/>
  <c r="L235" i="1"/>
  <c r="I237" i="1"/>
  <c r="L237" i="1"/>
  <c r="I238" i="1"/>
  <c r="L238" i="1"/>
  <c r="I239" i="1"/>
  <c r="L239" i="1"/>
  <c r="N239" i="1" s="1"/>
  <c r="I240" i="1"/>
  <c r="L240" i="1"/>
  <c r="I241" i="1"/>
  <c r="L241" i="1"/>
  <c r="N241" i="1" s="1"/>
  <c r="I242" i="1"/>
  <c r="L242" i="1"/>
  <c r="I228" i="1"/>
  <c r="L228" i="1"/>
  <c r="N228" i="1" s="1"/>
  <c r="I243" i="1"/>
  <c r="L243" i="1"/>
  <c r="I244" i="1"/>
  <c r="L244" i="1"/>
  <c r="N244" i="1" s="1"/>
  <c r="I245" i="1"/>
  <c r="L245" i="1"/>
  <c r="I247" i="1"/>
  <c r="L247" i="1"/>
  <c r="I248" i="1"/>
  <c r="L248" i="1"/>
  <c r="I249" i="1"/>
  <c r="L249" i="1"/>
  <c r="N249" i="1" s="1"/>
  <c r="I250" i="1"/>
  <c r="L250" i="1"/>
  <c r="I251" i="1"/>
  <c r="L251" i="1"/>
  <c r="N251" i="1" s="1"/>
  <c r="I252" i="1"/>
  <c r="L252" i="1"/>
  <c r="I253" i="1"/>
  <c r="L253" i="1"/>
  <c r="I255" i="1"/>
  <c r="L255" i="1"/>
  <c r="I256" i="1"/>
  <c r="L256" i="1"/>
  <c r="I257" i="1"/>
  <c r="L257" i="1"/>
  <c r="I258" i="1"/>
  <c r="L258" i="1"/>
  <c r="N258" i="1" s="1"/>
  <c r="I259" i="1"/>
  <c r="L259" i="1"/>
  <c r="L266" i="1"/>
  <c r="N266" i="1" s="1"/>
  <c r="I260" i="1"/>
  <c r="L260" i="1"/>
  <c r="I261" i="1"/>
  <c r="L261" i="1"/>
  <c r="I262" i="1"/>
  <c r="N262" i="1" s="1"/>
  <c r="L262" i="1"/>
  <c r="N254" i="1"/>
  <c r="I263" i="1"/>
  <c r="L263" i="1"/>
  <c r="I264" i="1"/>
  <c r="L264" i="1"/>
  <c r="I265" i="1"/>
  <c r="L265" i="1"/>
  <c r="N265" i="1" s="1"/>
  <c r="I267" i="1"/>
  <c r="L267" i="1"/>
  <c r="I246" i="1"/>
  <c r="L246" i="1"/>
  <c r="N246" i="1" s="1"/>
  <c r="I269" i="1"/>
  <c r="L269" i="1"/>
  <c r="N270" i="1"/>
  <c r="I271" i="1"/>
  <c r="L271" i="1"/>
  <c r="I268" i="1"/>
  <c r="L268" i="1"/>
  <c r="I272" i="1"/>
  <c r="L272" i="1"/>
  <c r="I273" i="1"/>
  <c r="L273" i="1"/>
  <c r="I274" i="1"/>
  <c r="L274" i="1"/>
  <c r="I275" i="1"/>
  <c r="L275" i="1"/>
  <c r="I276" i="1"/>
  <c r="N276" i="1" s="1"/>
  <c r="L276" i="1"/>
  <c r="I277" i="1"/>
  <c r="L277" i="1"/>
  <c r="I278" i="1"/>
  <c r="N278" i="1" s="1"/>
  <c r="L278" i="1"/>
  <c r="I279" i="1"/>
  <c r="L279" i="1"/>
  <c r="I280" i="1"/>
  <c r="N280" i="1" s="1"/>
  <c r="L280" i="1"/>
  <c r="I281" i="1"/>
  <c r="L281" i="1"/>
  <c r="I296" i="1"/>
  <c r="N296" i="1" s="1"/>
  <c r="L296" i="1"/>
  <c r="I300" i="1"/>
  <c r="L300" i="1"/>
  <c r="N319" i="1"/>
  <c r="N320" i="1"/>
  <c r="N317" i="1"/>
  <c r="N318" i="1"/>
  <c r="I316" i="1"/>
  <c r="N316" i="1" s="1"/>
  <c r="L316" i="1"/>
  <c r="I307" i="1"/>
  <c r="N307" i="1" s="1"/>
  <c r="I295" i="1"/>
  <c r="L295" i="1"/>
  <c r="I297" i="1"/>
  <c r="L297" i="1"/>
  <c r="I305" i="1"/>
  <c r="L305" i="1"/>
  <c r="I308" i="1"/>
  <c r="L308" i="1"/>
  <c r="I294" i="1"/>
  <c r="L294" i="1"/>
  <c r="I298" i="1"/>
  <c r="L298" i="1"/>
  <c r="I303" i="1"/>
  <c r="L303" i="1"/>
  <c r="N303" i="1" s="1"/>
  <c r="I306" i="1"/>
  <c r="L306" i="1"/>
  <c r="I309" i="1"/>
  <c r="L309" i="1"/>
  <c r="N309" i="1" s="1"/>
  <c r="I301" i="1"/>
  <c r="L301" i="1"/>
  <c r="I302" i="1"/>
  <c r="L302" i="1"/>
  <c r="I313" i="1"/>
  <c r="L313" i="1"/>
  <c r="I311" i="1"/>
  <c r="N311" i="1" s="1"/>
  <c r="I315" i="1"/>
  <c r="N315" i="1" s="1"/>
  <c r="L315" i="1"/>
  <c r="I310" i="1"/>
  <c r="L310" i="1"/>
  <c r="I321" i="1"/>
  <c r="N321" i="1" s="1"/>
  <c r="L321" i="1"/>
  <c r="I322" i="1"/>
  <c r="L322" i="1"/>
  <c r="N323" i="1"/>
  <c r="I289" i="1"/>
  <c r="L289" i="1"/>
  <c r="I293" i="1"/>
  <c r="N293" i="1" s="1"/>
  <c r="I299" i="1"/>
  <c r="L299" i="1"/>
  <c r="I304" i="1"/>
  <c r="L304" i="1"/>
  <c r="I282" i="1"/>
  <c r="N282" i="1" s="1"/>
  <c r="L282" i="1"/>
  <c r="I284" i="1"/>
  <c r="L284" i="1"/>
  <c r="I285" i="1"/>
  <c r="L285" i="1"/>
  <c r="I286" i="1"/>
  <c r="L286" i="1"/>
  <c r="I287" i="1"/>
  <c r="N287" i="1" s="1"/>
  <c r="L287" i="1"/>
  <c r="I288" i="1"/>
  <c r="L288" i="1"/>
  <c r="I290" i="1"/>
  <c r="N290" i="1" s="1"/>
  <c r="L290" i="1"/>
  <c r="I291" i="1"/>
  <c r="L291" i="1"/>
  <c r="I292" i="1"/>
  <c r="L292" i="1"/>
  <c r="L312" i="1"/>
  <c r="N312" i="1" s="1"/>
  <c r="I314" i="1"/>
  <c r="L314" i="1"/>
  <c r="L332" i="1"/>
  <c r="N332" i="1" s="1"/>
  <c r="I338" i="1"/>
  <c r="L338" i="1"/>
  <c r="I346" i="1"/>
  <c r="L346" i="1"/>
  <c r="I334" i="1"/>
  <c r="L334" i="1"/>
  <c r="I333" i="1"/>
  <c r="L333" i="1"/>
  <c r="I335" i="1"/>
  <c r="L335" i="1"/>
  <c r="L330" i="1"/>
  <c r="N330" i="1" s="1"/>
  <c r="I331" i="1"/>
  <c r="L331" i="1"/>
  <c r="I345" i="1"/>
  <c r="L345" i="1"/>
  <c r="I339" i="1"/>
  <c r="L339" i="1"/>
  <c r="I341" i="1"/>
  <c r="L341" i="1"/>
  <c r="I336" i="1"/>
  <c r="L336" i="1"/>
  <c r="I343" i="1"/>
  <c r="L343" i="1"/>
  <c r="I344" i="1"/>
  <c r="L344" i="1"/>
  <c r="L328" i="1"/>
  <c r="N328" i="1" s="1"/>
  <c r="I340" i="1"/>
  <c r="L340" i="1"/>
  <c r="N342" i="1"/>
  <c r="I325" i="1"/>
  <c r="L325" i="1"/>
  <c r="N325" i="1" s="1"/>
  <c r="I329" i="1"/>
  <c r="L329" i="1"/>
  <c r="N347" i="1"/>
  <c r="I326" i="1"/>
  <c r="N326" i="1" s="1"/>
  <c r="L326" i="1"/>
  <c r="I327" i="1"/>
  <c r="L327" i="1"/>
  <c r="I337" i="1"/>
  <c r="N337" i="1" s="1"/>
  <c r="L337" i="1"/>
  <c r="I350" i="1"/>
  <c r="L350" i="1"/>
  <c r="I351" i="1"/>
  <c r="L351" i="1"/>
  <c r="I353" i="1"/>
  <c r="L353" i="1"/>
  <c r="I354" i="1"/>
  <c r="N354" i="1" s="1"/>
  <c r="L354" i="1"/>
  <c r="I355" i="1"/>
  <c r="L355" i="1"/>
  <c r="I357" i="1"/>
  <c r="L357" i="1"/>
  <c r="I359" i="1"/>
  <c r="L359" i="1"/>
  <c r="I358" i="1"/>
  <c r="N358" i="1" s="1"/>
  <c r="U358" i="1" s="1"/>
  <c r="L358" i="1"/>
  <c r="I361" i="1"/>
  <c r="L361" i="1"/>
  <c r="I352" i="1"/>
  <c r="L352" i="1"/>
  <c r="I363" i="1"/>
  <c r="L363" i="1"/>
  <c r="I365" i="1"/>
  <c r="N365" i="1" s="1"/>
  <c r="L365" i="1"/>
  <c r="I360" i="1"/>
  <c r="L360" i="1"/>
  <c r="I367" i="1"/>
  <c r="N367" i="1" s="1"/>
  <c r="L367" i="1"/>
  <c r="I368" i="1"/>
  <c r="L368" i="1"/>
  <c r="I369" i="1"/>
  <c r="L369" i="1"/>
  <c r="I370" i="1"/>
  <c r="L370" i="1"/>
  <c r="I371" i="1"/>
  <c r="N371" i="1" s="1"/>
  <c r="L371" i="1"/>
  <c r="I372" i="1"/>
  <c r="L372" i="1"/>
  <c r="I373" i="1"/>
  <c r="L373" i="1"/>
  <c r="I375" i="1"/>
  <c r="L375" i="1"/>
  <c r="I362" i="1"/>
  <c r="L362" i="1"/>
  <c r="I374" i="1"/>
  <c r="L374" i="1"/>
  <c r="I376" i="1"/>
  <c r="L376" i="1"/>
  <c r="I377" i="1"/>
  <c r="L377" i="1"/>
  <c r="I378" i="1"/>
  <c r="N378" i="1" s="1"/>
  <c r="L378" i="1"/>
  <c r="I379" i="1"/>
  <c r="L379" i="1"/>
  <c r="I380" i="1"/>
  <c r="L380" i="1"/>
  <c r="I383" i="1"/>
  <c r="L383" i="1"/>
  <c r="G384" i="1"/>
  <c r="I384" i="1" s="1"/>
  <c r="L384" i="1"/>
  <c r="M384" i="1"/>
  <c r="I385" i="1"/>
  <c r="L385" i="1"/>
  <c r="I387" i="1"/>
  <c r="L387" i="1"/>
  <c r="I388" i="1"/>
  <c r="L388" i="1"/>
  <c r="I386" i="1"/>
  <c r="L386" i="1"/>
  <c r="I389" i="1"/>
  <c r="L389" i="1"/>
  <c r="I390" i="1"/>
  <c r="L390" i="1"/>
  <c r="I391" i="1"/>
  <c r="L391" i="1"/>
  <c r="I392" i="1"/>
  <c r="L392" i="1"/>
  <c r="I393" i="1"/>
  <c r="L393" i="1"/>
  <c r="I394" i="1"/>
  <c r="L394" i="1"/>
  <c r="I397" i="1"/>
  <c r="N397" i="1" s="1"/>
  <c r="I398" i="1"/>
  <c r="L398" i="1"/>
  <c r="I399" i="1"/>
  <c r="L399" i="1"/>
  <c r="N404" i="1"/>
  <c r="I400" i="1"/>
  <c r="L400" i="1"/>
  <c r="I401" i="1"/>
  <c r="L401" i="1"/>
  <c r="I403" i="1"/>
  <c r="L403" i="1"/>
  <c r="N438" i="1"/>
  <c r="N443" i="1"/>
  <c r="N442" i="1"/>
  <c r="N439" i="1"/>
  <c r="N440" i="1"/>
  <c r="N441" i="1"/>
  <c r="N449" i="1"/>
  <c r="N446" i="1"/>
  <c r="N445" i="1"/>
  <c r="N448" i="1"/>
  <c r="N436" i="1"/>
  <c r="N444" i="1"/>
  <c r="I429" i="1"/>
  <c r="L429" i="1"/>
  <c r="I434" i="1"/>
  <c r="L434" i="1"/>
  <c r="I431" i="1"/>
  <c r="L431" i="1"/>
  <c r="I426" i="1"/>
  <c r="L426" i="1"/>
  <c r="I430" i="1"/>
  <c r="L430" i="1"/>
  <c r="I432" i="1"/>
  <c r="N432" i="1" s="1"/>
  <c r="I428" i="1"/>
  <c r="L428" i="1"/>
  <c r="L433" i="1"/>
  <c r="N433" i="1" s="1"/>
  <c r="I437" i="1"/>
  <c r="L437" i="1"/>
  <c r="I425" i="1"/>
  <c r="L425" i="1"/>
  <c r="I427" i="1"/>
  <c r="L427" i="1"/>
  <c r="I408" i="1"/>
  <c r="L408" i="1"/>
  <c r="I406" i="1"/>
  <c r="L406" i="1"/>
  <c r="I407" i="1"/>
  <c r="L407" i="1"/>
  <c r="I405" i="1"/>
  <c r="L405" i="1"/>
  <c r="I409" i="1"/>
  <c r="L409" i="1"/>
  <c r="I410" i="1"/>
  <c r="L410" i="1"/>
  <c r="I411" i="1"/>
  <c r="L411" i="1"/>
  <c r="I412" i="1"/>
  <c r="L412" i="1"/>
  <c r="I413" i="1"/>
  <c r="L413" i="1"/>
  <c r="I414" i="1"/>
  <c r="L414" i="1"/>
  <c r="I416" i="1"/>
  <c r="L416" i="1"/>
  <c r="I415" i="1"/>
  <c r="L415" i="1"/>
  <c r="I417" i="1"/>
  <c r="L417" i="1"/>
  <c r="I418" i="1"/>
  <c r="L418" i="1"/>
  <c r="I419" i="1"/>
  <c r="L419" i="1"/>
  <c r="I420" i="1"/>
  <c r="L420" i="1"/>
  <c r="I421" i="1"/>
  <c r="L421" i="1"/>
  <c r="I422" i="1"/>
  <c r="L422" i="1"/>
  <c r="I423" i="1"/>
  <c r="L423" i="1"/>
  <c r="I424" i="1"/>
  <c r="L424" i="1"/>
  <c r="I435" i="1"/>
  <c r="L435" i="1"/>
  <c r="N447" i="1"/>
  <c r="I458" i="1"/>
  <c r="L458" i="1"/>
  <c r="I459" i="1"/>
  <c r="L459" i="1"/>
  <c r="N450" i="1"/>
  <c r="I451" i="1"/>
  <c r="L451" i="1"/>
  <c r="N451" i="1" s="1"/>
  <c r="I452" i="1"/>
  <c r="L452" i="1"/>
  <c r="I453" i="1"/>
  <c r="L453" i="1"/>
  <c r="I454" i="1"/>
  <c r="L454" i="1"/>
  <c r="I455" i="1"/>
  <c r="L455" i="1"/>
  <c r="I456" i="1"/>
  <c r="L456" i="1"/>
  <c r="I457" i="1"/>
  <c r="L457" i="1"/>
  <c r="I460" i="1"/>
  <c r="L460" i="1"/>
  <c r="I461" i="1"/>
  <c r="L461" i="1"/>
  <c r="AD6" i="8"/>
  <c r="AF6" i="8"/>
  <c r="I4" i="8"/>
  <c r="L4" i="8"/>
  <c r="AD4" i="8"/>
  <c r="AF4" i="8"/>
  <c r="AA308" i="1"/>
  <c r="AA338" i="1"/>
  <c r="AA277" i="1"/>
  <c r="AA164" i="1"/>
  <c r="AA106" i="1"/>
  <c r="AA317" i="1"/>
  <c r="AA186" i="1"/>
  <c r="AA110" i="1"/>
  <c r="AA166" i="1"/>
  <c r="AA339" i="1"/>
  <c r="AA310" i="1"/>
  <c r="AA311" i="1"/>
  <c r="AA337" i="1"/>
  <c r="AA306" i="1"/>
  <c r="AA307" i="1"/>
  <c r="AA109" i="1"/>
  <c r="AA305" i="1"/>
  <c r="AA173" i="1"/>
  <c r="AA178" i="1"/>
  <c r="F333" i="1"/>
  <c r="AO58" i="2" s="1"/>
  <c r="K22" i="2" s="1"/>
  <c r="AE59" i="17"/>
  <c r="AC59" i="17"/>
  <c r="H59" i="17"/>
  <c r="M59" i="17" s="1"/>
  <c r="K59" i="17"/>
  <c r="AE58" i="17"/>
  <c r="AC58" i="17"/>
  <c r="M58" i="17" s="1"/>
  <c r="H58" i="17"/>
  <c r="K58" i="17"/>
  <c r="AE57" i="17"/>
  <c r="AC57" i="17"/>
  <c r="H57" i="17"/>
  <c r="K57" i="17"/>
  <c r="AE56" i="17"/>
  <c r="M56" i="17" s="1"/>
  <c r="AC56" i="17"/>
  <c r="H56" i="17"/>
  <c r="K56" i="17"/>
  <c r="AE55" i="17"/>
  <c r="AC55" i="17"/>
  <c r="M55" i="17" s="1"/>
  <c r="H55" i="17"/>
  <c r="K55" i="17"/>
  <c r="AE54" i="17"/>
  <c r="AC54" i="17"/>
  <c r="H54" i="17"/>
  <c r="K54" i="17"/>
  <c r="AE53" i="17"/>
  <c r="AC53" i="17"/>
  <c r="H53" i="17"/>
  <c r="K53" i="17"/>
  <c r="AE52" i="17"/>
  <c r="AC52" i="17"/>
  <c r="H52" i="17"/>
  <c r="M52" i="17" s="1"/>
  <c r="K52" i="17"/>
  <c r="AE51" i="17"/>
  <c r="AC51" i="17"/>
  <c r="M51" i="17" s="1"/>
  <c r="H51" i="17"/>
  <c r="K51" i="17"/>
  <c r="AE50" i="17"/>
  <c r="AC50" i="17"/>
  <c r="H50" i="17"/>
  <c r="K50" i="17"/>
  <c r="AE49" i="17"/>
  <c r="AC49" i="17"/>
  <c r="H49" i="17"/>
  <c r="K49" i="17"/>
  <c r="AE48" i="17"/>
  <c r="M48" i="17" s="1"/>
  <c r="AC48" i="17"/>
  <c r="H48" i="17"/>
  <c r="K48" i="17"/>
  <c r="AE47" i="17"/>
  <c r="AC47" i="17"/>
  <c r="M47" i="17" s="1"/>
  <c r="H47" i="17"/>
  <c r="K47" i="17"/>
  <c r="AE46" i="17"/>
  <c r="AC46" i="17"/>
  <c r="H46" i="17"/>
  <c r="K46" i="17"/>
  <c r="AE45" i="17"/>
  <c r="AC45" i="17"/>
  <c r="H45" i="17"/>
  <c r="K45" i="17"/>
  <c r="AE44" i="17"/>
  <c r="AC44" i="17"/>
  <c r="H44" i="17"/>
  <c r="M44" i="17" s="1"/>
  <c r="K44" i="17"/>
  <c r="AE43" i="17"/>
  <c r="AC43" i="17"/>
  <c r="M43" i="17" s="1"/>
  <c r="H43" i="17"/>
  <c r="K43" i="17"/>
  <c r="AE42" i="17"/>
  <c r="AC42" i="17"/>
  <c r="H42" i="17"/>
  <c r="K42" i="17"/>
  <c r="AE41" i="17"/>
  <c r="AC41" i="17"/>
  <c r="H41" i="17"/>
  <c r="K41" i="17"/>
  <c r="AE40" i="17"/>
  <c r="M40" i="17" s="1"/>
  <c r="AC40" i="17"/>
  <c r="H40" i="17"/>
  <c r="K40" i="17"/>
  <c r="AE39" i="17"/>
  <c r="AC39" i="17"/>
  <c r="M39" i="17" s="1"/>
  <c r="H39" i="17"/>
  <c r="K39" i="17"/>
  <c r="AE38" i="17"/>
  <c r="AC38" i="17"/>
  <c r="H38" i="17"/>
  <c r="K38" i="17"/>
  <c r="AE37" i="17"/>
  <c r="AC37" i="17"/>
  <c r="H37" i="17"/>
  <c r="K37" i="17"/>
  <c r="AE36" i="17"/>
  <c r="AC36" i="17"/>
  <c r="H36" i="17"/>
  <c r="M36" i="17" s="1"/>
  <c r="K36" i="17"/>
  <c r="AE35" i="17"/>
  <c r="AC35" i="17"/>
  <c r="M35" i="17" s="1"/>
  <c r="H35" i="17"/>
  <c r="K35" i="17"/>
  <c r="AF34" i="17"/>
  <c r="AE34" i="17"/>
  <c r="AC34" i="17"/>
  <c r="M34" i="17" s="1"/>
  <c r="H34" i="17"/>
  <c r="K34" i="17"/>
  <c r="AF33" i="17"/>
  <c r="AE33" i="17"/>
  <c r="AC33" i="17"/>
  <c r="M33" i="17" s="1"/>
  <c r="H33" i="17"/>
  <c r="K33" i="17"/>
  <c r="AF32" i="17"/>
  <c r="AE32" i="17"/>
  <c r="AC32" i="17"/>
  <c r="H32" i="17"/>
  <c r="K32" i="17"/>
  <c r="AF31" i="17"/>
  <c r="AE31" i="17"/>
  <c r="AC31" i="17"/>
  <c r="H31" i="17"/>
  <c r="M31" i="17" s="1"/>
  <c r="K31" i="17"/>
  <c r="AF30" i="17"/>
  <c r="AE30" i="17"/>
  <c r="AC30" i="17"/>
  <c r="H30" i="17"/>
  <c r="K30" i="17"/>
  <c r="AF29" i="17"/>
  <c r="AE29" i="17"/>
  <c r="AC29" i="17"/>
  <c r="M29" i="17" s="1"/>
  <c r="H29" i="17"/>
  <c r="K29" i="17"/>
  <c r="AF28" i="17"/>
  <c r="AE28" i="17"/>
  <c r="AC28" i="17"/>
  <c r="H28" i="17"/>
  <c r="K28" i="17"/>
  <c r="AF27" i="17"/>
  <c r="AE27" i="17"/>
  <c r="AC27" i="17"/>
  <c r="H27" i="17"/>
  <c r="K27" i="17"/>
  <c r="M27" i="17"/>
  <c r="AF26" i="17"/>
  <c r="AE26" i="17"/>
  <c r="AC26" i="17"/>
  <c r="M26" i="17"/>
  <c r="H26" i="17"/>
  <c r="K26" i="17"/>
  <c r="AF25" i="17"/>
  <c r="AE25" i="17"/>
  <c r="AC25" i="17"/>
  <c r="H25" i="17"/>
  <c r="K25" i="17"/>
  <c r="M25" i="17"/>
  <c r="AF24" i="17"/>
  <c r="AE24" i="17"/>
  <c r="AC24" i="17"/>
  <c r="H24" i="17"/>
  <c r="K24" i="17"/>
  <c r="AF23" i="17"/>
  <c r="AE23" i="17"/>
  <c r="AC23" i="17"/>
  <c r="M23" i="17" s="1"/>
  <c r="H23" i="17"/>
  <c r="K23" i="17"/>
  <c r="AF22" i="17"/>
  <c r="AE22" i="17"/>
  <c r="AC22" i="17"/>
  <c r="H22" i="17"/>
  <c r="K22" i="17"/>
  <c r="AF21" i="17"/>
  <c r="AE21" i="17"/>
  <c r="AC21" i="17"/>
  <c r="H21" i="17"/>
  <c r="M21" i="17" s="1"/>
  <c r="K21" i="17"/>
  <c r="AF20" i="17"/>
  <c r="AE20" i="17"/>
  <c r="AC20" i="17"/>
  <c r="H20" i="17"/>
  <c r="K20" i="17"/>
  <c r="AF19" i="17"/>
  <c r="AE19" i="17"/>
  <c r="AC19" i="17"/>
  <c r="M19" i="17" s="1"/>
  <c r="H19" i="17"/>
  <c r="K19" i="17"/>
  <c r="AF18" i="17"/>
  <c r="AE18" i="17"/>
  <c r="AC18" i="17"/>
  <c r="M18" i="17" s="1"/>
  <c r="H18" i="17"/>
  <c r="K18" i="17"/>
  <c r="AF17" i="17"/>
  <c r="AE17" i="17"/>
  <c r="AC17" i="17"/>
  <c r="M17" i="17" s="1"/>
  <c r="H17" i="17"/>
  <c r="K17" i="17"/>
  <c r="AF16" i="17"/>
  <c r="AE16" i="17"/>
  <c r="AC16" i="17"/>
  <c r="H16" i="17"/>
  <c r="K16" i="17"/>
  <c r="AF15" i="17"/>
  <c r="AE15" i="17"/>
  <c r="AC15" i="17"/>
  <c r="H15" i="17"/>
  <c r="K15" i="17"/>
  <c r="M15" i="17"/>
  <c r="AF14" i="17"/>
  <c r="AE14" i="17"/>
  <c r="AC14" i="17"/>
  <c r="H14" i="17"/>
  <c r="K14" i="17"/>
  <c r="AF13" i="17"/>
  <c r="AE13" i="17"/>
  <c r="AC13" i="17"/>
  <c r="M13" i="17" s="1"/>
  <c r="H13" i="17"/>
  <c r="K13" i="17"/>
  <c r="AF12" i="17"/>
  <c r="AE12" i="17"/>
  <c r="AC12" i="17"/>
  <c r="H12" i="17"/>
  <c r="K12" i="17"/>
  <c r="AF11" i="17"/>
  <c r="AE11" i="17"/>
  <c r="AC11" i="17"/>
  <c r="H11" i="17"/>
  <c r="M11" i="17" s="1"/>
  <c r="K11" i="17"/>
  <c r="AF10" i="17"/>
  <c r="AE10" i="17"/>
  <c r="M10" i="17" s="1"/>
  <c r="AC10" i="17"/>
  <c r="H10" i="17"/>
  <c r="K10" i="17"/>
  <c r="AF9" i="17"/>
  <c r="AE9" i="17"/>
  <c r="AC9" i="17"/>
  <c r="H9" i="17"/>
  <c r="M9" i="17" s="1"/>
  <c r="K9" i="17"/>
  <c r="AF8" i="17"/>
  <c r="AE8" i="17"/>
  <c r="AC8" i="17"/>
  <c r="H8" i="17"/>
  <c r="K8" i="17"/>
  <c r="AF7" i="17"/>
  <c r="AE7" i="17"/>
  <c r="AC7" i="17"/>
  <c r="M7" i="17" s="1"/>
  <c r="H7" i="17"/>
  <c r="K7" i="17"/>
  <c r="AF6" i="17"/>
  <c r="AE6" i="17"/>
  <c r="AC6" i="17"/>
  <c r="H6" i="17"/>
  <c r="K6" i="17"/>
  <c r="AF5" i="17"/>
  <c r="AE5" i="17"/>
  <c r="AC5" i="17"/>
  <c r="H5" i="17"/>
  <c r="K5" i="17"/>
  <c r="M5" i="17"/>
  <c r="AF4" i="17"/>
  <c r="AE4" i="17"/>
  <c r="AC4" i="17"/>
  <c r="H4" i="17"/>
  <c r="K4" i="17"/>
  <c r="AF3" i="17"/>
  <c r="AE3" i="17"/>
  <c r="AC3" i="17"/>
  <c r="M3" i="17" s="1"/>
  <c r="S3" i="17" s="1"/>
  <c r="H3" i="17"/>
  <c r="K3" i="17"/>
  <c r="J6" i="8"/>
  <c r="L6" i="8" s="1"/>
  <c r="G6" i="8"/>
  <c r="I6" i="8" s="1"/>
  <c r="N6" i="8" s="1"/>
  <c r="T6" i="8" s="1"/>
  <c r="AA125" i="1"/>
  <c r="AA241" i="1"/>
  <c r="AA120" i="1"/>
  <c r="AA331" i="1"/>
  <c r="AA398" i="1"/>
  <c r="AA3" i="1"/>
  <c r="AA4" i="1"/>
  <c r="AA7" i="1"/>
  <c r="AA5" i="1"/>
  <c r="I8" i="1"/>
  <c r="L8" i="1"/>
  <c r="AA8" i="1"/>
  <c r="AA11" i="1"/>
  <c r="AA9" i="1"/>
  <c r="AA12" i="1"/>
  <c r="AA10" i="1"/>
  <c r="AA14" i="1"/>
  <c r="AA17" i="1"/>
  <c r="AA6" i="1"/>
  <c r="AA18" i="1"/>
  <c r="AA16" i="1"/>
  <c r="AA20" i="1"/>
  <c r="AA15" i="1"/>
  <c r="I19" i="1"/>
  <c r="AA19" i="1"/>
  <c r="AA13" i="1"/>
  <c r="AA247" i="1"/>
  <c r="AA253" i="1"/>
  <c r="AA260" i="1"/>
  <c r="AA261" i="1"/>
  <c r="AA177" i="1"/>
  <c r="AA271" i="1"/>
  <c r="AA375" i="1"/>
  <c r="AA175" i="1"/>
  <c r="AA98" i="1"/>
  <c r="AA292" i="1"/>
  <c r="AA281" i="1"/>
  <c r="AA162" i="1"/>
  <c r="AA268" i="1"/>
  <c r="AA327" i="1"/>
  <c r="AA107" i="1"/>
  <c r="AA184" i="1"/>
  <c r="AA126" i="1"/>
  <c r="AA206" i="1"/>
  <c r="AA296" i="1"/>
  <c r="AA112" i="1"/>
  <c r="AA239" i="1"/>
  <c r="AA191" i="1"/>
  <c r="AA244" i="1"/>
  <c r="AA390" i="1"/>
  <c r="AA161" i="1"/>
  <c r="AA96" i="1"/>
  <c r="AA392" i="1"/>
  <c r="AA202" i="1"/>
  <c r="AA269" i="1"/>
  <c r="AA209" i="1"/>
  <c r="AA333" i="1"/>
  <c r="AA210" i="1"/>
  <c r="AA294" i="1"/>
  <c r="AA127" i="1"/>
  <c r="AA297" i="1"/>
  <c r="AA290" i="1"/>
  <c r="AA280" i="1"/>
  <c r="AA83" i="1"/>
  <c r="AA82" i="1"/>
  <c r="AA84" i="1"/>
  <c r="AA88" i="1"/>
  <c r="AA85" i="1"/>
  <c r="AA86" i="1"/>
  <c r="AA90" i="1"/>
  <c r="AA91" i="1"/>
  <c r="AA87" i="1"/>
  <c r="AA92" i="1"/>
  <c r="AA93" i="1"/>
  <c r="AA94" i="1"/>
  <c r="AA240" i="1"/>
  <c r="AA176" i="1"/>
  <c r="F99" i="1"/>
  <c r="AA205" i="1"/>
  <c r="F101" i="1"/>
  <c r="AA325" i="1"/>
  <c r="F102" i="1"/>
  <c r="F109" i="1"/>
  <c r="AA183" i="1"/>
  <c r="F128" i="1"/>
  <c r="AA379" i="1"/>
  <c r="AA300" i="1"/>
  <c r="AA121" i="1"/>
  <c r="AA246" i="1"/>
  <c r="AA204" i="1"/>
  <c r="AA195" i="1"/>
  <c r="AA278" i="1"/>
  <c r="AA108" i="1"/>
  <c r="AA130" i="1"/>
  <c r="AA301" i="1"/>
  <c r="F170" i="1"/>
  <c r="AO19" i="2" s="1"/>
  <c r="K9" i="2" s="1"/>
  <c r="AA340" i="1"/>
  <c r="F171" i="1"/>
  <c r="AA131" i="1"/>
  <c r="AA135" i="1"/>
  <c r="AA133" i="1"/>
  <c r="AA132" i="1"/>
  <c r="AA134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389" i="1"/>
  <c r="AA154" i="1"/>
  <c r="AA255" i="1"/>
  <c r="AA289" i="1"/>
  <c r="AA329" i="1"/>
  <c r="AA172" i="1"/>
  <c r="AA252" i="1"/>
  <c r="AA288" i="1"/>
  <c r="AA374" i="1"/>
  <c r="AA194" i="1"/>
  <c r="AA279" i="1"/>
  <c r="AA304" i="1"/>
  <c r="AA273" i="1"/>
  <c r="AA332" i="1"/>
  <c r="AA298" i="1"/>
  <c r="AA334" i="1"/>
  <c r="AA179" i="1"/>
  <c r="AA256" i="1"/>
  <c r="AA254" i="1"/>
  <c r="AA181" i="1"/>
  <c r="AA258" i="1"/>
  <c r="AA399" i="1"/>
  <c r="AA265" i="1"/>
  <c r="AA266" i="1"/>
  <c r="AA203" i="1"/>
  <c r="AA276" i="1"/>
  <c r="AA212" i="1"/>
  <c r="AA214" i="1"/>
  <c r="AA213" i="1"/>
  <c r="AA216" i="1"/>
  <c r="AA217" i="1"/>
  <c r="AA219" i="1"/>
  <c r="AA218" i="1"/>
  <c r="AA221" i="1"/>
  <c r="AA222" i="1"/>
  <c r="AA223" i="1"/>
  <c r="AA224" i="1"/>
  <c r="AA225" i="1"/>
  <c r="AA227" i="1"/>
  <c r="AA229" i="1"/>
  <c r="AA230" i="1"/>
  <c r="AA231" i="1"/>
  <c r="AA232" i="1"/>
  <c r="AA233" i="1"/>
  <c r="AA234" i="1"/>
  <c r="AA235" i="1"/>
  <c r="AA228" i="1"/>
  <c r="AA237" i="1"/>
  <c r="AA122" i="1"/>
  <c r="AA157" i="1"/>
  <c r="AA373" i="1"/>
  <c r="AA158" i="1"/>
  <c r="AA245" i="1"/>
  <c r="AA155" i="1"/>
  <c r="AA160" i="1"/>
  <c r="AA249" i="1"/>
  <c r="AA95" i="1"/>
  <c r="AA376" i="1"/>
  <c r="AA257" i="1"/>
  <c r="AA391" i="1"/>
  <c r="AA259" i="1"/>
  <c r="AA377" i="1"/>
  <c r="AA393" i="1"/>
  <c r="AA262" i="1"/>
  <c r="AA123" i="1"/>
  <c r="AA263" i="1"/>
  <c r="AA264" i="1"/>
  <c r="AA326" i="1"/>
  <c r="AA124" i="1"/>
  <c r="AA200" i="1"/>
  <c r="AA328" i="1"/>
  <c r="AA201" i="1"/>
  <c r="AA99" i="1"/>
  <c r="AA291" i="1"/>
  <c r="AA208" i="1"/>
  <c r="AA100" i="1"/>
  <c r="AA101" i="1"/>
  <c r="AA102" i="1"/>
  <c r="F321" i="1"/>
  <c r="AA113" i="1"/>
  <c r="F322" i="1"/>
  <c r="AA114" i="1"/>
  <c r="F323" i="1"/>
  <c r="AA312" i="1"/>
  <c r="AA362" i="1"/>
  <c r="AA163" i="1"/>
  <c r="AA165" i="1"/>
  <c r="I283" i="1"/>
  <c r="L283" i="1"/>
  <c r="AA283" i="1"/>
  <c r="AA282" i="1"/>
  <c r="AA284" i="1"/>
  <c r="AA285" i="1"/>
  <c r="AA286" i="1"/>
  <c r="AA287" i="1"/>
  <c r="AA196" i="1"/>
  <c r="AA104" i="1"/>
  <c r="AA299" i="1"/>
  <c r="AA270" i="1"/>
  <c r="AA380" i="1"/>
  <c r="AA309" i="1"/>
  <c r="AA275" i="1"/>
  <c r="AA207" i="1"/>
  <c r="AA180" i="1"/>
  <c r="AA185" i="1"/>
  <c r="AA211" i="1"/>
  <c r="AA303" i="1"/>
  <c r="AA197" i="1"/>
  <c r="AA295" i="1"/>
  <c r="AA105" i="1"/>
  <c r="AA250" i="1"/>
  <c r="AA267" i="1"/>
  <c r="AA187" i="1"/>
  <c r="AA383" i="1"/>
  <c r="AA384" i="1"/>
  <c r="AA385" i="1"/>
  <c r="AA387" i="1"/>
  <c r="AA388" i="1"/>
  <c r="AA386" i="1"/>
  <c r="AA372" i="1"/>
  <c r="AA174" i="1"/>
  <c r="AA193" i="1"/>
  <c r="AA313" i="1"/>
  <c r="AA400" i="1"/>
  <c r="AA401" i="1"/>
  <c r="AA403" i="1"/>
  <c r="AA402" i="1"/>
  <c r="AA394" i="1"/>
  <c r="AA397" i="1"/>
  <c r="AA348" i="1"/>
  <c r="AA349" i="1"/>
  <c r="AA350" i="1"/>
  <c r="AA353" i="1"/>
  <c r="AA354" i="1"/>
  <c r="AA355" i="1"/>
  <c r="AA351" i="1"/>
  <c r="AA357" i="1"/>
  <c r="AA359" i="1"/>
  <c r="AA358" i="1"/>
  <c r="AA361" i="1"/>
  <c r="AA352" i="1"/>
  <c r="AA363" i="1"/>
  <c r="AA365" i="1"/>
  <c r="AA360" i="1"/>
  <c r="AA367" i="1"/>
  <c r="AA368" i="1"/>
  <c r="AA369" i="1"/>
  <c r="AA370" i="1"/>
  <c r="AA371" i="1"/>
  <c r="AA236" i="1"/>
  <c r="AA243" i="1"/>
  <c r="AA198" i="1"/>
  <c r="AA274" i="1"/>
  <c r="AA330" i="1"/>
  <c r="AA272" i="1"/>
  <c r="AA182" i="1"/>
  <c r="AA378" i="1"/>
  <c r="AA293" i="1"/>
  <c r="AA336" i="1"/>
  <c r="AA199" i="1"/>
  <c r="AA408" i="1"/>
  <c r="AA406" i="1"/>
  <c r="AA407" i="1"/>
  <c r="AA405" i="1"/>
  <c r="AA409" i="1"/>
  <c r="AA89" i="1"/>
  <c r="AA238" i="1"/>
  <c r="AA242" i="1"/>
  <c r="AA192" i="1"/>
  <c r="AA159" i="1"/>
  <c r="AA248" i="1"/>
  <c r="AA251" i="1"/>
  <c r="AA97" i="1"/>
  <c r="AA302" i="1"/>
  <c r="AA111" i="1"/>
  <c r="AA335" i="1"/>
  <c r="AA128" i="1"/>
  <c r="AA103" i="1"/>
  <c r="AA156" i="1"/>
  <c r="AA342" i="1"/>
  <c r="AA188" i="1"/>
  <c r="AA189" i="1"/>
  <c r="AA314" i="1"/>
  <c r="AA343" i="1"/>
  <c r="AA315" i="1"/>
  <c r="AA115" i="1"/>
  <c r="AA167" i="1"/>
  <c r="AA129" i="1"/>
  <c r="AA168" i="1"/>
  <c r="AA316" i="1"/>
  <c r="AA344" i="1"/>
  <c r="I18" i="2"/>
  <c r="G23" i="2"/>
  <c r="H23" i="2"/>
  <c r="F33" i="2"/>
  <c r="H33" i="2"/>
  <c r="F37" i="2"/>
  <c r="F41" i="2"/>
  <c r="H41" i="2"/>
  <c r="F45" i="2"/>
  <c r="H45" i="2"/>
  <c r="F49" i="2"/>
  <c r="H49" i="2"/>
  <c r="F53" i="2"/>
  <c r="H53" i="2"/>
  <c r="F57" i="2"/>
  <c r="H57" i="2"/>
  <c r="F61" i="2"/>
  <c r="F65" i="2"/>
  <c r="H65" i="2"/>
  <c r="F69" i="2"/>
  <c r="H69" i="2"/>
  <c r="F73" i="2"/>
  <c r="H73" i="2"/>
  <c r="F77" i="2"/>
  <c r="H77" i="2"/>
  <c r="F81" i="2"/>
  <c r="F85" i="2"/>
  <c r="H85" i="2"/>
  <c r="F89" i="2"/>
  <c r="H89" i="2"/>
  <c r="F93" i="2"/>
  <c r="G93" i="2"/>
  <c r="H93" i="2"/>
  <c r="F97" i="2"/>
  <c r="G97" i="2"/>
  <c r="H97" i="2"/>
  <c r="F101" i="2"/>
  <c r="H101" i="2"/>
  <c r="F105" i="2"/>
  <c r="H105" i="2"/>
  <c r="F109" i="2"/>
  <c r="G109" i="2"/>
  <c r="H109" i="2"/>
  <c r="I37" i="8"/>
  <c r="L37" i="8"/>
  <c r="AD37" i="8"/>
  <c r="AF37" i="8"/>
  <c r="AG37" i="8"/>
  <c r="I26" i="8"/>
  <c r="L26" i="8"/>
  <c r="AD26" i="8"/>
  <c r="AF26" i="8"/>
  <c r="AG26" i="8"/>
  <c r="I38" i="8"/>
  <c r="N38" i="8" s="1"/>
  <c r="L38" i="8"/>
  <c r="AG38" i="8"/>
  <c r="I45" i="8"/>
  <c r="L45" i="8"/>
  <c r="AD45" i="8"/>
  <c r="AF45" i="8"/>
  <c r="AG45" i="8"/>
  <c r="I42" i="8"/>
  <c r="N42" i="8" s="1"/>
  <c r="L42" i="8"/>
  <c r="AG42" i="8"/>
  <c r="AG36" i="8"/>
  <c r="I39" i="8"/>
  <c r="L39" i="8"/>
  <c r="AD39" i="8"/>
  <c r="AF39" i="8"/>
  <c r="AG39" i="8"/>
  <c r="AD28" i="8"/>
  <c r="AF28" i="8"/>
  <c r="AG28" i="8"/>
  <c r="AD32" i="8"/>
  <c r="AF32" i="8"/>
  <c r="AG32" i="8"/>
  <c r="I44" i="8"/>
  <c r="L44" i="8"/>
  <c r="N44" i="8" s="1"/>
  <c r="AD44" i="8"/>
  <c r="AF44" i="8"/>
  <c r="AG44" i="8"/>
  <c r="I21" i="8"/>
  <c r="L21" i="8"/>
  <c r="AD21" i="8"/>
  <c r="AF21" i="8"/>
  <c r="AG21" i="8"/>
  <c r="AI21" i="8"/>
  <c r="I23" i="8"/>
  <c r="AD23" i="8"/>
  <c r="AF23" i="8"/>
  <c r="AG23" i="8"/>
  <c r="AD31" i="8"/>
  <c r="AF31" i="8"/>
  <c r="AG31" i="8"/>
  <c r="AG4" i="8"/>
  <c r="I5" i="8"/>
  <c r="L5" i="8"/>
  <c r="AD5" i="8"/>
  <c r="AF5" i="8"/>
  <c r="AG5" i="8"/>
  <c r="AG6" i="8"/>
  <c r="I7" i="8"/>
  <c r="L7" i="8"/>
  <c r="AD7" i="8"/>
  <c r="AF7" i="8"/>
  <c r="AG7" i="8"/>
  <c r="I11" i="8"/>
  <c r="L11" i="8"/>
  <c r="AD11" i="8"/>
  <c r="AF11" i="8"/>
  <c r="AG11" i="8"/>
  <c r="I13" i="8"/>
  <c r="L13" i="8"/>
  <c r="AD13" i="8"/>
  <c r="AF13" i="8"/>
  <c r="AG13" i="8"/>
  <c r="AD18" i="8"/>
  <c r="N18" i="8" s="1"/>
  <c r="AF18" i="8"/>
  <c r="AG18" i="8"/>
  <c r="AD19" i="8"/>
  <c r="AF19" i="8"/>
  <c r="AG19" i="8"/>
  <c r="I20" i="8"/>
  <c r="L20" i="8"/>
  <c r="AD20" i="8"/>
  <c r="AF20" i="8"/>
  <c r="AG20" i="8"/>
  <c r="I22" i="8"/>
  <c r="L22" i="8"/>
  <c r="AD22" i="8"/>
  <c r="AF22" i="8"/>
  <c r="AG22" i="8"/>
  <c r="AD24" i="8"/>
  <c r="N24" i="8" s="1"/>
  <c r="AF24" i="8"/>
  <c r="AG24" i="8"/>
  <c r="I25" i="8"/>
  <c r="L25" i="8"/>
  <c r="AD25" i="8"/>
  <c r="AF25" i="8"/>
  <c r="AG25" i="8"/>
  <c r="I29" i="8"/>
  <c r="L29" i="8"/>
  <c r="AD29" i="8"/>
  <c r="AF29" i="8"/>
  <c r="AG29" i="8"/>
  <c r="I30" i="8"/>
  <c r="L30" i="8"/>
  <c r="AD30" i="8"/>
  <c r="AF30" i="8"/>
  <c r="AG30" i="8"/>
  <c r="AD34" i="8"/>
  <c r="AF34" i="8"/>
  <c r="AG34" i="8"/>
  <c r="I41" i="8"/>
  <c r="L41" i="8"/>
  <c r="AD41" i="8"/>
  <c r="AF41" i="8"/>
  <c r="AG41" i="8"/>
  <c r="I47" i="8"/>
  <c r="L47" i="8"/>
  <c r="AD47" i="8"/>
  <c r="AF47" i="8"/>
  <c r="AG47" i="8"/>
  <c r="I46" i="8"/>
  <c r="L46" i="8"/>
  <c r="AD46" i="8"/>
  <c r="N46" i="8" s="1"/>
  <c r="AF46" i="8"/>
  <c r="AG46" i="8"/>
  <c r="I33" i="8"/>
  <c r="L33" i="8"/>
  <c r="N33" i="8" s="1"/>
  <c r="AG33" i="8"/>
  <c r="I43" i="8"/>
  <c r="N43" i="8" s="1"/>
  <c r="AG43" i="8"/>
  <c r="I17" i="8"/>
  <c r="N17" i="8" s="1"/>
  <c r="L17" i="8"/>
  <c r="AG17" i="8"/>
  <c r="I14" i="8"/>
  <c r="L14" i="8"/>
  <c r="AG14" i="8"/>
  <c r="I35" i="8"/>
  <c r="L35" i="8"/>
  <c r="AD35" i="8"/>
  <c r="AF35" i="8"/>
  <c r="AG35" i="8"/>
  <c r="AD40" i="8"/>
  <c r="AF40" i="8"/>
  <c r="AG40" i="8"/>
  <c r="H3" i="9"/>
  <c r="K3" i="9"/>
  <c r="AC3" i="9"/>
  <c r="AE3" i="9"/>
  <c r="AF3" i="9"/>
  <c r="H4" i="9"/>
  <c r="K4" i="9"/>
  <c r="AC4" i="9"/>
  <c r="AE4" i="9"/>
  <c r="AF4" i="9"/>
  <c r="H5" i="9"/>
  <c r="K5" i="9"/>
  <c r="AC5" i="9"/>
  <c r="M5" i="9" s="1"/>
  <c r="AE5" i="9"/>
  <c r="AF5" i="9"/>
  <c r="H6" i="9"/>
  <c r="K6" i="9"/>
  <c r="AC6" i="9"/>
  <c r="AE6" i="9"/>
  <c r="AF6" i="9"/>
  <c r="H7" i="9"/>
  <c r="K7" i="9"/>
  <c r="AC7" i="9"/>
  <c r="AE7" i="9"/>
  <c r="AF7" i="9"/>
  <c r="H8" i="9"/>
  <c r="K8" i="9"/>
  <c r="AC8" i="9"/>
  <c r="AE8" i="9"/>
  <c r="M8" i="9"/>
  <c r="AF8" i="9"/>
  <c r="H9" i="9"/>
  <c r="K9" i="9"/>
  <c r="AC9" i="9"/>
  <c r="AE9" i="9"/>
  <c r="AF9" i="9"/>
  <c r="H10" i="9"/>
  <c r="K10" i="9"/>
  <c r="AC10" i="9"/>
  <c r="AE10" i="9"/>
  <c r="AF10" i="9"/>
  <c r="H11" i="9"/>
  <c r="K11" i="9"/>
  <c r="AC11" i="9"/>
  <c r="AE11" i="9"/>
  <c r="AF11" i="9"/>
  <c r="H12" i="9"/>
  <c r="K12" i="9"/>
  <c r="AC12" i="9"/>
  <c r="M12" i="9" s="1"/>
  <c r="AE12" i="9"/>
  <c r="AF12" i="9"/>
  <c r="H13" i="9"/>
  <c r="K13" i="9"/>
  <c r="AC13" i="9"/>
  <c r="AE13" i="9"/>
  <c r="AF13" i="9"/>
  <c r="H14" i="9"/>
  <c r="K14" i="9"/>
  <c r="AC14" i="9"/>
  <c r="AE14" i="9"/>
  <c r="M14" i="9" s="1"/>
  <c r="AF14" i="9"/>
  <c r="H15" i="9"/>
  <c r="K15" i="9"/>
  <c r="AC15" i="9"/>
  <c r="AE15" i="9"/>
  <c r="AF15" i="9"/>
  <c r="H16" i="9"/>
  <c r="M16" i="9" s="1"/>
  <c r="K16" i="9"/>
  <c r="AC16" i="9"/>
  <c r="AE16" i="9"/>
  <c r="AF16" i="9"/>
  <c r="H17" i="9"/>
  <c r="K17" i="9"/>
  <c r="AC17" i="9"/>
  <c r="M17" i="9" s="1"/>
  <c r="AE17" i="9"/>
  <c r="AF17" i="9"/>
  <c r="H18" i="9"/>
  <c r="K18" i="9"/>
  <c r="AC18" i="9"/>
  <c r="M18" i="9" s="1"/>
  <c r="AE18" i="9"/>
  <c r="AF18" i="9"/>
  <c r="H19" i="9"/>
  <c r="K19" i="9"/>
  <c r="AC19" i="9"/>
  <c r="AE19" i="9"/>
  <c r="AF19" i="9"/>
  <c r="H20" i="9"/>
  <c r="K20" i="9"/>
  <c r="AC20" i="9"/>
  <c r="M20" i="9" s="1"/>
  <c r="AE20" i="9"/>
  <c r="AF20" i="9"/>
  <c r="H21" i="9"/>
  <c r="K21" i="9"/>
  <c r="AC21" i="9"/>
  <c r="AE21" i="9"/>
  <c r="AF21" i="9"/>
  <c r="H22" i="9"/>
  <c r="K22" i="9"/>
  <c r="AC22" i="9"/>
  <c r="AE22" i="9"/>
  <c r="M22" i="9" s="1"/>
  <c r="AF22" i="9"/>
  <c r="H23" i="9"/>
  <c r="K23" i="9"/>
  <c r="AC23" i="9"/>
  <c r="AE23" i="9"/>
  <c r="AF23" i="9"/>
  <c r="H24" i="9"/>
  <c r="K24" i="9"/>
  <c r="AC24" i="9"/>
  <c r="AE24" i="9"/>
  <c r="M24" i="9"/>
  <c r="AF24" i="9"/>
  <c r="H25" i="9"/>
  <c r="K25" i="9"/>
  <c r="AC25" i="9"/>
  <c r="M25" i="9" s="1"/>
  <c r="AE25" i="9"/>
  <c r="AF25" i="9"/>
  <c r="H26" i="9"/>
  <c r="K26" i="9"/>
  <c r="AC26" i="9"/>
  <c r="M26" i="9" s="1"/>
  <c r="AE26" i="9"/>
  <c r="AF26" i="9"/>
  <c r="H27" i="9"/>
  <c r="K27" i="9"/>
  <c r="AC27" i="9"/>
  <c r="AE27" i="9"/>
  <c r="AF27" i="9"/>
  <c r="H28" i="9"/>
  <c r="K28" i="9"/>
  <c r="AC28" i="9"/>
  <c r="M28" i="9" s="1"/>
  <c r="AE28" i="9"/>
  <c r="AF28" i="9"/>
  <c r="H29" i="9"/>
  <c r="K29" i="9"/>
  <c r="AC29" i="9"/>
  <c r="AE29" i="9"/>
  <c r="AF29" i="9"/>
  <c r="H30" i="9"/>
  <c r="K30" i="9"/>
  <c r="AC30" i="9"/>
  <c r="AE30" i="9"/>
  <c r="M30" i="9" s="1"/>
  <c r="AF30" i="9"/>
  <c r="H31" i="9"/>
  <c r="K31" i="9"/>
  <c r="AC31" i="9"/>
  <c r="AE31" i="9"/>
  <c r="AF31" i="9"/>
  <c r="H32" i="9"/>
  <c r="M32" i="9" s="1"/>
  <c r="K32" i="9"/>
  <c r="AC32" i="9"/>
  <c r="AE32" i="9"/>
  <c r="AF32" i="9"/>
  <c r="H33" i="9"/>
  <c r="K33" i="9"/>
  <c r="AC33" i="9"/>
  <c r="M33" i="9" s="1"/>
  <c r="AE33" i="9"/>
  <c r="AF33" i="9"/>
  <c r="H34" i="9"/>
  <c r="K34" i="9"/>
  <c r="AC34" i="9"/>
  <c r="M34" i="9" s="1"/>
  <c r="AE34" i="9"/>
  <c r="AF34" i="9"/>
  <c r="H35" i="9"/>
  <c r="K35" i="9"/>
  <c r="AC35" i="9"/>
  <c r="AE35" i="9"/>
  <c r="H36" i="9"/>
  <c r="K36" i="9"/>
  <c r="AC36" i="9"/>
  <c r="AE36" i="9"/>
  <c r="H37" i="9"/>
  <c r="K37" i="9"/>
  <c r="AC37" i="9"/>
  <c r="AE37" i="9"/>
  <c r="M37" i="9" s="1"/>
  <c r="H38" i="9"/>
  <c r="K38" i="9"/>
  <c r="AC38" i="9"/>
  <c r="M38" i="9" s="1"/>
  <c r="AE38" i="9"/>
  <c r="H39" i="9"/>
  <c r="K39" i="9"/>
  <c r="AC39" i="9"/>
  <c r="AE39" i="9"/>
  <c r="H40" i="9"/>
  <c r="K40" i="9"/>
  <c r="AC40" i="9"/>
  <c r="AE40" i="9"/>
  <c r="H41" i="9"/>
  <c r="K41" i="9"/>
  <c r="AC41" i="9"/>
  <c r="M41" i="9" s="1"/>
  <c r="AE41" i="9"/>
  <c r="H42" i="9"/>
  <c r="K42" i="9"/>
  <c r="AC42" i="9"/>
  <c r="M42" i="9" s="1"/>
  <c r="AE42" i="9"/>
  <c r="H43" i="9"/>
  <c r="K43" i="9"/>
  <c r="AC43" i="9"/>
  <c r="AE43" i="9"/>
  <c r="H44" i="9"/>
  <c r="K44" i="9"/>
  <c r="AC44" i="9"/>
  <c r="AE44" i="9"/>
  <c r="H45" i="9"/>
  <c r="K45" i="9"/>
  <c r="AC45" i="9"/>
  <c r="AE45" i="9"/>
  <c r="H46" i="9"/>
  <c r="K46" i="9"/>
  <c r="AC46" i="9"/>
  <c r="M46" i="9"/>
  <c r="AE46" i="9"/>
  <c r="H47" i="9"/>
  <c r="K47" i="9"/>
  <c r="AC47" i="9"/>
  <c r="M47" i="9" s="1"/>
  <c r="AE47" i="9"/>
  <c r="H48" i="9"/>
  <c r="K48" i="9"/>
  <c r="AC48" i="9"/>
  <c r="M48" i="9" s="1"/>
  <c r="AE48" i="9"/>
  <c r="H49" i="9"/>
  <c r="K49" i="9"/>
  <c r="AC49" i="9"/>
  <c r="M49" i="9" s="1"/>
  <c r="AE49" i="9"/>
  <c r="H50" i="9"/>
  <c r="K50" i="9"/>
  <c r="M50" i="9" s="1"/>
  <c r="AC50" i="9"/>
  <c r="AE50" i="9"/>
  <c r="H51" i="9"/>
  <c r="K51" i="9"/>
  <c r="AC51" i="9"/>
  <c r="AE51" i="9"/>
  <c r="H52" i="9"/>
  <c r="K52" i="9"/>
  <c r="AC52" i="9"/>
  <c r="AE52" i="9"/>
  <c r="H53" i="9"/>
  <c r="K53" i="9"/>
  <c r="AC53" i="9"/>
  <c r="AE53" i="9"/>
  <c r="M53" i="9"/>
  <c r="H54" i="9"/>
  <c r="K54" i="9"/>
  <c r="AC54" i="9"/>
  <c r="M54" i="9"/>
  <c r="AE54" i="9"/>
  <c r="H55" i="9"/>
  <c r="K55" i="9"/>
  <c r="AC55" i="9"/>
  <c r="M55" i="9" s="1"/>
  <c r="AE55" i="9"/>
  <c r="H56" i="9"/>
  <c r="K56" i="9"/>
  <c r="M56" i="9"/>
  <c r="AC56" i="9"/>
  <c r="AE56" i="9"/>
  <c r="H57" i="9"/>
  <c r="K57" i="9"/>
  <c r="AC57" i="9"/>
  <c r="M57" i="9" s="1"/>
  <c r="AE57" i="9"/>
  <c r="H58" i="9"/>
  <c r="K58" i="9"/>
  <c r="AC58" i="9"/>
  <c r="M58" i="9" s="1"/>
  <c r="AE58" i="9"/>
  <c r="H59" i="9"/>
  <c r="K59" i="9"/>
  <c r="AC59" i="9"/>
  <c r="M59" i="9"/>
  <c r="AE59" i="9"/>
  <c r="H3" i="14"/>
  <c r="K3" i="14"/>
  <c r="M3" i="14"/>
  <c r="AC3" i="14"/>
  <c r="AE3" i="14"/>
  <c r="AF3" i="14"/>
  <c r="H4" i="14"/>
  <c r="K4" i="14"/>
  <c r="AC4" i="14"/>
  <c r="M4" i="14" s="1"/>
  <c r="AE4" i="14"/>
  <c r="AF4" i="14"/>
  <c r="H5" i="14"/>
  <c r="K5" i="14"/>
  <c r="M5" i="14"/>
  <c r="AC5" i="14"/>
  <c r="AE5" i="14"/>
  <c r="AF5" i="14"/>
  <c r="H6" i="14"/>
  <c r="K6" i="14"/>
  <c r="AC6" i="14"/>
  <c r="M6" i="14" s="1"/>
  <c r="AE6" i="14"/>
  <c r="AF6" i="14"/>
  <c r="H7" i="14"/>
  <c r="K7" i="14"/>
  <c r="M7" i="14"/>
  <c r="AC7" i="14"/>
  <c r="AE7" i="14"/>
  <c r="AF7" i="14"/>
  <c r="H8" i="14"/>
  <c r="K8" i="14"/>
  <c r="AC8" i="14"/>
  <c r="M8" i="14" s="1"/>
  <c r="AE8" i="14"/>
  <c r="AF8" i="14"/>
  <c r="H9" i="14"/>
  <c r="K9" i="14"/>
  <c r="M9" i="14"/>
  <c r="AC9" i="14"/>
  <c r="AE9" i="14"/>
  <c r="AF9" i="14"/>
  <c r="H10" i="14"/>
  <c r="K10" i="14"/>
  <c r="AC10" i="14"/>
  <c r="M10" i="14" s="1"/>
  <c r="AE10" i="14"/>
  <c r="AF10" i="14"/>
  <c r="H11" i="14"/>
  <c r="K11" i="14"/>
  <c r="M11" i="14"/>
  <c r="AC11" i="14"/>
  <c r="AE11" i="14"/>
  <c r="AF11" i="14"/>
  <c r="H12" i="14"/>
  <c r="K12" i="14"/>
  <c r="AC12" i="14"/>
  <c r="M12" i="14" s="1"/>
  <c r="AE12" i="14"/>
  <c r="AF12" i="14"/>
  <c r="H13" i="14"/>
  <c r="K13" i="14"/>
  <c r="M13" i="14"/>
  <c r="AC13" i="14"/>
  <c r="AE13" i="14"/>
  <c r="AF13" i="14"/>
  <c r="H14" i="14"/>
  <c r="K14" i="14"/>
  <c r="AC14" i="14"/>
  <c r="M14" i="14" s="1"/>
  <c r="AE14" i="14"/>
  <c r="AF14" i="14"/>
  <c r="H15" i="14"/>
  <c r="K15" i="14"/>
  <c r="M15" i="14"/>
  <c r="AC15" i="14"/>
  <c r="AE15" i="14"/>
  <c r="AF15" i="14"/>
  <c r="H16" i="14"/>
  <c r="K16" i="14"/>
  <c r="AC16" i="14"/>
  <c r="M16" i="14" s="1"/>
  <c r="AE16" i="14"/>
  <c r="AF16" i="14"/>
  <c r="H17" i="14"/>
  <c r="K17" i="14"/>
  <c r="M17" i="14"/>
  <c r="AC17" i="14"/>
  <c r="AE17" i="14"/>
  <c r="AF17" i="14"/>
  <c r="H18" i="14"/>
  <c r="K18" i="14"/>
  <c r="AC18" i="14"/>
  <c r="M18" i="14" s="1"/>
  <c r="AE18" i="14"/>
  <c r="AF18" i="14"/>
  <c r="H19" i="14"/>
  <c r="K19" i="14"/>
  <c r="M19" i="14"/>
  <c r="AC19" i="14"/>
  <c r="AE19" i="14"/>
  <c r="AF19" i="14"/>
  <c r="H20" i="14"/>
  <c r="K20" i="14"/>
  <c r="AC20" i="14"/>
  <c r="M20" i="14" s="1"/>
  <c r="AE20" i="14"/>
  <c r="AF20" i="14"/>
  <c r="H21" i="14"/>
  <c r="K21" i="14"/>
  <c r="M21" i="14"/>
  <c r="AC21" i="14"/>
  <c r="AE21" i="14"/>
  <c r="AF21" i="14"/>
  <c r="H22" i="14"/>
  <c r="K22" i="14"/>
  <c r="AC22" i="14"/>
  <c r="M22" i="14" s="1"/>
  <c r="AE22" i="14"/>
  <c r="AF22" i="14"/>
  <c r="H23" i="14"/>
  <c r="K23" i="14"/>
  <c r="M23" i="14"/>
  <c r="AC23" i="14"/>
  <c r="AE23" i="14"/>
  <c r="AF23" i="14"/>
  <c r="H24" i="14"/>
  <c r="K24" i="14"/>
  <c r="AC24" i="14"/>
  <c r="M24" i="14" s="1"/>
  <c r="AE24" i="14"/>
  <c r="AF24" i="14"/>
  <c r="H25" i="14"/>
  <c r="K25" i="14"/>
  <c r="M25" i="14"/>
  <c r="AC25" i="14"/>
  <c r="AE25" i="14"/>
  <c r="AF25" i="14"/>
  <c r="H26" i="14"/>
  <c r="K26" i="14"/>
  <c r="AC26" i="14"/>
  <c r="M26" i="14" s="1"/>
  <c r="AE26" i="14"/>
  <c r="AF26" i="14"/>
  <c r="H27" i="14"/>
  <c r="K27" i="14"/>
  <c r="M27" i="14"/>
  <c r="AC27" i="14"/>
  <c r="AE27" i="14"/>
  <c r="AF27" i="14"/>
  <c r="H28" i="14"/>
  <c r="K28" i="14"/>
  <c r="AC28" i="14"/>
  <c r="M28" i="14" s="1"/>
  <c r="AE28" i="14"/>
  <c r="AF28" i="14"/>
  <c r="H29" i="14"/>
  <c r="K29" i="14"/>
  <c r="M29" i="14"/>
  <c r="AC29" i="14"/>
  <c r="AE29" i="14"/>
  <c r="AF29" i="14"/>
  <c r="H30" i="14"/>
  <c r="K30" i="14"/>
  <c r="AC30" i="14"/>
  <c r="M30" i="14" s="1"/>
  <c r="AE30" i="14"/>
  <c r="AF30" i="14"/>
  <c r="H31" i="14"/>
  <c r="K31" i="14"/>
  <c r="M31" i="14"/>
  <c r="AC31" i="14"/>
  <c r="AE31" i="14"/>
  <c r="AF31" i="14"/>
  <c r="H32" i="14"/>
  <c r="K32" i="14"/>
  <c r="AC32" i="14"/>
  <c r="M32" i="14" s="1"/>
  <c r="AE32" i="14"/>
  <c r="AF32" i="14"/>
  <c r="H33" i="14"/>
  <c r="K33" i="14"/>
  <c r="M33" i="14"/>
  <c r="AC33" i="14"/>
  <c r="AE33" i="14"/>
  <c r="AF33" i="14"/>
  <c r="H34" i="14"/>
  <c r="K34" i="14"/>
  <c r="AC34" i="14"/>
  <c r="M34" i="14" s="1"/>
  <c r="AE34" i="14"/>
  <c r="AF34" i="14"/>
  <c r="H35" i="14"/>
  <c r="K35" i="14"/>
  <c r="M35" i="14"/>
  <c r="AC35" i="14"/>
  <c r="AE35" i="14"/>
  <c r="H36" i="14"/>
  <c r="K36" i="14"/>
  <c r="AC36" i="14"/>
  <c r="M36" i="14" s="1"/>
  <c r="AE36" i="14"/>
  <c r="H37" i="14"/>
  <c r="K37" i="14"/>
  <c r="AC37" i="14"/>
  <c r="M37" i="14" s="1"/>
  <c r="AE37" i="14"/>
  <c r="H38" i="14"/>
  <c r="K38" i="14"/>
  <c r="AC38" i="14"/>
  <c r="M38" i="14"/>
  <c r="AE38" i="14"/>
  <c r="H39" i="14"/>
  <c r="K39" i="14"/>
  <c r="M39" i="14"/>
  <c r="AC39" i="14"/>
  <c r="AE39" i="14"/>
  <c r="H40" i="14"/>
  <c r="K40" i="14"/>
  <c r="AC40" i="14"/>
  <c r="M40" i="14" s="1"/>
  <c r="AE40" i="14"/>
  <c r="H41" i="14"/>
  <c r="K41" i="14"/>
  <c r="AC41" i="14"/>
  <c r="M41" i="14" s="1"/>
  <c r="AE41" i="14"/>
  <c r="H42" i="14"/>
  <c r="K42" i="14"/>
  <c r="AC42" i="14"/>
  <c r="M42" i="14"/>
  <c r="AE42" i="14"/>
  <c r="H43" i="14"/>
  <c r="K43" i="14"/>
  <c r="M43" i="14"/>
  <c r="AC43" i="14"/>
  <c r="AE43" i="14"/>
  <c r="H44" i="14"/>
  <c r="K44" i="14"/>
  <c r="AC44" i="14"/>
  <c r="M44" i="14" s="1"/>
  <c r="AE44" i="14"/>
  <c r="H45" i="14"/>
  <c r="K45" i="14"/>
  <c r="AC45" i="14"/>
  <c r="M45" i="14" s="1"/>
  <c r="AE45" i="14"/>
  <c r="H46" i="14"/>
  <c r="K46" i="14"/>
  <c r="AC46" i="14"/>
  <c r="M46" i="14"/>
  <c r="AE46" i="14"/>
  <c r="H47" i="14"/>
  <c r="K47" i="14"/>
  <c r="M47" i="14"/>
  <c r="AC47" i="14"/>
  <c r="AE47" i="14"/>
  <c r="H48" i="14"/>
  <c r="K48" i="14"/>
  <c r="AC48" i="14"/>
  <c r="M48" i="14" s="1"/>
  <c r="AE48" i="14"/>
  <c r="H49" i="14"/>
  <c r="K49" i="14"/>
  <c r="AC49" i="14"/>
  <c r="M49" i="14" s="1"/>
  <c r="AE49" i="14"/>
  <c r="H50" i="14"/>
  <c r="K50" i="14"/>
  <c r="AC50" i="14"/>
  <c r="M50" i="14"/>
  <c r="AE50" i="14"/>
  <c r="H51" i="14"/>
  <c r="K51" i="14"/>
  <c r="M51" i="14"/>
  <c r="AC51" i="14"/>
  <c r="AE51" i="14"/>
  <c r="H52" i="14"/>
  <c r="K52" i="14"/>
  <c r="AC52" i="14"/>
  <c r="M52" i="14" s="1"/>
  <c r="AE52" i="14"/>
  <c r="H53" i="14"/>
  <c r="K53" i="14"/>
  <c r="AC53" i="14"/>
  <c r="M53" i="14" s="1"/>
  <c r="AE53" i="14"/>
  <c r="H54" i="14"/>
  <c r="K54" i="14"/>
  <c r="AC54" i="14"/>
  <c r="M54" i="14"/>
  <c r="AE54" i="14"/>
  <c r="H55" i="14"/>
  <c r="K55" i="14"/>
  <c r="M55" i="14"/>
  <c r="AC55" i="14"/>
  <c r="AE55" i="14"/>
  <c r="H56" i="14"/>
  <c r="K56" i="14"/>
  <c r="AC56" i="14"/>
  <c r="M56" i="14" s="1"/>
  <c r="AE56" i="14"/>
  <c r="H57" i="14"/>
  <c r="K57" i="14"/>
  <c r="AC57" i="14"/>
  <c r="M57" i="14" s="1"/>
  <c r="AE57" i="14"/>
  <c r="H58" i="14"/>
  <c r="K58" i="14"/>
  <c r="AC58" i="14"/>
  <c r="M58" i="14"/>
  <c r="AE58" i="14"/>
  <c r="H59" i="14"/>
  <c r="K59" i="14"/>
  <c r="M59" i="14"/>
  <c r="AC59" i="14"/>
  <c r="AE59" i="14"/>
  <c r="H3" i="15"/>
  <c r="AC3" i="15"/>
  <c r="M3" i="15" s="1"/>
  <c r="S3" i="15" s="1"/>
  <c r="AE3" i="15"/>
  <c r="AF3" i="15"/>
  <c r="H4" i="15"/>
  <c r="K4" i="15"/>
  <c r="M4" i="15"/>
  <c r="AC4" i="15"/>
  <c r="AE4" i="15"/>
  <c r="AF4" i="15"/>
  <c r="H5" i="15"/>
  <c r="K5" i="15"/>
  <c r="AC5" i="15"/>
  <c r="M5" i="15" s="1"/>
  <c r="S5" i="15" s="1"/>
  <c r="AE5" i="15"/>
  <c r="AF5" i="15"/>
  <c r="H6" i="15"/>
  <c r="K6" i="15"/>
  <c r="AC6" i="15"/>
  <c r="M6" i="15" s="1"/>
  <c r="AE6" i="15"/>
  <c r="AF6" i="15"/>
  <c r="H7" i="15"/>
  <c r="K7" i="15"/>
  <c r="AC7" i="15"/>
  <c r="AE7" i="15"/>
  <c r="M7" i="15" s="1"/>
  <c r="AF7" i="15"/>
  <c r="H8" i="15"/>
  <c r="K8" i="15"/>
  <c r="AC8" i="15"/>
  <c r="M8" i="15" s="1"/>
  <c r="AE8" i="15"/>
  <c r="AF8" i="15"/>
  <c r="H9" i="15"/>
  <c r="K9" i="15"/>
  <c r="AC9" i="15"/>
  <c r="AE9" i="15"/>
  <c r="M9" i="15"/>
  <c r="AF9" i="15"/>
  <c r="H10" i="15"/>
  <c r="K10" i="15"/>
  <c r="AC10" i="15"/>
  <c r="M10" i="15" s="1"/>
  <c r="AE10" i="15"/>
  <c r="AF10" i="15"/>
  <c r="H11" i="15"/>
  <c r="K11" i="15"/>
  <c r="AC11" i="15"/>
  <c r="AE11" i="15"/>
  <c r="M11" i="15"/>
  <c r="AF11" i="15"/>
  <c r="H12" i="15"/>
  <c r="K12" i="15"/>
  <c r="AC12" i="15"/>
  <c r="M12" i="15" s="1"/>
  <c r="AE12" i="15"/>
  <c r="AF12" i="15"/>
  <c r="H13" i="15"/>
  <c r="K13" i="15"/>
  <c r="AC13" i="15"/>
  <c r="AE13" i="15"/>
  <c r="M13" i="15"/>
  <c r="AF13" i="15"/>
  <c r="H14" i="15"/>
  <c r="K14" i="15"/>
  <c r="AC14" i="15"/>
  <c r="M14" i="15" s="1"/>
  <c r="AE14" i="15"/>
  <c r="AF14" i="15"/>
  <c r="H15" i="15"/>
  <c r="K15" i="15"/>
  <c r="AC15" i="15"/>
  <c r="AE15" i="15"/>
  <c r="M15" i="15" s="1"/>
  <c r="AF15" i="15"/>
  <c r="H16" i="15"/>
  <c r="K16" i="15"/>
  <c r="AC16" i="15"/>
  <c r="M16" i="15" s="1"/>
  <c r="AE16" i="15"/>
  <c r="AF16" i="15"/>
  <c r="H17" i="15"/>
  <c r="K17" i="15"/>
  <c r="AC17" i="15"/>
  <c r="AE17" i="15"/>
  <c r="M17" i="15" s="1"/>
  <c r="AF17" i="15"/>
  <c r="H18" i="15"/>
  <c r="K18" i="15"/>
  <c r="AC18" i="15"/>
  <c r="M18" i="15" s="1"/>
  <c r="AE18" i="15"/>
  <c r="AF18" i="15"/>
  <c r="H19" i="15"/>
  <c r="K19" i="15"/>
  <c r="AC19" i="15"/>
  <c r="AE19" i="15"/>
  <c r="M19" i="15" s="1"/>
  <c r="AF19" i="15"/>
  <c r="H20" i="15"/>
  <c r="K20" i="15"/>
  <c r="AC20" i="15"/>
  <c r="M20" i="15" s="1"/>
  <c r="AE20" i="15"/>
  <c r="AF20" i="15"/>
  <c r="H21" i="15"/>
  <c r="K21" i="15"/>
  <c r="AC21" i="15"/>
  <c r="AE21" i="15"/>
  <c r="M21" i="15"/>
  <c r="AF21" i="15"/>
  <c r="H22" i="15"/>
  <c r="K22" i="15"/>
  <c r="AC22" i="15"/>
  <c r="M22" i="15" s="1"/>
  <c r="AE22" i="15"/>
  <c r="AF22" i="15"/>
  <c r="H23" i="15"/>
  <c r="K23" i="15"/>
  <c r="AC23" i="15"/>
  <c r="AE23" i="15"/>
  <c r="M23" i="15"/>
  <c r="AF23" i="15"/>
  <c r="H24" i="15"/>
  <c r="K24" i="15"/>
  <c r="AC24" i="15"/>
  <c r="M24" i="15" s="1"/>
  <c r="AE24" i="15"/>
  <c r="AF24" i="15"/>
  <c r="H25" i="15"/>
  <c r="K25" i="15"/>
  <c r="AC25" i="15"/>
  <c r="AE25" i="15"/>
  <c r="M25" i="15"/>
  <c r="AF25" i="15"/>
  <c r="H26" i="15"/>
  <c r="K26" i="15"/>
  <c r="AC26" i="15"/>
  <c r="M26" i="15" s="1"/>
  <c r="AE26" i="15"/>
  <c r="AF26" i="15"/>
  <c r="H27" i="15"/>
  <c r="K27" i="15"/>
  <c r="AC27" i="15"/>
  <c r="AE27" i="15"/>
  <c r="M27" i="15" s="1"/>
  <c r="AF27" i="15"/>
  <c r="H28" i="15"/>
  <c r="K28" i="15"/>
  <c r="AC28" i="15"/>
  <c r="M28" i="15" s="1"/>
  <c r="AE28" i="15"/>
  <c r="AF28" i="15"/>
  <c r="H29" i="15"/>
  <c r="K29" i="15"/>
  <c r="AC29" i="15"/>
  <c r="AE29" i="15"/>
  <c r="M29" i="15" s="1"/>
  <c r="AF29" i="15"/>
  <c r="H30" i="15"/>
  <c r="K30" i="15"/>
  <c r="AC30" i="15"/>
  <c r="M30" i="15" s="1"/>
  <c r="AE30" i="15"/>
  <c r="AF30" i="15"/>
  <c r="H31" i="15"/>
  <c r="K31" i="15"/>
  <c r="AC31" i="15"/>
  <c r="AE31" i="15"/>
  <c r="M31" i="15" s="1"/>
  <c r="AF31" i="15"/>
  <c r="H32" i="15"/>
  <c r="K32" i="15"/>
  <c r="AC32" i="15"/>
  <c r="M32" i="15" s="1"/>
  <c r="AE32" i="15"/>
  <c r="AF32" i="15"/>
  <c r="H33" i="15"/>
  <c r="K33" i="15"/>
  <c r="AC33" i="15"/>
  <c r="AE33" i="15"/>
  <c r="M33" i="15"/>
  <c r="AF33" i="15"/>
  <c r="H34" i="15"/>
  <c r="K34" i="15"/>
  <c r="AC34" i="15"/>
  <c r="M34" i="15" s="1"/>
  <c r="AE34" i="15"/>
  <c r="AF34" i="15"/>
  <c r="H35" i="15"/>
  <c r="K35" i="15"/>
  <c r="AC35" i="15"/>
  <c r="AE35" i="15"/>
  <c r="M35" i="15" s="1"/>
  <c r="H36" i="15"/>
  <c r="K36" i="15"/>
  <c r="AC36" i="15"/>
  <c r="M36" i="15"/>
  <c r="AE36" i="15"/>
  <c r="H37" i="15"/>
  <c r="K37" i="15"/>
  <c r="AC37" i="15"/>
  <c r="M37" i="15" s="1"/>
  <c r="AE37" i="15"/>
  <c r="H38" i="15"/>
  <c r="K38" i="15"/>
  <c r="AC38" i="15"/>
  <c r="M38" i="15" s="1"/>
  <c r="AE38" i="15"/>
  <c r="H39" i="15"/>
  <c r="K39" i="15"/>
  <c r="AC39" i="15"/>
  <c r="AE39" i="15"/>
  <c r="M39" i="15"/>
  <c r="H40" i="15"/>
  <c r="K40" i="15"/>
  <c r="AC40" i="15"/>
  <c r="M40" i="15"/>
  <c r="AE40" i="15"/>
  <c r="H41" i="15"/>
  <c r="K41" i="15"/>
  <c r="AC41" i="15"/>
  <c r="M41" i="15" s="1"/>
  <c r="AE41" i="15"/>
  <c r="H42" i="15"/>
  <c r="K42" i="15"/>
  <c r="AC42" i="15"/>
  <c r="M42" i="15" s="1"/>
  <c r="AE42" i="15"/>
  <c r="H43" i="15"/>
  <c r="K43" i="15"/>
  <c r="AC43" i="15"/>
  <c r="AE43" i="15"/>
  <c r="M43" i="15"/>
  <c r="H44" i="15"/>
  <c r="K44" i="15"/>
  <c r="AC44" i="15"/>
  <c r="M44" i="15"/>
  <c r="AE44" i="15"/>
  <c r="H45" i="15"/>
  <c r="K45" i="15"/>
  <c r="AC45" i="15"/>
  <c r="M45" i="15" s="1"/>
  <c r="AE45" i="15"/>
  <c r="H46" i="15"/>
  <c r="K46" i="15"/>
  <c r="AC46" i="15"/>
  <c r="M46" i="15" s="1"/>
  <c r="AE46" i="15"/>
  <c r="H47" i="15"/>
  <c r="K47" i="15"/>
  <c r="AC47" i="15"/>
  <c r="AE47" i="15"/>
  <c r="M47" i="15" s="1"/>
  <c r="H48" i="15"/>
  <c r="K48" i="15"/>
  <c r="AC48" i="15"/>
  <c r="M48" i="15"/>
  <c r="AE48" i="15"/>
  <c r="H49" i="15"/>
  <c r="K49" i="15"/>
  <c r="AC49" i="15"/>
  <c r="M49" i="15" s="1"/>
  <c r="AE49" i="15"/>
  <c r="H50" i="15"/>
  <c r="K50" i="15"/>
  <c r="AC50" i="15"/>
  <c r="M50" i="15" s="1"/>
  <c r="AE50" i="15"/>
  <c r="H51" i="15"/>
  <c r="M51" i="15" s="1"/>
  <c r="K51" i="15"/>
  <c r="AC51" i="15"/>
  <c r="AE51" i="15"/>
  <c r="H52" i="15"/>
  <c r="K52" i="15"/>
  <c r="AC52" i="15"/>
  <c r="M52" i="15"/>
  <c r="AE52" i="15"/>
  <c r="H53" i="15"/>
  <c r="K53" i="15"/>
  <c r="AC53" i="15"/>
  <c r="M53" i="15" s="1"/>
  <c r="AE53" i="15"/>
  <c r="H54" i="15"/>
  <c r="M54" i="15"/>
  <c r="K54" i="15"/>
  <c r="AC54" i="15"/>
  <c r="AE54" i="15"/>
  <c r="H55" i="15"/>
  <c r="K55" i="15"/>
  <c r="AC55" i="15"/>
  <c r="AE55" i="15"/>
  <c r="M55" i="15"/>
  <c r="H56" i="15"/>
  <c r="K56" i="15"/>
  <c r="AC56" i="15"/>
  <c r="M56" i="15"/>
  <c r="AE56" i="15"/>
  <c r="H57" i="15"/>
  <c r="K57" i="15"/>
  <c r="AC57" i="15"/>
  <c r="M57" i="15" s="1"/>
  <c r="AE57" i="15"/>
  <c r="H58" i="15"/>
  <c r="K58" i="15"/>
  <c r="AC58" i="15"/>
  <c r="M58" i="15" s="1"/>
  <c r="AE58" i="15"/>
  <c r="H59" i="15"/>
  <c r="M59" i="15" s="1"/>
  <c r="K59" i="15"/>
  <c r="AC59" i="15"/>
  <c r="AE59" i="15"/>
  <c r="M8" i="17"/>
  <c r="M16" i="17"/>
  <c r="M24" i="17"/>
  <c r="M32" i="17"/>
  <c r="M41" i="17"/>
  <c r="M42" i="17"/>
  <c r="M49" i="17"/>
  <c r="M50" i="17"/>
  <c r="M57" i="17"/>
  <c r="M6" i="17"/>
  <c r="M14" i="17"/>
  <c r="M22" i="17"/>
  <c r="M30" i="17"/>
  <c r="M4" i="17"/>
  <c r="S4" i="17" s="1"/>
  <c r="M12" i="17"/>
  <c r="M20" i="17"/>
  <c r="M28" i="17"/>
  <c r="M37" i="17"/>
  <c r="M38" i="17"/>
  <c r="M45" i="17"/>
  <c r="M46" i="17"/>
  <c r="M53" i="17"/>
  <c r="M54" i="17"/>
  <c r="N18" i="1"/>
  <c r="N11" i="1"/>
  <c r="N348" i="1"/>
  <c r="N279" i="1"/>
  <c r="N268" i="1"/>
  <c r="N422" i="1"/>
  <c r="N406" i="1"/>
  <c r="N426" i="1"/>
  <c r="N370" i="1"/>
  <c r="N363" i="1"/>
  <c r="N286" i="1"/>
  <c r="N304" i="1"/>
  <c r="N322" i="1"/>
  <c r="N225" i="1"/>
  <c r="N146" i="1"/>
  <c r="N66" i="1"/>
  <c r="N454" i="1"/>
  <c r="N437" i="1"/>
  <c r="N261" i="1"/>
  <c r="N223" i="1"/>
  <c r="N99" i="1"/>
  <c r="N29" i="1"/>
  <c r="N7" i="1"/>
  <c r="N390" i="1"/>
  <c r="N377" i="1"/>
  <c r="N335" i="1"/>
  <c r="N252" i="1"/>
  <c r="N178" i="1"/>
  <c r="N123" i="1"/>
  <c r="N30" i="1"/>
  <c r="N22" i="1"/>
  <c r="N65" i="1"/>
  <c r="N17" i="1"/>
  <c r="N415" i="1"/>
  <c r="N412" i="1"/>
  <c r="N410" i="1"/>
  <c r="N400" i="1"/>
  <c r="N387" i="1"/>
  <c r="N344" i="1"/>
  <c r="N281" i="1"/>
  <c r="N40" i="1"/>
  <c r="N101" i="1"/>
  <c r="N112" i="1"/>
  <c r="N310" i="1"/>
  <c r="N125" i="1"/>
  <c r="N460" i="1"/>
  <c r="N308" i="1"/>
  <c r="N238" i="1"/>
  <c r="N194" i="1"/>
  <c r="N405" i="1"/>
  <c r="N394" i="1"/>
  <c r="N45" i="1"/>
  <c r="N42" i="1"/>
  <c r="N456" i="1"/>
  <c r="N277" i="1"/>
  <c r="N273" i="1"/>
  <c r="N248" i="1"/>
  <c r="N59" i="1"/>
  <c r="N47" i="1"/>
  <c r="N427" i="1"/>
  <c r="N105" i="1"/>
  <c r="N12" i="1"/>
  <c r="N339" i="1"/>
  <c r="N291" i="1"/>
  <c r="N212" i="1"/>
  <c r="N368" i="1"/>
  <c r="N57" i="1"/>
  <c r="N80" i="1"/>
  <c r="N14" i="1"/>
  <c r="AO25" i="2" l="1"/>
  <c r="K11" i="2" s="1"/>
  <c r="AO7" i="2"/>
  <c r="K5" i="2" s="1"/>
  <c r="K25" i="2" s="1"/>
  <c r="F12" i="2"/>
  <c r="F16" i="2"/>
  <c r="F14" i="2"/>
  <c r="H81" i="2"/>
  <c r="AO52" i="2"/>
  <c r="K20" i="2" s="1"/>
  <c r="N28" i="8"/>
  <c r="N31" i="8"/>
  <c r="N21" i="8"/>
  <c r="N25" i="8"/>
  <c r="N36" i="8"/>
  <c r="T36" i="8" s="1"/>
  <c r="N346" i="1"/>
  <c r="N345" i="1"/>
  <c r="N195" i="1"/>
  <c r="N191" i="1"/>
  <c r="N174" i="1"/>
  <c r="E16" i="2" s="1"/>
  <c r="N165" i="1"/>
  <c r="N163" i="1"/>
  <c r="N157" i="1"/>
  <c r="N155" i="1"/>
  <c r="N153" i="1"/>
  <c r="N151" i="1"/>
  <c r="N147" i="1"/>
  <c r="N145" i="1"/>
  <c r="N141" i="1"/>
  <c r="N139" i="1"/>
  <c r="N170" i="1"/>
  <c r="N167" i="1"/>
  <c r="N124" i="1"/>
  <c r="N109" i="1"/>
  <c r="N102" i="1"/>
  <c r="N100" i="1"/>
  <c r="N96" i="1"/>
  <c r="N93" i="1"/>
  <c r="N85" i="1"/>
  <c r="AJ7" i="2" s="1"/>
  <c r="J5" i="2" s="1"/>
  <c r="N84" i="1"/>
  <c r="N81" i="1"/>
  <c r="F5" i="2" s="1"/>
  <c r="N103" i="1"/>
  <c r="N117" i="1"/>
  <c r="N110" i="1"/>
  <c r="N127" i="1"/>
  <c r="N54" i="1"/>
  <c r="N53" i="1"/>
  <c r="N51" i="1"/>
  <c r="N34" i="1"/>
  <c r="N27" i="1"/>
  <c r="N25" i="1"/>
  <c r="N349" i="1"/>
  <c r="F4" i="2" s="1"/>
  <c r="N38" i="1"/>
  <c r="N452" i="1"/>
  <c r="AJ28" i="2" s="1"/>
  <c r="J12" i="2" s="1"/>
  <c r="N424" i="1"/>
  <c r="N420" i="1"/>
  <c r="N418" i="1"/>
  <c r="N414" i="1"/>
  <c r="N434" i="1"/>
  <c r="N403" i="1"/>
  <c r="N392" i="1"/>
  <c r="N386" i="1"/>
  <c r="N114" i="1"/>
  <c r="N77" i="1"/>
  <c r="N72" i="1"/>
  <c r="N70" i="1"/>
  <c r="N68" i="1"/>
  <c r="F19" i="2" s="1"/>
  <c r="N236" i="1"/>
  <c r="N134" i="1"/>
  <c r="M40" i="9"/>
  <c r="M39" i="9"/>
  <c r="M31" i="9"/>
  <c r="M23" i="9"/>
  <c r="M15" i="9"/>
  <c r="M9" i="9"/>
  <c r="M6" i="9"/>
  <c r="M45" i="9"/>
  <c r="M44" i="9"/>
  <c r="M43" i="9"/>
  <c r="M36" i="9"/>
  <c r="M35" i="9"/>
  <c r="M27" i="9"/>
  <c r="M19" i="9"/>
  <c r="M11" i="9"/>
  <c r="M4" i="9"/>
  <c r="N41" i="8"/>
  <c r="N30" i="8"/>
  <c r="N20" i="8"/>
  <c r="N11" i="8"/>
  <c r="M52" i="9"/>
  <c r="M51" i="9"/>
  <c r="M29" i="9"/>
  <c r="M21" i="9"/>
  <c r="M13" i="9"/>
  <c r="M10" i="9"/>
  <c r="M7" i="9"/>
  <c r="M3" i="9"/>
  <c r="N35" i="8"/>
  <c r="N45" i="8"/>
  <c r="N37" i="8"/>
  <c r="N40" i="8"/>
  <c r="N14" i="8"/>
  <c r="N34" i="8"/>
  <c r="N29" i="8"/>
  <c r="N19" i="8"/>
  <c r="T19" i="8" s="1"/>
  <c r="N7" i="8"/>
  <c r="N23" i="8"/>
  <c r="N32" i="8"/>
  <c r="N26" i="8"/>
  <c r="N351" i="1"/>
  <c r="N47" i="8"/>
  <c r="N22" i="8"/>
  <c r="N13" i="8"/>
  <c r="N5" i="8"/>
  <c r="N39" i="8"/>
  <c r="H37" i="2"/>
  <c r="N4" i="8"/>
  <c r="T4" i="8" s="1"/>
  <c r="N461" i="1"/>
  <c r="N428" i="1"/>
  <c r="N379" i="1"/>
  <c r="N375" i="1"/>
  <c r="N372" i="1"/>
  <c r="N361" i="1"/>
  <c r="N359" i="1"/>
  <c r="N355" i="1"/>
  <c r="N353" i="1"/>
  <c r="N350" i="1"/>
  <c r="C4" i="2" s="1"/>
  <c r="N327" i="1"/>
  <c r="F22" i="2" s="1"/>
  <c r="N334" i="1"/>
  <c r="G73" i="2" s="1"/>
  <c r="N338" i="1"/>
  <c r="N288" i="1"/>
  <c r="D11" i="2" s="1"/>
  <c r="N284" i="1"/>
  <c r="E11" i="2" s="1"/>
  <c r="N295" i="1"/>
  <c r="N300" i="1"/>
  <c r="G57" i="2" s="1"/>
  <c r="N275" i="1"/>
  <c r="N256" i="1"/>
  <c r="N192" i="1"/>
  <c r="N189" i="1"/>
  <c r="N162" i="1"/>
  <c r="N152" i="1"/>
  <c r="N136" i="1"/>
  <c r="N135" i="1"/>
  <c r="N55" i="1"/>
  <c r="N52" i="1"/>
  <c r="N26" i="1"/>
  <c r="N24" i="1"/>
  <c r="N37" i="1"/>
  <c r="E15" i="2" s="1"/>
  <c r="N39" i="1"/>
  <c r="N457" i="1"/>
  <c r="N453" i="1"/>
  <c r="N411" i="1"/>
  <c r="N407" i="1"/>
  <c r="D13" i="2" s="1"/>
  <c r="N430" i="1"/>
  <c r="N391" i="1"/>
  <c r="N389" i="1"/>
  <c r="N385" i="1"/>
  <c r="N253" i="1"/>
  <c r="N455" i="1"/>
  <c r="N421" i="1"/>
  <c r="N417" i="1"/>
  <c r="N413" i="1"/>
  <c r="N409" i="1"/>
  <c r="N408" i="1"/>
  <c r="AJ31" i="2" s="1"/>
  <c r="J13" i="2" s="1"/>
  <c r="N431" i="1"/>
  <c r="N388" i="1"/>
  <c r="H61" i="2"/>
  <c r="N48" i="1"/>
  <c r="N46" i="1"/>
  <c r="N44" i="1"/>
  <c r="N23" i="1"/>
  <c r="N21" i="1"/>
  <c r="N6" i="1"/>
  <c r="N10" i="1"/>
  <c r="N5" i="1"/>
  <c r="N33" i="1"/>
  <c r="G61" i="2" s="1"/>
  <c r="N49" i="1"/>
  <c r="N20" i="1"/>
  <c r="N3" i="1"/>
  <c r="N333" i="1"/>
  <c r="E22" i="2" s="1"/>
  <c r="N274" i="1"/>
  <c r="N43" i="1"/>
  <c r="N459" i="1"/>
  <c r="G85" i="2" s="1"/>
  <c r="N398" i="1"/>
  <c r="AJ34" i="2" s="1"/>
  <c r="J14" i="2" s="1"/>
  <c r="N299" i="1"/>
  <c r="N458" i="1"/>
  <c r="N399" i="1"/>
  <c r="N343" i="1"/>
  <c r="N341" i="1"/>
  <c r="N314" i="1"/>
  <c r="G105" i="2" s="1"/>
  <c r="N302" i="1"/>
  <c r="N294" i="1"/>
  <c r="N305" i="1"/>
  <c r="N177" i="1"/>
  <c r="N176" i="1"/>
  <c r="G69" i="2"/>
  <c r="N175" i="1"/>
  <c r="N166" i="1"/>
  <c r="N164" i="1"/>
  <c r="N160" i="1"/>
  <c r="N158" i="1"/>
  <c r="N156" i="1"/>
  <c r="N154" i="1"/>
  <c r="N150" i="1"/>
  <c r="N148" i="1"/>
  <c r="N144" i="1"/>
  <c r="N142" i="1"/>
  <c r="N140" i="1"/>
  <c r="N138" i="1"/>
  <c r="N132" i="1"/>
  <c r="N171" i="1"/>
  <c r="N168" i="1"/>
  <c r="N169" i="1"/>
  <c r="G65" i="2" s="1"/>
  <c r="N121" i="1"/>
  <c r="N128" i="1"/>
  <c r="N107" i="1"/>
  <c r="N104" i="1"/>
  <c r="N97" i="1"/>
  <c r="N95" i="1"/>
  <c r="N94" i="1"/>
  <c r="N92" i="1"/>
  <c r="N91" i="1"/>
  <c r="N86" i="1"/>
  <c r="N88" i="1"/>
  <c r="N83" i="1"/>
  <c r="N108" i="1"/>
  <c r="N113" i="1"/>
  <c r="N28" i="1"/>
  <c r="N435" i="1"/>
  <c r="N423" i="1"/>
  <c r="N416" i="1"/>
  <c r="N429" i="1"/>
  <c r="N401" i="1"/>
  <c r="N393" i="1"/>
  <c r="N384" i="1"/>
  <c r="N380" i="1"/>
  <c r="N376" i="1"/>
  <c r="N373" i="1"/>
  <c r="N369" i="1"/>
  <c r="N352" i="1"/>
  <c r="N357" i="1"/>
  <c r="N329" i="1"/>
  <c r="N340" i="1"/>
  <c r="N336" i="1"/>
  <c r="G101" i="2" s="1"/>
  <c r="N331" i="1"/>
  <c r="N292" i="1"/>
  <c r="N285" i="1"/>
  <c r="N289" i="1"/>
  <c r="N313" i="1"/>
  <c r="N301" i="1"/>
  <c r="N306" i="1"/>
  <c r="N298" i="1"/>
  <c r="N297" i="1"/>
  <c r="N272" i="1"/>
  <c r="N271" i="1"/>
  <c r="N269" i="1"/>
  <c r="N267" i="1"/>
  <c r="N264" i="1"/>
  <c r="N260" i="1"/>
  <c r="N259" i="1"/>
  <c r="N257" i="1"/>
  <c r="N255" i="1"/>
  <c r="N250" i="1"/>
  <c r="N245" i="1"/>
  <c r="N243" i="1"/>
  <c r="N242" i="1"/>
  <c r="N240" i="1"/>
  <c r="N235" i="1"/>
  <c r="N233" i="1"/>
  <c r="N231" i="1"/>
  <c r="N229" i="1"/>
  <c r="N221" i="1"/>
  <c r="AJ16" i="2" s="1"/>
  <c r="J8" i="2" s="1"/>
  <c r="N219" i="1"/>
  <c r="N216" i="1"/>
  <c r="N214" i="1"/>
  <c r="U214" i="1" s="1"/>
  <c r="N210" i="1"/>
  <c r="N208" i="1"/>
  <c r="N206" i="1"/>
  <c r="N204" i="1"/>
  <c r="N202" i="1"/>
  <c r="N200" i="1"/>
  <c r="N197" i="1"/>
  <c r="N193" i="1"/>
  <c r="N188" i="1"/>
  <c r="U105" i="1" s="1"/>
  <c r="N186" i="1"/>
  <c r="N184" i="1"/>
  <c r="E17" i="2" s="1"/>
  <c r="N161" i="1"/>
  <c r="N159" i="1"/>
  <c r="N149" i="1"/>
  <c r="N143" i="1"/>
  <c r="N137" i="1"/>
  <c r="N131" i="1"/>
  <c r="N120" i="1"/>
  <c r="N98" i="1"/>
  <c r="N89" i="1"/>
  <c r="N90" i="1"/>
  <c r="N74" i="1"/>
  <c r="N263" i="1"/>
  <c r="N247" i="1"/>
  <c r="N237" i="1"/>
  <c r="N234" i="1"/>
  <c r="N224" i="1"/>
  <c r="N218" i="1"/>
  <c r="N203" i="1"/>
  <c r="N201" i="1"/>
  <c r="N122" i="1"/>
  <c r="N419" i="1"/>
  <c r="G89" i="2"/>
  <c r="N9" i="1"/>
  <c r="N425" i="1"/>
  <c r="G77" i="2"/>
  <c r="N15" i="1"/>
  <c r="G81" i="2"/>
  <c r="G53" i="2"/>
  <c r="F113" i="2"/>
  <c r="AJ43" i="2" l="1"/>
  <c r="J17" i="2" s="1"/>
  <c r="F21" i="2"/>
  <c r="AJ55" i="2"/>
  <c r="J21" i="2" s="1"/>
  <c r="D21" i="2"/>
  <c r="E21" i="2"/>
  <c r="F7" i="2"/>
  <c r="D7" i="2"/>
  <c r="I7" i="2" s="1"/>
  <c r="E7" i="2"/>
  <c r="AJ13" i="2"/>
  <c r="J7" i="2" s="1"/>
  <c r="G45" i="2"/>
  <c r="E14" i="2"/>
  <c r="D16" i="2"/>
  <c r="I16" i="2" s="1"/>
  <c r="D17" i="2"/>
  <c r="I17" i="2" s="1"/>
  <c r="E12" i="2"/>
  <c r="D19" i="2"/>
  <c r="I19" i="2" s="1"/>
  <c r="AJ25" i="2"/>
  <c r="J11" i="2" s="1"/>
  <c r="E4" i="2"/>
  <c r="AJ4" i="2"/>
  <c r="J4" i="2" s="1"/>
  <c r="C5" i="2"/>
  <c r="C23" i="2" s="1"/>
  <c r="D22" i="2"/>
  <c r="I22" i="2" s="1"/>
  <c r="F13" i="2"/>
  <c r="E8" i="2"/>
  <c r="F15" i="2"/>
  <c r="AJ37" i="2"/>
  <c r="J15" i="2" s="1"/>
  <c r="G49" i="2"/>
  <c r="D6" i="2"/>
  <c r="F6" i="2"/>
  <c r="F23" i="2" s="1"/>
  <c r="AJ10" i="2"/>
  <c r="J6" i="2" s="1"/>
  <c r="E10" i="2"/>
  <c r="F10" i="2"/>
  <c r="D10" i="2"/>
  <c r="I10" i="2" s="1"/>
  <c r="AJ22" i="2"/>
  <c r="J10" i="2" s="1"/>
  <c r="AJ40" i="2"/>
  <c r="J16" i="2" s="1"/>
  <c r="F17" i="2"/>
  <c r="D12" i="2"/>
  <c r="I12" i="2" s="1"/>
  <c r="E19" i="2"/>
  <c r="F11" i="2"/>
  <c r="I11" i="2" s="1"/>
  <c r="D4" i="2"/>
  <c r="I4" i="2" s="1"/>
  <c r="D5" i="2"/>
  <c r="K24" i="2"/>
  <c r="AJ58" i="2"/>
  <c r="J22" i="2" s="1"/>
  <c r="E13" i="2"/>
  <c r="I13" i="2" s="1"/>
  <c r="D8" i="2"/>
  <c r="D15" i="2"/>
  <c r="F9" i="2"/>
  <c r="D9" i="2"/>
  <c r="I9" i="2" s="1"/>
  <c r="E9" i="2"/>
  <c r="AJ19" i="2"/>
  <c r="J9" i="2" s="1"/>
  <c r="AJ49" i="2"/>
  <c r="J19" i="2" s="1"/>
  <c r="G33" i="2"/>
  <c r="F20" i="2"/>
  <c r="AJ52" i="2"/>
  <c r="J20" i="2" s="1"/>
  <c r="D20" i="2"/>
  <c r="E20" i="2"/>
  <c r="E5" i="2"/>
  <c r="F8" i="2"/>
  <c r="E6" i="2"/>
  <c r="I6" i="2" s="1"/>
  <c r="G41" i="2"/>
  <c r="G37" i="2"/>
  <c r="I20" i="2" l="1"/>
  <c r="I15" i="2"/>
  <c r="I14" i="2"/>
  <c r="I23" i="2" s="1"/>
  <c r="D23" i="2"/>
  <c r="I5" i="2"/>
  <c r="I8" i="2"/>
  <c r="I21" i="2"/>
  <c r="E23" i="2"/>
  <c r="C24" i="2" l="1"/>
</calcChain>
</file>

<file path=xl/sharedStrings.xml><?xml version="1.0" encoding="utf-8"?>
<sst xmlns="http://schemas.openxmlformats.org/spreadsheetml/2006/main" count="4025" uniqueCount="954">
  <si>
    <t>MTSF</t>
    <phoneticPr fontId="3" type="noConversion"/>
  </si>
  <si>
    <t>C</t>
    <phoneticPr fontId="3" type="noConversion"/>
  </si>
  <si>
    <t>GT</t>
    <phoneticPr fontId="3" type="noConversion"/>
  </si>
  <si>
    <t>WP</t>
    <phoneticPr fontId="3" type="noConversion"/>
  </si>
  <si>
    <t>RTO</t>
    <phoneticPr fontId="3" type="noConversion"/>
  </si>
  <si>
    <t>BT</t>
    <phoneticPr fontId="3" type="noConversion"/>
  </si>
  <si>
    <t>RT</t>
    <phoneticPr fontId="3" type="noConversion"/>
  </si>
  <si>
    <t>C</t>
    <phoneticPr fontId="3" type="noConversion"/>
  </si>
  <si>
    <t>Gaines</t>
    <phoneticPr fontId="3" type="noConversion"/>
  </si>
  <si>
    <t>Elders Grove</t>
    <phoneticPr fontId="3" type="noConversion"/>
  </si>
  <si>
    <t>C</t>
    <phoneticPr fontId="3" type="noConversion"/>
  </si>
  <si>
    <t>Jess Riddle-Jess's Grove</t>
    <phoneticPr fontId="3" type="noConversion"/>
  </si>
  <si>
    <t>CR1391087</t>
    <phoneticPr fontId="3" type="noConversion"/>
  </si>
  <si>
    <t>Total</t>
    <phoneticPr fontId="3" type="noConversion"/>
  </si>
  <si>
    <t>John Adams</t>
    <phoneticPr fontId="3" type="noConversion"/>
  </si>
  <si>
    <t>TB Double</t>
    <phoneticPr fontId="3" type="noConversion"/>
  </si>
  <si>
    <t>James Mpnroe</t>
    <phoneticPr fontId="3" type="noConversion"/>
  </si>
  <si>
    <t>BB</t>
    <phoneticPr fontId="3" type="noConversion"/>
  </si>
  <si>
    <t>Susan Flader</t>
    <phoneticPr fontId="3" type="noConversion"/>
  </si>
  <si>
    <t>Tom Porter</t>
    <phoneticPr fontId="3" type="noConversion"/>
  </si>
  <si>
    <t>WP</t>
    <phoneticPr fontId="3" type="noConversion"/>
  </si>
  <si>
    <t>Pocumtuck</t>
    <phoneticPr fontId="3" type="noConversion"/>
  </si>
  <si>
    <t>Lower Mast Pine area</t>
    <phoneticPr fontId="3" type="noConversion"/>
  </si>
  <si>
    <t>Back toward bank - Green Tack</t>
    <phoneticPr fontId="3" type="noConversion"/>
  </si>
  <si>
    <t>Circle Pine</t>
    <phoneticPr fontId="3" type="noConversion"/>
  </si>
  <si>
    <t>Eli Muncey</t>
    <phoneticPr fontId="3" type="noConversion"/>
  </si>
  <si>
    <t>Near Karl Davies Tree</t>
    <phoneticPr fontId="3" type="noConversion"/>
  </si>
  <si>
    <t>Root Flare Pine</t>
    <phoneticPr fontId="3" type="noConversion"/>
  </si>
  <si>
    <t>X</t>
    <phoneticPr fontId="3" type="noConversion"/>
  </si>
  <si>
    <t>Clark Ridge</t>
    <phoneticPr fontId="3" type="noConversion"/>
  </si>
  <si>
    <t>Tuscarora</t>
  </si>
  <si>
    <t>Near Big Boy</t>
    <phoneticPr fontId="3" type="noConversion"/>
  </si>
  <si>
    <t>Comments</t>
    <phoneticPr fontId="3" type="noConversion"/>
  </si>
  <si>
    <t>HQ</t>
    <phoneticPr fontId="3" type="noConversion"/>
  </si>
  <si>
    <t>Todd Mtn</t>
    <phoneticPr fontId="3" type="noConversion"/>
  </si>
  <si>
    <t>TB1500098 on Trout Brook Map</t>
    <phoneticPr fontId="3" type="noConversion"/>
  </si>
  <si>
    <t>TB4940735 on Trout Brook Map 1 of 2 trees</t>
    <phoneticPr fontId="3" type="noConversion"/>
  </si>
  <si>
    <t>Tuscarora</t>
    <phoneticPr fontId="3" type="noConversion"/>
  </si>
  <si>
    <t>Bear Tree</t>
    <phoneticPr fontId="3" type="noConversion"/>
  </si>
  <si>
    <t>Tribe-1</t>
    <phoneticPr fontId="3" type="noConversion"/>
  </si>
  <si>
    <t>CR1374079</t>
    <phoneticPr fontId="3" type="noConversion"/>
  </si>
  <si>
    <t>ENTS Grove</t>
    <phoneticPr fontId="3" type="noConversion"/>
  </si>
  <si>
    <t>Campground</t>
    <phoneticPr fontId="3" type="noConversion"/>
  </si>
  <si>
    <t>Lisa Bozzuto-Lisa Bozzuto</t>
    <phoneticPr fontId="3" type="noConversion"/>
  </si>
  <si>
    <t>ENTS Grove</t>
    <phoneticPr fontId="3" type="noConversion"/>
  </si>
  <si>
    <t>Down River-3</t>
    <phoneticPr fontId="3" type="noConversion"/>
  </si>
  <si>
    <t>Visible beyond Calibration Pine on bank</t>
    <phoneticPr fontId="3" type="noConversion"/>
  </si>
  <si>
    <t>Site</t>
    <phoneticPr fontId="3" type="noConversion"/>
  </si>
  <si>
    <t>Species</t>
    <phoneticPr fontId="3" type="noConversion"/>
  </si>
  <si>
    <t>Girth -ft</t>
    <phoneticPr fontId="3" type="noConversion"/>
  </si>
  <si>
    <t>Near Haley Brook Boulder Field</t>
    <phoneticPr fontId="3" type="noConversion"/>
  </si>
  <si>
    <t>Dunbar Red Spruce</t>
    <phoneticPr fontId="3" type="noConversion"/>
  </si>
  <si>
    <t>HM</t>
    <phoneticPr fontId="3" type="noConversion"/>
  </si>
  <si>
    <t>Status</t>
    <phoneticPr fontId="3" type="noConversion"/>
  </si>
  <si>
    <t>Date</t>
    <phoneticPr fontId="3" type="noConversion"/>
  </si>
  <si>
    <t>Crown Spread</t>
    <phoneticPr fontId="3" type="noConversion"/>
  </si>
  <si>
    <t>Big Tree Points</t>
    <phoneticPr fontId="3" type="noConversion"/>
  </si>
  <si>
    <t>Above Jake Below Paula, also</t>
    <phoneticPr fontId="3" type="noConversion"/>
  </si>
  <si>
    <t>EGN-1551 on Elders Map</t>
    <phoneticPr fontId="3" type="noConversion"/>
  </si>
  <si>
    <t>EGM-164 on Elders Map</t>
    <phoneticPr fontId="3" type="noConversion"/>
  </si>
  <si>
    <t>MA</t>
    <phoneticPr fontId="3" type="noConversion"/>
  </si>
  <si>
    <t>MTSF</t>
    <phoneticPr fontId="3" type="noConversion"/>
  </si>
  <si>
    <t>Across from parking area on #2</t>
    <phoneticPr fontId="3" type="noConversion"/>
  </si>
  <si>
    <t>HM</t>
    <phoneticPr fontId="3" type="noConversion"/>
  </si>
  <si>
    <t>Martha Washington</t>
    <phoneticPr fontId="3" type="noConversion"/>
  </si>
  <si>
    <t>RM</t>
    <phoneticPr fontId="3" type="noConversion"/>
  </si>
  <si>
    <t>NS</t>
    <phoneticPr fontId="3" type="noConversion"/>
  </si>
  <si>
    <t>BC</t>
    <phoneticPr fontId="3" type="noConversion"/>
  </si>
  <si>
    <t>H</t>
    <phoneticPr fontId="3" type="noConversion"/>
  </si>
  <si>
    <t>SM</t>
    <phoneticPr fontId="3" type="noConversion"/>
  </si>
  <si>
    <t xml:space="preserve">Trees of Peace-Mast </t>
    <phoneticPr fontId="3" type="noConversion"/>
  </si>
  <si>
    <t>CompositeLoc</t>
    <phoneticPr fontId="3" type="noConversion"/>
  </si>
  <si>
    <t>MA</t>
    <phoneticPr fontId="3" type="noConversion"/>
  </si>
  <si>
    <t>MTSF</t>
    <phoneticPr fontId="3" type="noConversion"/>
  </si>
  <si>
    <t>MTSF</t>
    <phoneticPr fontId="3" type="noConversion"/>
  </si>
  <si>
    <t>WP</t>
    <phoneticPr fontId="3" type="noConversion"/>
  </si>
  <si>
    <t>GTO, Below cabin #7</t>
    <phoneticPr fontId="3" type="noConversion"/>
  </si>
  <si>
    <t>Bouricius Pine</t>
    <phoneticPr fontId="3" type="noConversion"/>
  </si>
  <si>
    <t>C</t>
    <phoneticPr fontId="3" type="noConversion"/>
  </si>
  <si>
    <t>Talking Turtle</t>
    <phoneticPr fontId="3" type="noConversion"/>
  </si>
  <si>
    <t>Lynn Rogers</t>
    <phoneticPr fontId="3" type="noConversion"/>
  </si>
  <si>
    <t>Paula Horn</t>
    <phoneticPr fontId="3" type="noConversion"/>
  </si>
  <si>
    <t>Dave Chief</t>
    <phoneticPr fontId="3" type="noConversion"/>
  </si>
  <si>
    <t>Indian Springs Pine-CR141120</t>
    <phoneticPr fontId="3" type="noConversion"/>
  </si>
  <si>
    <t>IS1446101</t>
    <phoneticPr fontId="3" type="noConversion"/>
  </si>
  <si>
    <t>MSF</t>
    <phoneticPr fontId="3" type="noConversion"/>
  </si>
  <si>
    <t>Pocumtuck</t>
    <phoneticPr fontId="3" type="noConversion"/>
  </si>
  <si>
    <t>MA</t>
    <phoneticPr fontId="3" type="noConversion"/>
  </si>
  <si>
    <t>Crown Distance - Yds</t>
    <phoneticPr fontId="3" type="noConversion"/>
  </si>
  <si>
    <t>Well down from cabin 60-cable attached</t>
    <phoneticPr fontId="3" type="noConversion"/>
  </si>
  <si>
    <t>HQ Hill</t>
    <phoneticPr fontId="3" type="noConversion"/>
  </si>
  <si>
    <t>HQ Hill</t>
    <phoneticPr fontId="3" type="noConversion"/>
  </si>
  <si>
    <t>Tag #</t>
    <phoneticPr fontId="3" type="noConversion"/>
  </si>
  <si>
    <t>Tree Name</t>
    <phoneticPr fontId="3" type="noConversion"/>
  </si>
  <si>
    <t>Jefferson Pine</t>
    <phoneticPr fontId="3" type="noConversion"/>
  </si>
  <si>
    <t>WA</t>
    <phoneticPr fontId="3" type="noConversion"/>
  </si>
  <si>
    <t>MTSF</t>
    <phoneticPr fontId="3" type="noConversion"/>
  </si>
  <si>
    <t>Savoy</t>
    <phoneticPr fontId="3" type="noConversion"/>
  </si>
  <si>
    <t>To be named by Wampanoag</t>
    <phoneticPr fontId="3" type="noConversion"/>
  </si>
  <si>
    <t>Ed Frank-Ed's Grove</t>
    <phoneticPr fontId="3" type="noConversion"/>
  </si>
  <si>
    <t>YB</t>
    <phoneticPr fontId="3" type="noConversion"/>
  </si>
  <si>
    <t>Shunpike Area</t>
    <phoneticPr fontId="3" type="noConversion"/>
  </si>
  <si>
    <t>J. Brant</t>
    <phoneticPr fontId="3" type="noConversion"/>
  </si>
  <si>
    <t>MA</t>
    <phoneticPr fontId="3" type="noConversion"/>
  </si>
  <si>
    <t>Unk</t>
    <phoneticPr fontId="3" type="noConversion"/>
  </si>
  <si>
    <t>John Eichholz discovery</t>
    <phoneticPr fontId="3" type="noConversion"/>
  </si>
  <si>
    <t>C</t>
    <phoneticPr fontId="3" type="noConversion"/>
  </si>
  <si>
    <t>Y</t>
    <phoneticPr fontId="3" type="noConversion"/>
  </si>
  <si>
    <t>MA</t>
    <phoneticPr fontId="3" type="noConversion"/>
  </si>
  <si>
    <t>C</t>
    <phoneticPr fontId="3" type="noConversion"/>
  </si>
  <si>
    <t>Tuning Fork</t>
    <phoneticPr fontId="3" type="noConversion"/>
  </si>
  <si>
    <t>Carol &amp; Nancy Tree</t>
    <phoneticPr fontId="3" type="noConversion"/>
  </si>
  <si>
    <t>EGSS-NO TAG on Elders Map</t>
    <phoneticPr fontId="3" type="noConversion"/>
  </si>
  <si>
    <t>Will Blozan-Will's Grove</t>
    <phoneticPr fontId="3" type="noConversion"/>
  </si>
  <si>
    <t>EGSS-8-NO TAG on Elders Map</t>
    <phoneticPr fontId="3" type="noConversion"/>
  </si>
  <si>
    <t>AB</t>
    <phoneticPr fontId="3" type="noConversion"/>
  </si>
  <si>
    <t>Tall Tree Champion Status</t>
    <phoneticPr fontId="3" type="noConversion"/>
  </si>
  <si>
    <t>Near mast pine stump, west side</t>
    <phoneticPr fontId="3" type="noConversion"/>
  </si>
  <si>
    <t xml:space="preserve">Trees of Peace-Mast </t>
    <phoneticPr fontId="3" type="noConversion"/>
  </si>
  <si>
    <t># Trunks</t>
    <phoneticPr fontId="3" type="noConversion"/>
  </si>
  <si>
    <t>Encampment Pine</t>
    <phoneticPr fontId="3" type="noConversion"/>
  </si>
  <si>
    <t>Jack Sobon-unnamed</t>
    <phoneticPr fontId="3" type="noConversion"/>
  </si>
  <si>
    <t>Shunpike Area</t>
    <phoneticPr fontId="3" type="noConversion"/>
  </si>
  <si>
    <t>Age Class</t>
    <phoneticPr fontId="3" type="noConversion"/>
  </si>
  <si>
    <t>MSF</t>
    <phoneticPr fontId="3" type="noConversion"/>
  </si>
  <si>
    <t>WP</t>
    <phoneticPr fontId="3" type="noConversion"/>
  </si>
  <si>
    <t>RTO-near bank</t>
    <phoneticPr fontId="3" type="noConversion"/>
  </si>
  <si>
    <t>STM</t>
    <phoneticPr fontId="3" type="noConversion"/>
  </si>
  <si>
    <t>B. BIRCH</t>
    <phoneticPr fontId="3" type="noConversion"/>
  </si>
  <si>
    <t>A. BEECH</t>
    <phoneticPr fontId="3" type="noConversion"/>
  </si>
  <si>
    <t>AB</t>
    <phoneticPr fontId="3" type="noConversion"/>
  </si>
  <si>
    <t>BN HICKORY</t>
    <phoneticPr fontId="3" type="noConversion"/>
  </si>
  <si>
    <t>BNH</t>
    <phoneticPr fontId="3" type="noConversion"/>
  </si>
  <si>
    <t>BNH</t>
    <phoneticPr fontId="3" type="noConversion"/>
  </si>
  <si>
    <t>B. CHERRY</t>
    <phoneticPr fontId="3" type="noConversion"/>
  </si>
  <si>
    <t>BC</t>
    <phoneticPr fontId="3" type="noConversion"/>
  </si>
  <si>
    <t>N. SPRUCE</t>
    <phoneticPr fontId="3" type="noConversion"/>
  </si>
  <si>
    <t>W. OAK</t>
    <phoneticPr fontId="3" type="noConversion"/>
  </si>
  <si>
    <t>Tiny Talking Turtle</t>
    <phoneticPr fontId="3" type="noConversion"/>
  </si>
  <si>
    <t>Jess's Grove</t>
    <phoneticPr fontId="3" type="noConversion"/>
  </si>
  <si>
    <t>GT</t>
    <phoneticPr fontId="3" type="noConversion"/>
  </si>
  <si>
    <t>Lisa Bozzuto-Hill Pine</t>
    <phoneticPr fontId="3" type="noConversion"/>
  </si>
  <si>
    <t>Ed Frank-Ed's Tree</t>
    <phoneticPr fontId="3" type="noConversion"/>
  </si>
  <si>
    <t>Trout Brook</t>
    <phoneticPr fontId="3" type="noConversion"/>
  </si>
  <si>
    <t>AB</t>
    <phoneticPr fontId="3" type="noConversion"/>
  </si>
  <si>
    <t>Clark Ridge</t>
    <phoneticPr fontId="3" type="noConversion"/>
  </si>
  <si>
    <t>Shunpike Area</t>
    <phoneticPr fontId="3" type="noConversion"/>
  </si>
  <si>
    <t>HM</t>
    <phoneticPr fontId="3" type="noConversion"/>
  </si>
  <si>
    <t>ABW</t>
    <phoneticPr fontId="3" type="noConversion"/>
  </si>
  <si>
    <t>S. MAPLE</t>
    <phoneticPr fontId="3" type="noConversion"/>
  </si>
  <si>
    <t>Lonesome Pine-Dave Rich</t>
    <phoneticPr fontId="3" type="noConversion"/>
  </si>
  <si>
    <t>Location</t>
    <phoneticPr fontId="3" type="noConversion"/>
  </si>
  <si>
    <t>CG1298102</t>
    <phoneticPr fontId="3" type="noConversion"/>
  </si>
  <si>
    <t>CG1200103</t>
    <phoneticPr fontId="3" type="noConversion"/>
  </si>
  <si>
    <t>Near Brightside - Green Tack</t>
    <phoneticPr fontId="3" type="noConversion"/>
  </si>
  <si>
    <t>WP</t>
    <phoneticPr fontId="3" type="noConversion"/>
  </si>
  <si>
    <t>None</t>
    <phoneticPr fontId="3" type="noConversion"/>
  </si>
  <si>
    <t>Lisa Bozzuto-Larry Tucei Jr Pine</t>
    <phoneticPr fontId="3" type="noConversion"/>
  </si>
  <si>
    <t>Near #246</t>
    <phoneticPr fontId="3" type="noConversion"/>
  </si>
  <si>
    <t>S. MAPLE</t>
    <phoneticPr fontId="3" type="noConversion"/>
  </si>
  <si>
    <t xml:space="preserve">Trees of Peace-Mast </t>
    <phoneticPr fontId="3" type="noConversion"/>
  </si>
  <si>
    <t>Pooh Pine</t>
    <phoneticPr fontId="3" type="noConversion"/>
  </si>
  <si>
    <t>CR137077</t>
    <phoneticPr fontId="3" type="noConversion"/>
  </si>
  <si>
    <t>WTO</t>
    <phoneticPr fontId="3" type="noConversion"/>
  </si>
  <si>
    <t>CR1318078</t>
    <phoneticPr fontId="3" type="noConversion"/>
  </si>
  <si>
    <t>CR1409073</t>
    <phoneticPr fontId="3" type="noConversion"/>
  </si>
  <si>
    <t>In flat area</t>
    <phoneticPr fontId="3" type="noConversion"/>
  </si>
  <si>
    <t>Sweetie Pie</t>
    <phoneticPr fontId="3" type="noConversion"/>
  </si>
  <si>
    <t>C</t>
    <phoneticPr fontId="3" type="noConversion"/>
  </si>
  <si>
    <t>Total Tree Height-ft</t>
    <phoneticPr fontId="3" type="noConversion"/>
  </si>
  <si>
    <t>Dunbar Ash</t>
    <phoneticPr fontId="3" type="noConversion"/>
  </si>
  <si>
    <t>MA</t>
    <phoneticPr fontId="3" type="noConversion"/>
  </si>
  <si>
    <t>MSF</t>
    <phoneticPr fontId="3" type="noConversion"/>
  </si>
  <si>
    <t>Dunbar Brook</t>
    <phoneticPr fontId="3" type="noConversion"/>
  </si>
  <si>
    <t>SM</t>
    <phoneticPr fontId="3" type="noConversion"/>
  </si>
  <si>
    <t>tallest known in New England</t>
    <phoneticPr fontId="3" type="noConversion"/>
  </si>
  <si>
    <t>tallest known in Massachusetts</t>
    <phoneticPr fontId="3" type="noConversion"/>
  </si>
  <si>
    <t>tallest known in MTSF</t>
    <phoneticPr fontId="3" type="noConversion"/>
  </si>
  <si>
    <t>Dunbar Hemlock</t>
    <phoneticPr fontId="3" type="noConversion"/>
  </si>
  <si>
    <t>BTA</t>
    <phoneticPr fontId="3" type="noConversion"/>
  </si>
  <si>
    <t>Dunbar Aspen</t>
    <phoneticPr fontId="3" type="noConversion"/>
  </si>
  <si>
    <t>Age Class</t>
    <phoneticPr fontId="3" type="noConversion"/>
  </si>
  <si>
    <t>Latitude</t>
    <phoneticPr fontId="3" type="noConversion"/>
  </si>
  <si>
    <t>Longitude</t>
    <phoneticPr fontId="3" type="noConversion"/>
  </si>
  <si>
    <t>Comments</t>
    <phoneticPr fontId="3" type="noConversion"/>
  </si>
  <si>
    <t>Tall Tree Champion Status</t>
    <phoneticPr fontId="3" type="noConversion"/>
  </si>
  <si>
    <t>Girth Champion Status</t>
    <phoneticPr fontId="3" type="noConversion"/>
  </si>
  <si>
    <t>Level Trunk Distance -Yds</t>
    <phoneticPr fontId="3" type="noConversion"/>
  </si>
  <si>
    <t>Near cable pine</t>
    <phoneticPr fontId="3" type="noConversion"/>
  </si>
  <si>
    <t>Will Blozan Ash</t>
    <phoneticPr fontId="3" type="noConversion"/>
  </si>
  <si>
    <t>Todd Mtn</t>
    <phoneticPr fontId="3" type="noConversion"/>
  </si>
  <si>
    <t>WP</t>
    <phoneticPr fontId="3" type="noConversion"/>
  </si>
  <si>
    <t>Northern Sentinel-2</t>
    <phoneticPr fontId="3" type="noConversion"/>
  </si>
  <si>
    <t>No. Measured</t>
    <phoneticPr fontId="3" type="noConversion"/>
  </si>
  <si>
    <t>Tallest</t>
    <phoneticPr fontId="3" type="noConversion"/>
  </si>
  <si>
    <t>Greatest Girth</t>
    <phoneticPr fontId="3" type="noConversion"/>
  </si>
  <si>
    <t>SPECIES SUMMARY</t>
    <phoneticPr fontId="3" type="noConversion"/>
  </si>
  <si>
    <t>HEMLOCK</t>
    <phoneticPr fontId="3" type="noConversion"/>
  </si>
  <si>
    <t>SPECIES</t>
    <phoneticPr fontId="3" type="noConversion"/>
  </si>
  <si>
    <t>CRITERIA</t>
    <phoneticPr fontId="3" type="noConversion"/>
  </si>
  <si>
    <t>WHITE PINE</t>
    <phoneticPr fontId="3" type="noConversion"/>
  </si>
  <si>
    <t>WP</t>
    <phoneticPr fontId="3" type="noConversion"/>
  </si>
  <si>
    <t>HQ Hill</t>
    <phoneticPr fontId="3" type="noConversion"/>
  </si>
  <si>
    <t>Sentinel</t>
    <phoneticPr fontId="3" type="noConversion"/>
  </si>
  <si>
    <t>Above Jake Below Paula</t>
    <phoneticPr fontId="3" type="noConversion"/>
  </si>
  <si>
    <t>MA</t>
    <phoneticPr fontId="3" type="noConversion"/>
  </si>
  <si>
    <t>Ann Joc</t>
    <phoneticPr fontId="3" type="noConversion"/>
  </si>
  <si>
    <t>Michael Taylor - Double Mast-2</t>
    <phoneticPr fontId="3" type="noConversion"/>
  </si>
  <si>
    <t>Next to cabin, right side from front</t>
    <phoneticPr fontId="3" type="noConversion"/>
  </si>
  <si>
    <t>On road, right side going down hill</t>
    <phoneticPr fontId="3" type="noConversion"/>
  </si>
  <si>
    <t>Road warrior</t>
    <phoneticPr fontId="3" type="noConversion"/>
  </si>
  <si>
    <t>C</t>
    <phoneticPr fontId="3" type="noConversion"/>
  </si>
  <si>
    <t>Ugly Dump Pine</t>
    <phoneticPr fontId="3" type="noConversion"/>
  </si>
  <si>
    <t>Frog Pond</t>
    <phoneticPr fontId="3" type="noConversion"/>
  </si>
  <si>
    <t>RP</t>
    <phoneticPr fontId="3" type="noConversion"/>
  </si>
  <si>
    <t>C</t>
    <phoneticPr fontId="3" type="noConversion"/>
  </si>
  <si>
    <t>Down from cabin on right</t>
    <phoneticPr fontId="3" type="noConversion"/>
  </si>
  <si>
    <t>River Pine</t>
    <phoneticPr fontId="3" type="noConversion"/>
  </si>
  <si>
    <t>GTO</t>
    <phoneticPr fontId="3" type="noConversion"/>
  </si>
  <si>
    <t>Lisa Bozzuto-Susan Benoit</t>
    <phoneticPr fontId="3" type="noConversion"/>
  </si>
  <si>
    <t>Will Blozan-Colby Rucker</t>
    <phoneticPr fontId="3" type="noConversion"/>
  </si>
  <si>
    <t>Will Blozan-Will Blozan</t>
    <phoneticPr fontId="3" type="noConversion"/>
  </si>
  <si>
    <t>Cold River</t>
    <phoneticPr fontId="3" type="noConversion"/>
  </si>
  <si>
    <t>Franklin Pine</t>
    <phoneticPr fontId="3" type="noConversion"/>
  </si>
  <si>
    <t>IS1348102</t>
    <phoneticPr fontId="3" type="noConversion"/>
  </si>
  <si>
    <t>GT</t>
    <phoneticPr fontId="3" type="noConversion"/>
  </si>
  <si>
    <t>BT</t>
    <phoneticPr fontId="3" type="noConversion"/>
  </si>
  <si>
    <t>GT</t>
    <phoneticPr fontId="3" type="noConversion"/>
  </si>
  <si>
    <t>Algonquin Grove</t>
    <phoneticPr fontId="3" type="noConversion"/>
  </si>
  <si>
    <t>STM</t>
    <phoneticPr fontId="3" type="noConversion"/>
  </si>
  <si>
    <t>Arovl Lookin Horse</t>
    <phoneticPr fontId="3" type="noConversion"/>
  </si>
  <si>
    <t xml:space="preserve">Karl Davies </t>
    <phoneticPr fontId="3" type="noConversion"/>
  </si>
  <si>
    <t>Clark Ridge</t>
    <phoneticPr fontId="3" type="noConversion"/>
  </si>
  <si>
    <t>Dave Miller</t>
    <phoneticPr fontId="3" type="noConversion"/>
  </si>
  <si>
    <t>Back of line - Red Tack</t>
    <phoneticPr fontId="3" type="noConversion"/>
  </si>
  <si>
    <t>Shunpike</t>
    <phoneticPr fontId="3" type="noConversion"/>
  </si>
  <si>
    <t>Northern most 140</t>
    <phoneticPr fontId="3" type="noConversion"/>
  </si>
  <si>
    <t>EGSS-JO TAG on Elders Map</t>
    <phoneticPr fontId="3" type="noConversion"/>
  </si>
  <si>
    <t>EGM-163 on Elders Map</t>
    <phoneticPr fontId="3" type="noConversion"/>
  </si>
  <si>
    <t>EGS-168 on Elders Map</t>
    <phoneticPr fontId="3" type="noConversion"/>
  </si>
  <si>
    <t>Trailside Tree#1</t>
    <phoneticPr fontId="3" type="noConversion"/>
  </si>
  <si>
    <t>MA</t>
    <phoneticPr fontId="3" type="noConversion"/>
  </si>
  <si>
    <t>MSF</t>
    <phoneticPr fontId="3" type="noConversion"/>
  </si>
  <si>
    <t>EGSS-7-NO TAG on Elders Map</t>
    <phoneticPr fontId="3" type="noConversion"/>
  </si>
  <si>
    <t>EGN-NO TAG1 on Elders Map</t>
    <phoneticPr fontId="3" type="noConversion"/>
  </si>
  <si>
    <t>EGN-NO TAG on Elders Map</t>
    <phoneticPr fontId="3" type="noConversion"/>
  </si>
  <si>
    <t>Mirror</t>
    <phoneticPr fontId="3" type="noConversion"/>
  </si>
  <si>
    <t>James Madison</t>
    <phoneticPr fontId="3" type="noConversion"/>
  </si>
  <si>
    <t>Osceola</t>
    <phoneticPr fontId="3" type="noConversion"/>
  </si>
  <si>
    <t>BTA</t>
    <phoneticPr fontId="3" type="noConversion"/>
  </si>
  <si>
    <t>Dunbar Cherry</t>
    <phoneticPr fontId="3" type="noConversion"/>
  </si>
  <si>
    <t>CompositeLoc</t>
    <phoneticPr fontId="3" type="noConversion"/>
  </si>
  <si>
    <t>Latitude</t>
    <phoneticPr fontId="3" type="noConversion"/>
  </si>
  <si>
    <t>Italian</t>
    <phoneticPr fontId="3" type="noConversion"/>
  </si>
  <si>
    <t>SM</t>
    <phoneticPr fontId="3" type="noConversion"/>
  </si>
  <si>
    <t>MA</t>
    <phoneticPr fontId="3" type="noConversion"/>
  </si>
  <si>
    <t>MTSF</t>
    <phoneticPr fontId="3" type="noConversion"/>
  </si>
  <si>
    <t>Trout Brook</t>
    <phoneticPr fontId="3" type="noConversion"/>
  </si>
  <si>
    <t>near Karl's tree - BTO</t>
    <phoneticPr fontId="3" type="noConversion"/>
  </si>
  <si>
    <t>Ed Frank-Ed' Grove</t>
    <phoneticPr fontId="3" type="noConversion"/>
  </si>
  <si>
    <t>White tack</t>
    <phoneticPr fontId="3" type="noConversion"/>
  </si>
  <si>
    <t>MA</t>
    <phoneticPr fontId="3" type="noConversion"/>
  </si>
  <si>
    <t>MTSF</t>
    <phoneticPr fontId="3" type="noConversion"/>
  </si>
  <si>
    <t>ENTS Grove</t>
    <phoneticPr fontId="3" type="noConversion"/>
  </si>
  <si>
    <t>BB</t>
    <phoneticPr fontId="3" type="noConversion"/>
  </si>
  <si>
    <t>WO</t>
    <phoneticPr fontId="3" type="noConversion"/>
  </si>
  <si>
    <t>BT ASPEN</t>
    <phoneticPr fontId="3" type="noConversion"/>
  </si>
  <si>
    <t>BTA</t>
    <phoneticPr fontId="3" type="noConversion"/>
  </si>
  <si>
    <t>Near cabin, down hill on right-green tack</t>
    <phoneticPr fontId="3" type="noConversion"/>
  </si>
  <si>
    <t>Pocumtuck Pine</t>
    <phoneticPr fontId="3" type="noConversion"/>
  </si>
  <si>
    <t>Ed Perle</t>
    <phoneticPr fontId="3" type="noConversion"/>
  </si>
  <si>
    <t>HH</t>
    <phoneticPr fontId="3" type="noConversion"/>
  </si>
  <si>
    <t>R. PINE</t>
    <phoneticPr fontId="3" type="noConversion"/>
  </si>
  <si>
    <t>RP</t>
    <phoneticPr fontId="3" type="noConversion"/>
  </si>
  <si>
    <t>Y. BIRCH</t>
    <phoneticPr fontId="3" type="noConversion"/>
  </si>
  <si>
    <t>YB</t>
    <phoneticPr fontId="3" type="noConversion"/>
  </si>
  <si>
    <t>Cherokee-Choctaw</t>
    <phoneticPr fontId="3" type="noConversion"/>
  </si>
  <si>
    <t>None</t>
    <phoneticPr fontId="3" type="noConversion"/>
  </si>
  <si>
    <t>Kershner Hemlock</t>
    <phoneticPr fontId="3" type="noConversion"/>
  </si>
  <si>
    <t>Encampment</t>
    <phoneticPr fontId="3" type="noConversion"/>
  </si>
  <si>
    <t>State</t>
    <phoneticPr fontId="3" type="noConversion"/>
  </si>
  <si>
    <t>STM</t>
    <phoneticPr fontId="3" type="noConversion"/>
  </si>
  <si>
    <t>Magic Maple</t>
    <phoneticPr fontId="3" type="noConversion"/>
  </si>
  <si>
    <t>Trout Brook</t>
    <phoneticPr fontId="3" type="noConversion"/>
  </si>
  <si>
    <t>MTSF</t>
    <phoneticPr fontId="3" type="noConversion"/>
  </si>
  <si>
    <t>Pocumtuck</t>
    <phoneticPr fontId="3" type="noConversion"/>
  </si>
  <si>
    <t>WP</t>
    <phoneticPr fontId="3" type="noConversion"/>
  </si>
  <si>
    <t>NRO</t>
    <phoneticPr fontId="3" type="noConversion"/>
  </si>
  <si>
    <t>SM</t>
    <phoneticPr fontId="3" type="noConversion"/>
  </si>
  <si>
    <t>STATISTICS</t>
    <phoneticPr fontId="3" type="noConversion"/>
  </si>
  <si>
    <t>C</t>
    <phoneticPr fontId="3" type="noConversion"/>
  </si>
  <si>
    <t>RM</t>
    <phoneticPr fontId="3" type="noConversion"/>
  </si>
  <si>
    <t>N. RED OAK</t>
    <phoneticPr fontId="3" type="noConversion"/>
  </si>
  <si>
    <t>R. MAPLE</t>
    <phoneticPr fontId="3" type="noConversion"/>
  </si>
  <si>
    <t>A. BASSWOOD</t>
    <phoneticPr fontId="3" type="noConversion"/>
  </si>
  <si>
    <t>WP</t>
    <phoneticPr fontId="3" type="noConversion"/>
  </si>
  <si>
    <t>MA</t>
    <phoneticPr fontId="3" type="noConversion"/>
  </si>
  <si>
    <t>MTSF</t>
    <phoneticPr fontId="3" type="noConversion"/>
  </si>
  <si>
    <t>CW</t>
    <phoneticPr fontId="3" type="noConversion"/>
  </si>
  <si>
    <t>Hiawatha</t>
    <phoneticPr fontId="3" type="noConversion"/>
  </si>
  <si>
    <t>Little Hiawatha</t>
    <phoneticPr fontId="3" type="noConversion"/>
  </si>
  <si>
    <t>Top Hat Pine</t>
    <phoneticPr fontId="3" type="noConversion"/>
  </si>
  <si>
    <t>Down River -1</t>
    <phoneticPr fontId="3" type="noConversion"/>
  </si>
  <si>
    <t>Down River -2</t>
    <phoneticPr fontId="3" type="noConversion"/>
  </si>
  <si>
    <t>tallest in Eastern U.S.</t>
    <phoneticPr fontId="3" type="noConversion"/>
  </si>
  <si>
    <t>tallest known in Northeast</t>
    <phoneticPr fontId="3" type="noConversion"/>
  </si>
  <si>
    <t>Will Blozan-Little Will</t>
    <phoneticPr fontId="3" type="noConversion"/>
  </si>
  <si>
    <t>BTA</t>
    <phoneticPr fontId="3" type="noConversion"/>
  </si>
  <si>
    <t>Eichholz Aspen</t>
    <phoneticPr fontId="3" type="noConversion"/>
  </si>
  <si>
    <t>BTA</t>
    <phoneticPr fontId="3" type="noConversion"/>
  </si>
  <si>
    <t>Base of Todd near former SM champ</t>
    <phoneticPr fontId="3" type="noConversion"/>
  </si>
  <si>
    <t>42.648336°</t>
  </si>
  <si>
    <t>-72.934871°</t>
  </si>
  <si>
    <t xml:space="preserve"> 42.623748°</t>
  </si>
  <si>
    <t>-72.977773°</t>
  </si>
  <si>
    <t xml:space="preserve"> 42.642132°</t>
  </si>
  <si>
    <t>-72.943051°</t>
  </si>
  <si>
    <t xml:space="preserve"> 42.643327°</t>
  </si>
  <si>
    <t>-72.934898°</t>
  </si>
  <si>
    <t xml:space="preserve"> 42.650761°</t>
  </si>
  <si>
    <t>-72.955003°</t>
  </si>
  <si>
    <t xml:space="preserve"> 42.642055°</t>
  </si>
  <si>
    <t>-72.958080°</t>
  </si>
  <si>
    <t>Girth</t>
    <phoneticPr fontId="3" type="noConversion"/>
  </si>
  <si>
    <t>Height</t>
    <phoneticPr fontId="3" type="noConversion"/>
  </si>
  <si>
    <t>Little Frank #4</t>
    <phoneticPr fontId="3" type="noConversion"/>
  </si>
  <si>
    <t>Near double</t>
    <phoneticPr fontId="3" type="noConversion"/>
  </si>
  <si>
    <t>Offset -ft</t>
    <phoneticPr fontId="3" type="noConversion"/>
  </si>
  <si>
    <t>Hgt Below Eye Level -ft</t>
    <phoneticPr fontId="3" type="noConversion"/>
  </si>
  <si>
    <t>Trailmarker Pine</t>
    <phoneticPr fontId="3" type="noConversion"/>
  </si>
  <si>
    <t>Green Tack</t>
    <phoneticPr fontId="3" type="noConversion"/>
  </si>
  <si>
    <t>Todd Mtn</t>
    <phoneticPr fontId="3" type="noConversion"/>
  </si>
  <si>
    <t>Lee Frelich-Lee's Grove</t>
    <phoneticPr fontId="3" type="noConversion"/>
  </si>
  <si>
    <t>Joslin Pine</t>
    <phoneticPr fontId="3" type="noConversion"/>
  </si>
  <si>
    <t>C</t>
    <phoneticPr fontId="3" type="noConversion"/>
  </si>
  <si>
    <t>Cabin Pine #2 - Big Boy</t>
    <phoneticPr fontId="3" type="noConversion"/>
  </si>
  <si>
    <t>WHITE ASH</t>
    <phoneticPr fontId="3" type="noConversion"/>
  </si>
  <si>
    <t>Indian Flats</t>
    <phoneticPr fontId="3" type="noConversion"/>
  </si>
  <si>
    <t>John Knuerr</t>
    <phoneticPr fontId="3" type="noConversion"/>
  </si>
  <si>
    <t>Front of cabin, left side</t>
    <phoneticPr fontId="3" type="noConversion"/>
  </si>
  <si>
    <t>WP</t>
    <phoneticPr fontId="3" type="noConversion"/>
  </si>
  <si>
    <t>WP</t>
    <phoneticPr fontId="3" type="noConversion"/>
  </si>
  <si>
    <t xml:space="preserve">Hollow </t>
    <phoneticPr fontId="3" type="noConversion"/>
  </si>
  <si>
    <t>B. Kershner</t>
    <phoneticPr fontId="3" type="noConversion"/>
  </si>
  <si>
    <t>MA</t>
    <phoneticPr fontId="3" type="noConversion"/>
  </si>
  <si>
    <t>MTSF</t>
    <phoneticPr fontId="3" type="noConversion"/>
  </si>
  <si>
    <t>Shunpike Area</t>
    <phoneticPr fontId="3" type="noConversion"/>
  </si>
  <si>
    <t>BTA</t>
    <phoneticPr fontId="3" type="noConversion"/>
  </si>
  <si>
    <t>ABW</t>
    <phoneticPr fontId="3" type="noConversion"/>
  </si>
  <si>
    <t>ABW</t>
    <phoneticPr fontId="3" type="noConversion"/>
  </si>
  <si>
    <t>Totem Trail Pine</t>
    <phoneticPr fontId="3" type="noConversion"/>
  </si>
  <si>
    <t>C</t>
    <phoneticPr fontId="3" type="noConversion"/>
  </si>
  <si>
    <t>Near cabin, right side</t>
    <phoneticPr fontId="3" type="noConversion"/>
  </si>
  <si>
    <t>C</t>
    <phoneticPr fontId="3" type="noConversion"/>
  </si>
  <si>
    <t>Next to 298</t>
    <phoneticPr fontId="3" type="noConversion"/>
  </si>
  <si>
    <t>W. BIRCH</t>
    <phoneticPr fontId="3" type="noConversion"/>
  </si>
  <si>
    <t>RM</t>
    <phoneticPr fontId="3" type="noConversion"/>
  </si>
  <si>
    <t>Terrace Maple</t>
    <phoneticPr fontId="3" type="noConversion"/>
  </si>
  <si>
    <t>Elders Grove</t>
    <phoneticPr fontId="3" type="noConversion"/>
  </si>
  <si>
    <t>WP</t>
    <phoneticPr fontId="3" type="noConversion"/>
  </si>
  <si>
    <t>MA</t>
    <phoneticPr fontId="3" type="noConversion"/>
  </si>
  <si>
    <t>MTSF</t>
    <phoneticPr fontId="3" type="noConversion"/>
  </si>
  <si>
    <t>None</t>
    <phoneticPr fontId="3" type="noConversion"/>
  </si>
  <si>
    <t>BLCT</t>
    <phoneticPr fontId="3" type="noConversion"/>
  </si>
  <si>
    <t>MA</t>
    <phoneticPr fontId="3" type="noConversion"/>
  </si>
  <si>
    <t>MTSF</t>
    <phoneticPr fontId="3" type="noConversion"/>
  </si>
  <si>
    <t>Pocumtuck</t>
    <phoneticPr fontId="3" type="noConversion"/>
  </si>
  <si>
    <t>Leach Fld</t>
    <phoneticPr fontId="3" type="noConversion"/>
  </si>
  <si>
    <t>Leach Fld Triplet #1</t>
    <phoneticPr fontId="3" type="noConversion"/>
  </si>
  <si>
    <t>Council Pine #2</t>
    <phoneticPr fontId="3" type="noConversion"/>
  </si>
  <si>
    <t>Alternate sign</t>
    <phoneticPr fontId="3" type="noConversion"/>
  </si>
  <si>
    <t xml:space="preserve">Ravine </t>
    <phoneticPr fontId="3" type="noConversion"/>
  </si>
  <si>
    <t>In ravine below Guardian</t>
    <phoneticPr fontId="3" type="noConversion"/>
  </si>
  <si>
    <t>C</t>
    <phoneticPr fontId="3" type="noConversion"/>
  </si>
  <si>
    <t>Below sign on right at edge in Mast Pines</t>
    <phoneticPr fontId="3" type="noConversion"/>
  </si>
  <si>
    <t>Longitude</t>
    <phoneticPr fontId="3" type="noConversion"/>
  </si>
  <si>
    <t>C</t>
    <phoneticPr fontId="3" type="noConversion"/>
  </si>
  <si>
    <t>WP</t>
    <phoneticPr fontId="3" type="noConversion"/>
  </si>
  <si>
    <t>Road Tree</t>
    <phoneticPr fontId="3" type="noConversion"/>
  </si>
  <si>
    <t>Trout Brook</t>
    <phoneticPr fontId="3" type="noConversion"/>
  </si>
  <si>
    <t>Joe Norton</t>
    <phoneticPr fontId="3" type="noConversion"/>
  </si>
  <si>
    <t>MA</t>
    <phoneticPr fontId="3" type="noConversion"/>
  </si>
  <si>
    <t>MSF</t>
    <phoneticPr fontId="3" type="noConversion"/>
  </si>
  <si>
    <t>Dunbar Brook</t>
    <phoneticPr fontId="3" type="noConversion"/>
  </si>
  <si>
    <t>Tree has fallen</t>
    <phoneticPr fontId="3" type="noConversion"/>
  </si>
  <si>
    <t>H = historic, C = current</t>
    <phoneticPr fontId="3" type="noConversion"/>
  </si>
  <si>
    <t>Martha Jefferson</t>
    <phoneticPr fontId="3" type="noConversion"/>
  </si>
  <si>
    <t>Near road</t>
    <phoneticPr fontId="3" type="noConversion"/>
  </si>
  <si>
    <t>TB1426100 on Trout Brook Map</t>
    <phoneticPr fontId="3" type="noConversion"/>
  </si>
  <si>
    <t>EGN-152 on Elders Map</t>
    <phoneticPr fontId="3" type="noConversion"/>
  </si>
  <si>
    <t>EGN-154 on Elders Map</t>
    <phoneticPr fontId="3" type="noConversion"/>
  </si>
  <si>
    <t>EGM-160 on Elders Map</t>
    <phoneticPr fontId="3" type="noConversion"/>
  </si>
  <si>
    <t>Entrance</t>
    <phoneticPr fontId="3" type="noConversion"/>
  </si>
  <si>
    <t>SM</t>
    <phoneticPr fontId="3" type="noConversion"/>
  </si>
  <si>
    <t>RM</t>
    <phoneticPr fontId="3" type="noConversion"/>
  </si>
  <si>
    <t>C</t>
    <phoneticPr fontId="3" type="noConversion"/>
  </si>
  <si>
    <t>Below 565</t>
    <phoneticPr fontId="3" type="noConversion"/>
  </si>
  <si>
    <t>YTO</t>
    <phoneticPr fontId="3" type="noConversion"/>
  </si>
  <si>
    <t>71 ft from corner of cabin RTO</t>
    <phoneticPr fontId="3" type="noConversion"/>
  </si>
  <si>
    <t>YT</t>
    <phoneticPr fontId="3" type="noConversion"/>
  </si>
  <si>
    <t>MA</t>
    <phoneticPr fontId="3" type="noConversion"/>
  </si>
  <si>
    <t>MTSF</t>
    <phoneticPr fontId="3" type="noConversion"/>
  </si>
  <si>
    <t>These are trees that have been measured since October 2009</t>
    <phoneticPr fontId="3" type="noConversion"/>
  </si>
  <si>
    <t>Total #</t>
    <phoneticPr fontId="3" type="noConversion"/>
  </si>
  <si>
    <t>COTTONWOOD</t>
    <phoneticPr fontId="3" type="noConversion"/>
  </si>
  <si>
    <t>CW</t>
    <phoneticPr fontId="3" type="noConversion"/>
  </si>
  <si>
    <t>H. HORNBEAM</t>
    <phoneticPr fontId="3" type="noConversion"/>
  </si>
  <si>
    <t>Pocumtuck</t>
    <phoneticPr fontId="3" type="noConversion"/>
  </si>
  <si>
    <t>Cable Pine</t>
    <phoneticPr fontId="3" type="noConversion"/>
  </si>
  <si>
    <t>H</t>
    <phoneticPr fontId="3" type="noConversion"/>
  </si>
  <si>
    <t>MTSF</t>
    <phoneticPr fontId="3" type="noConversion"/>
  </si>
  <si>
    <t>WB</t>
    <phoneticPr fontId="3" type="noConversion"/>
  </si>
  <si>
    <t>Council Pine #1</t>
    <phoneticPr fontId="3" type="noConversion"/>
  </si>
  <si>
    <t>WP</t>
    <phoneticPr fontId="3" type="noConversion"/>
  </si>
  <si>
    <t>C</t>
    <phoneticPr fontId="3" type="noConversion"/>
  </si>
  <si>
    <t>Visible beyond Calibration Pine on bank</t>
    <phoneticPr fontId="3" type="noConversion"/>
  </si>
  <si>
    <t>Down from cabin on right</t>
    <phoneticPr fontId="3" type="noConversion"/>
  </si>
  <si>
    <t>SM</t>
    <phoneticPr fontId="3" type="noConversion"/>
  </si>
  <si>
    <t>RM</t>
    <phoneticPr fontId="3" type="noConversion"/>
  </si>
  <si>
    <t>ENTS Grove</t>
    <phoneticPr fontId="3" type="noConversion"/>
  </si>
  <si>
    <t>MA</t>
    <phoneticPr fontId="3" type="noConversion"/>
  </si>
  <si>
    <t>Hawley</t>
  </si>
  <si>
    <t>Hawley</t>
    <phoneticPr fontId="3" type="noConversion"/>
  </si>
  <si>
    <t>Base Angle -degrees</t>
    <phoneticPr fontId="3" type="noConversion"/>
  </si>
  <si>
    <t>WP</t>
  </si>
  <si>
    <t>WP</t>
    <phoneticPr fontId="3" type="noConversion"/>
  </si>
  <si>
    <t>C</t>
  </si>
  <si>
    <t>Jack Sobon-Jack's Grove</t>
    <phoneticPr fontId="3" type="noConversion"/>
  </si>
  <si>
    <t>C</t>
    <phoneticPr fontId="3" type="noConversion"/>
  </si>
  <si>
    <t>MA</t>
    <phoneticPr fontId="3" type="noConversion"/>
  </si>
  <si>
    <t>Hgt Above Eye Level -ft</t>
    <phoneticPr fontId="3" type="noConversion"/>
  </si>
  <si>
    <t>Marjorie's Pine</t>
    <phoneticPr fontId="3" type="noConversion"/>
  </si>
  <si>
    <t>Sweet Thing</t>
    <phoneticPr fontId="3" type="noConversion"/>
  </si>
  <si>
    <t>C</t>
    <phoneticPr fontId="3" type="noConversion"/>
  </si>
  <si>
    <t>Lisa Bozzuto-Susan #2</t>
    <phoneticPr fontId="3" type="noConversion"/>
  </si>
  <si>
    <t>Sin below eye-level</t>
    <phoneticPr fontId="3" type="noConversion"/>
  </si>
  <si>
    <t>Location</t>
    <phoneticPr fontId="3" type="noConversion"/>
  </si>
  <si>
    <t>Near  Talking Turtle Tree-GTO</t>
    <phoneticPr fontId="3" type="noConversion"/>
  </si>
  <si>
    <t>Oneida Pine</t>
    <phoneticPr fontId="3" type="noConversion"/>
  </si>
  <si>
    <t>140-149.9</t>
    <phoneticPr fontId="3" type="noConversion"/>
  </si>
  <si>
    <t>None</t>
    <phoneticPr fontId="3" type="noConversion"/>
  </si>
  <si>
    <t>Boulder Field</t>
    <phoneticPr fontId="3" type="noConversion"/>
  </si>
  <si>
    <t>EdFrank-Ed's Grove</t>
    <phoneticPr fontId="3" type="noConversion"/>
  </si>
  <si>
    <t>C</t>
    <phoneticPr fontId="3" type="noConversion"/>
  </si>
  <si>
    <t>Near cabin, right side, near 347</t>
    <phoneticPr fontId="3" type="noConversion"/>
  </si>
  <si>
    <t>Upper Mast-2</t>
    <phoneticPr fontId="3" type="noConversion"/>
  </si>
  <si>
    <t>Above flat on ridge</t>
    <phoneticPr fontId="3" type="noConversion"/>
  </si>
  <si>
    <t>Mike Perlman</t>
    <phoneticPr fontId="3" type="noConversion"/>
  </si>
  <si>
    <t>L. Frank Decontie</t>
    <phoneticPr fontId="3" type="noConversion"/>
  </si>
  <si>
    <t>W. Commanda</t>
    <phoneticPr fontId="3" type="noConversion"/>
  </si>
  <si>
    <t>Algonquin Grove</t>
    <phoneticPr fontId="3" type="noConversion"/>
  </si>
  <si>
    <t>Leaner</t>
    <phoneticPr fontId="3" type="noConversion"/>
  </si>
  <si>
    <t>C</t>
    <phoneticPr fontId="3" type="noConversion"/>
  </si>
  <si>
    <t>NS</t>
    <phoneticPr fontId="3" type="noConversion"/>
  </si>
  <si>
    <t>SM</t>
    <phoneticPr fontId="3" type="noConversion"/>
  </si>
  <si>
    <t>Trout Brook</t>
    <phoneticPr fontId="3" type="noConversion"/>
  </si>
  <si>
    <t>ENTS Grove</t>
    <phoneticPr fontId="3" type="noConversion"/>
  </si>
  <si>
    <t>BNH</t>
    <phoneticPr fontId="3" type="noConversion"/>
  </si>
  <si>
    <t>WB</t>
    <phoneticPr fontId="3" type="noConversion"/>
  </si>
  <si>
    <t>WA</t>
    <phoneticPr fontId="3" type="noConversion"/>
  </si>
  <si>
    <t>C</t>
    <phoneticPr fontId="3" type="noConversion"/>
  </si>
  <si>
    <t>Cherokee-Choctaw</t>
    <phoneticPr fontId="3" type="noConversion"/>
  </si>
  <si>
    <t>Shunpike Birch</t>
    <phoneticPr fontId="3" type="noConversion"/>
  </si>
  <si>
    <t>Along old Shunpike</t>
    <phoneticPr fontId="3" type="noConversion"/>
  </si>
  <si>
    <t>Upper Pine on bank</t>
    <phoneticPr fontId="3" type="noConversion"/>
  </si>
  <si>
    <t>IS1337107</t>
    <phoneticPr fontId="3" type="noConversion"/>
  </si>
  <si>
    <t>IS1240089</t>
    <phoneticPr fontId="3" type="noConversion"/>
  </si>
  <si>
    <t>Near Bruce Kershner</t>
    <phoneticPr fontId="3" type="noConversion"/>
  </si>
  <si>
    <t>C</t>
    <phoneticPr fontId="3" type="noConversion"/>
  </si>
  <si>
    <t>Near cabin beyond oak stump</t>
    <phoneticPr fontId="3" type="noConversion"/>
  </si>
  <si>
    <t>1?</t>
    <phoneticPr fontId="3" type="noConversion"/>
  </si>
  <si>
    <t>MTSF</t>
    <phoneticPr fontId="3" type="noConversion"/>
  </si>
  <si>
    <t>Encampment</t>
    <phoneticPr fontId="3" type="noConversion"/>
  </si>
  <si>
    <t>Shunpike Hemlock</t>
    <phoneticPr fontId="3" type="noConversion"/>
  </si>
  <si>
    <t>C</t>
    <phoneticPr fontId="3" type="noConversion"/>
  </si>
  <si>
    <t>Ed Frank-Guardian of the Ents</t>
    <phoneticPr fontId="3" type="noConversion"/>
  </si>
  <si>
    <t>MTSF</t>
    <phoneticPr fontId="3" type="noConversion"/>
  </si>
  <si>
    <t>Magic Maple #2</t>
    <phoneticPr fontId="3" type="noConversion"/>
  </si>
  <si>
    <t>NRO</t>
    <phoneticPr fontId="3" type="noConversion"/>
  </si>
  <si>
    <t>John Brown</t>
    <phoneticPr fontId="3" type="noConversion"/>
  </si>
  <si>
    <t>Black Brook</t>
    <phoneticPr fontId="3" type="noConversion"/>
  </si>
  <si>
    <t>EGN-153 on Elders Map</t>
    <phoneticPr fontId="3" type="noConversion"/>
  </si>
  <si>
    <t>EGM-162 on Elders Map</t>
    <phoneticPr fontId="3" type="noConversion"/>
  </si>
  <si>
    <t>Hgt Above Eye Level -ft</t>
    <phoneticPr fontId="3" type="noConversion"/>
  </si>
  <si>
    <t>Total</t>
    <phoneticPr fontId="3" type="noConversion"/>
  </si>
  <si>
    <t>150-159.9</t>
    <phoneticPr fontId="3" type="noConversion"/>
  </si>
  <si>
    <t>Mohegan</t>
    <phoneticPr fontId="3" type="noConversion"/>
  </si>
  <si>
    <t>Karl Davies #2</t>
    <phoneticPr fontId="3" type="noConversion"/>
  </si>
  <si>
    <t>EGM-167 on Elders Map</t>
    <phoneticPr fontId="3" type="noConversion"/>
  </si>
  <si>
    <t>EGN-158 on Elders Map</t>
    <phoneticPr fontId="3" type="noConversion"/>
  </si>
  <si>
    <t>C</t>
    <phoneticPr fontId="3" type="noConversion"/>
  </si>
  <si>
    <t>NS</t>
    <phoneticPr fontId="3" type="noConversion"/>
  </si>
  <si>
    <t>BB</t>
    <phoneticPr fontId="3" type="noConversion"/>
  </si>
  <si>
    <t>Cherokee-Choctaw</t>
    <phoneticPr fontId="3" type="noConversion"/>
  </si>
  <si>
    <t>Jani Tree</t>
    <phoneticPr fontId="3" type="noConversion"/>
  </si>
  <si>
    <t>Ed Frank-Unnamed</t>
    <phoneticPr fontId="3" type="noConversion"/>
  </si>
  <si>
    <t>Lee Frelich-Lee's Grove</t>
    <phoneticPr fontId="3" type="noConversion"/>
  </si>
  <si>
    <t>WTO</t>
    <phoneticPr fontId="3" type="noConversion"/>
  </si>
  <si>
    <t>Poopie #2</t>
    <phoneticPr fontId="3" type="noConversion"/>
  </si>
  <si>
    <t>WO</t>
    <phoneticPr fontId="3" type="noConversion"/>
  </si>
  <si>
    <t>NRO</t>
    <phoneticPr fontId="3" type="noConversion"/>
  </si>
  <si>
    <t>Todd Mtn</t>
    <phoneticPr fontId="3" type="noConversion"/>
  </si>
  <si>
    <t>SBH</t>
    <phoneticPr fontId="3" type="noConversion"/>
  </si>
  <si>
    <t>HM</t>
    <phoneticPr fontId="3" type="noConversion"/>
  </si>
  <si>
    <t>SM</t>
    <phoneticPr fontId="3" type="noConversion"/>
  </si>
  <si>
    <t>WA</t>
    <phoneticPr fontId="3" type="noConversion"/>
  </si>
  <si>
    <t>Council Pine #2</t>
    <phoneticPr fontId="3" type="noConversion"/>
  </si>
  <si>
    <t>Crazy Horse</t>
    <phoneticPr fontId="3" type="noConversion"/>
  </si>
  <si>
    <t>Sitting Bull</t>
    <phoneticPr fontId="3" type="noConversion"/>
  </si>
  <si>
    <t>Sacajawea</t>
    <phoneticPr fontId="3" type="noConversion"/>
  </si>
  <si>
    <t>Tecumseh</t>
    <phoneticPr fontId="3" type="noConversion"/>
  </si>
  <si>
    <t>Near mast pine stump</t>
    <phoneticPr fontId="3" type="noConversion"/>
  </si>
  <si>
    <t>Little Brightside (Mahican)</t>
    <phoneticPr fontId="3" type="noConversion"/>
  </si>
  <si>
    <t>Nipmuck - Bank</t>
    <phoneticPr fontId="3" type="noConversion"/>
  </si>
  <si>
    <t>Near Little Frank - Red Tack</t>
    <phoneticPr fontId="3" type="noConversion"/>
  </si>
  <si>
    <t>Little Frank #3</t>
    <phoneticPr fontId="3" type="noConversion"/>
  </si>
  <si>
    <t>Cold River</t>
    <phoneticPr fontId="3" type="noConversion"/>
  </si>
  <si>
    <t>BO</t>
    <phoneticPr fontId="3" type="noConversion"/>
  </si>
  <si>
    <t>Deganawida</t>
    <phoneticPr fontId="3" type="noConversion"/>
  </si>
  <si>
    <t>C</t>
    <phoneticPr fontId="3" type="noConversion"/>
  </si>
  <si>
    <t>Cherokee Pine</t>
    <phoneticPr fontId="3" type="noConversion"/>
  </si>
  <si>
    <t>Crown Angle -degrees</t>
    <phoneticPr fontId="3" type="noConversion"/>
  </si>
  <si>
    <t>C</t>
    <phoneticPr fontId="3" type="noConversion"/>
  </si>
  <si>
    <t>Frank's Maple</t>
    <phoneticPr fontId="3" type="noConversion"/>
  </si>
  <si>
    <t>Cold River</t>
    <phoneticPr fontId="3" type="noConversion"/>
  </si>
  <si>
    <t>HH</t>
    <phoneticPr fontId="3" type="noConversion"/>
  </si>
  <si>
    <t>H</t>
    <phoneticPr fontId="3" type="noConversion"/>
  </si>
  <si>
    <t>MA</t>
    <phoneticPr fontId="3" type="noConversion"/>
  </si>
  <si>
    <t>Sin hgt above eye-level</t>
    <phoneticPr fontId="3" type="noConversion"/>
  </si>
  <si>
    <t>WA</t>
    <phoneticPr fontId="3" type="noConversion"/>
  </si>
  <si>
    <t>Frog Pond Pines</t>
    <phoneticPr fontId="3" type="noConversion"/>
  </si>
  <si>
    <t>On road</t>
    <phoneticPr fontId="3" type="noConversion"/>
  </si>
  <si>
    <t>Uphill from leach field on curve</t>
    <phoneticPr fontId="3" type="noConversion"/>
  </si>
  <si>
    <t>BTO</t>
    <phoneticPr fontId="3" type="noConversion"/>
  </si>
  <si>
    <t>Shunpike Area</t>
    <phoneticPr fontId="3" type="noConversion"/>
  </si>
  <si>
    <t>Campground</t>
    <phoneticPr fontId="3" type="noConversion"/>
  </si>
  <si>
    <t>WA</t>
    <phoneticPr fontId="3" type="noConversion"/>
  </si>
  <si>
    <t>C</t>
    <phoneticPr fontId="3" type="noConversion"/>
  </si>
  <si>
    <t>Hgt Above Eye Level -ft</t>
    <phoneticPr fontId="3" type="noConversion"/>
  </si>
  <si>
    <t>Base Angle - degrees</t>
    <phoneticPr fontId="3" type="noConversion"/>
  </si>
  <si>
    <t>Up from Jake</t>
    <phoneticPr fontId="3" type="noConversion"/>
  </si>
  <si>
    <t>MA</t>
    <phoneticPr fontId="3" type="noConversion"/>
  </si>
  <si>
    <t>MTSF</t>
    <phoneticPr fontId="3" type="noConversion"/>
  </si>
  <si>
    <t>Algonquin Grove</t>
    <phoneticPr fontId="3" type="noConversion"/>
  </si>
  <si>
    <t>Indian Springs</t>
    <phoneticPr fontId="3" type="noConversion"/>
  </si>
  <si>
    <t>SBH</t>
    <phoneticPr fontId="3" type="noConversion"/>
  </si>
  <si>
    <t>None</t>
    <phoneticPr fontId="3" type="noConversion"/>
  </si>
  <si>
    <t>Leach Fld Triplet #2</t>
    <phoneticPr fontId="3" type="noConversion"/>
  </si>
  <si>
    <t>TB1452102 on Trout Brook Map 1 of 3</t>
    <phoneticPr fontId="3" type="noConversion"/>
  </si>
  <si>
    <t>bt</t>
    <phoneticPr fontId="3" type="noConversion"/>
  </si>
  <si>
    <t>EGN-156 on Elders Map</t>
    <phoneticPr fontId="3" type="noConversion"/>
  </si>
  <si>
    <t>MTSF</t>
    <phoneticPr fontId="3" type="noConversion"/>
  </si>
  <si>
    <t>John Knuerr Oak</t>
    <phoneticPr fontId="3" type="noConversion"/>
  </si>
  <si>
    <t>Well below Lonesome Pine, middle grace</t>
    <phoneticPr fontId="3" type="noConversion"/>
  </si>
  <si>
    <t>Shunpike Area</t>
    <phoneticPr fontId="3" type="noConversion"/>
  </si>
  <si>
    <t>WP</t>
    <phoneticPr fontId="3" type="noConversion"/>
  </si>
  <si>
    <t>C</t>
    <phoneticPr fontId="3" type="noConversion"/>
  </si>
  <si>
    <t>C</t>
    <phoneticPr fontId="3" type="noConversion"/>
  </si>
  <si>
    <t>Indian Springs</t>
    <phoneticPr fontId="3" type="noConversion"/>
  </si>
  <si>
    <t>MTSF</t>
    <phoneticPr fontId="3" type="noConversion"/>
  </si>
  <si>
    <t>NRO</t>
    <phoneticPr fontId="3" type="noConversion"/>
  </si>
  <si>
    <t>Todd Mtn Mama</t>
    <phoneticPr fontId="3" type="noConversion"/>
  </si>
  <si>
    <t>Massassoit</t>
    <phoneticPr fontId="3" type="noConversion"/>
  </si>
  <si>
    <t>On the way to Oneida</t>
    <phoneticPr fontId="3" type="noConversion"/>
  </si>
  <si>
    <t>H</t>
    <phoneticPr fontId="3" type="noConversion"/>
  </si>
  <si>
    <t>MTSF</t>
    <phoneticPr fontId="3" type="noConversion"/>
  </si>
  <si>
    <t>Lisa Bozzuto-Susan #3</t>
    <phoneticPr fontId="3" type="noConversion"/>
  </si>
  <si>
    <t>Base Distance - Yds</t>
    <phoneticPr fontId="3" type="noConversion"/>
  </si>
  <si>
    <t>Dunbar Brook</t>
    <phoneticPr fontId="3" type="noConversion"/>
  </si>
  <si>
    <t xml:space="preserve">Black Brook </t>
    <phoneticPr fontId="3" type="noConversion"/>
  </si>
  <si>
    <t>EGM-161 on Elders Map</t>
    <phoneticPr fontId="3" type="noConversion"/>
  </si>
  <si>
    <t>Alternate Sign #2</t>
    <phoneticPr fontId="3" type="noConversion"/>
  </si>
  <si>
    <t>Dale Luthringer-Dale's Tree</t>
    <phoneticPr fontId="3" type="noConversion"/>
  </si>
  <si>
    <t>YTO</t>
    <phoneticPr fontId="3" type="noConversion"/>
  </si>
  <si>
    <t>Shunpike Area</t>
    <phoneticPr fontId="3" type="noConversion"/>
  </si>
  <si>
    <t>Zelazo Pine</t>
    <phoneticPr fontId="3" type="noConversion"/>
  </si>
  <si>
    <t>Dunbar Brook</t>
    <phoneticPr fontId="3" type="noConversion"/>
  </si>
  <si>
    <t>Frelich</t>
    <phoneticPr fontId="3" type="noConversion"/>
  </si>
  <si>
    <t>Up from John</t>
    <phoneticPr fontId="3" type="noConversion"/>
  </si>
  <si>
    <t>MA</t>
    <phoneticPr fontId="3" type="noConversion"/>
  </si>
  <si>
    <t>Waldman Beech</t>
    <phoneticPr fontId="3" type="noConversion"/>
  </si>
  <si>
    <t>WP</t>
    <phoneticPr fontId="3" type="noConversion"/>
  </si>
  <si>
    <t>WP</t>
    <phoneticPr fontId="3" type="noConversion"/>
  </si>
  <si>
    <t>WP</t>
    <phoneticPr fontId="3" type="noConversion"/>
  </si>
  <si>
    <t>TB1410127 on Trout Brook Map</t>
    <phoneticPr fontId="3" type="noConversion"/>
  </si>
  <si>
    <t>Curve</t>
    <phoneticPr fontId="3" type="noConversion"/>
  </si>
  <si>
    <t>Upper Mast Pine area</t>
    <phoneticPr fontId="3" type="noConversion"/>
  </si>
  <si>
    <t>Double Mast</t>
    <phoneticPr fontId="3" type="noConversion"/>
  </si>
  <si>
    <t>Up gully from road - in drainage</t>
    <phoneticPr fontId="3" type="noConversion"/>
  </si>
  <si>
    <t>Below 138</t>
    <phoneticPr fontId="3" type="noConversion"/>
  </si>
  <si>
    <t>MA</t>
    <phoneticPr fontId="3" type="noConversion"/>
  </si>
  <si>
    <t>MTSF</t>
    <phoneticPr fontId="3" type="noConversion"/>
  </si>
  <si>
    <t>Ash Queen</t>
    <phoneticPr fontId="3" type="noConversion"/>
  </si>
  <si>
    <t>C</t>
    <phoneticPr fontId="3" type="noConversion"/>
  </si>
  <si>
    <t>Clark Ridge</t>
    <phoneticPr fontId="3" type="noConversion"/>
  </si>
  <si>
    <t>WP</t>
    <phoneticPr fontId="3" type="noConversion"/>
  </si>
  <si>
    <t>Upper Mast-1</t>
    <phoneticPr fontId="3" type="noConversion"/>
  </si>
  <si>
    <t>Near tree #3</t>
    <phoneticPr fontId="3" type="noConversion"/>
  </si>
  <si>
    <t>Dunbar Brook</t>
    <phoneticPr fontId="3" type="noConversion"/>
  </si>
  <si>
    <t>MA</t>
    <phoneticPr fontId="3" type="noConversion"/>
  </si>
  <si>
    <t>bt</t>
    <phoneticPr fontId="3" type="noConversion"/>
  </si>
  <si>
    <t>bt</t>
    <phoneticPr fontId="3" type="noConversion"/>
  </si>
  <si>
    <t>bt</t>
    <phoneticPr fontId="3" type="noConversion"/>
  </si>
  <si>
    <t>TB1403108 on Trout Brook Map</t>
    <phoneticPr fontId="3" type="noConversion"/>
  </si>
  <si>
    <t>TB1474120 on Trout Brook Map</t>
    <phoneticPr fontId="3" type="noConversion"/>
  </si>
  <si>
    <t>Hgt Below Eye Level -ft</t>
    <phoneticPr fontId="3" type="noConversion"/>
  </si>
  <si>
    <t>MA</t>
    <phoneticPr fontId="3" type="noConversion"/>
  </si>
  <si>
    <t>MSF</t>
    <phoneticPr fontId="3" type="noConversion"/>
  </si>
  <si>
    <t>Parsonage Brook</t>
    <phoneticPr fontId="3" type="noConversion"/>
  </si>
  <si>
    <t>Little Talking Turtle</t>
    <phoneticPr fontId="3" type="noConversion"/>
  </si>
  <si>
    <t>Elders Grove</t>
    <phoneticPr fontId="3" type="noConversion"/>
  </si>
  <si>
    <t>ENTS Grove</t>
    <phoneticPr fontId="3" type="noConversion"/>
  </si>
  <si>
    <t>Near Little Frank - Yellow Tack</t>
    <phoneticPr fontId="3" type="noConversion"/>
  </si>
  <si>
    <t>Near Algonquin - Yellow Tack</t>
    <phoneticPr fontId="3" type="noConversion"/>
  </si>
  <si>
    <t>Gary Beluzo-Unnamed</t>
    <phoneticPr fontId="3" type="noConversion"/>
  </si>
  <si>
    <t>ENTS Grove</t>
    <phoneticPr fontId="3" type="noConversion"/>
  </si>
  <si>
    <t>WP</t>
    <phoneticPr fontId="3" type="noConversion"/>
  </si>
  <si>
    <t>EGS-6A-NO TAG on Elders Map</t>
    <phoneticPr fontId="3" type="noConversion"/>
  </si>
  <si>
    <t>bt</t>
    <phoneticPr fontId="3" type="noConversion"/>
  </si>
  <si>
    <t>bt</t>
    <phoneticPr fontId="3" type="noConversion"/>
  </si>
  <si>
    <t>bt</t>
    <phoneticPr fontId="3" type="noConversion"/>
  </si>
  <si>
    <t>Elizabeth Perry</t>
    <phoneticPr fontId="3" type="noConversion"/>
  </si>
  <si>
    <t>Guardian</t>
    <phoneticPr fontId="3" type="noConversion"/>
  </si>
  <si>
    <t>ENTS Grove</t>
    <phoneticPr fontId="3" type="noConversion"/>
  </si>
  <si>
    <t>WP</t>
    <phoneticPr fontId="3" type="noConversion"/>
  </si>
  <si>
    <t>Near big boy</t>
    <phoneticPr fontId="3" type="noConversion"/>
  </si>
  <si>
    <t>C</t>
    <phoneticPr fontId="3" type="noConversion"/>
  </si>
  <si>
    <t>Burl</t>
    <phoneticPr fontId="3" type="noConversion"/>
  </si>
  <si>
    <t>EGN-157 on Elders Map</t>
    <phoneticPr fontId="3" type="noConversion"/>
  </si>
  <si>
    <t>-72.933755°</t>
  </si>
  <si>
    <t xml:space="preserve"> 42.631100°</t>
  </si>
  <si>
    <t>-72.934035°</t>
  </si>
  <si>
    <t xml:space="preserve"> 42.642161°</t>
  </si>
  <si>
    <t>-72.937699°</t>
  </si>
  <si>
    <t xml:space="preserve">Tuscarora </t>
    <phoneticPr fontId="3" type="noConversion"/>
  </si>
  <si>
    <t xml:space="preserve">Tuscarora </t>
    <phoneticPr fontId="3" type="noConversion"/>
  </si>
  <si>
    <t>Maiden #2</t>
    <phoneticPr fontId="3" type="noConversion"/>
  </si>
  <si>
    <t>MTSF</t>
    <phoneticPr fontId="3" type="noConversion"/>
  </si>
  <si>
    <t>C</t>
    <phoneticPr fontId="3" type="noConversion"/>
  </si>
  <si>
    <t>120-129.9</t>
    <phoneticPr fontId="3" type="noConversion"/>
  </si>
  <si>
    <t xml:space="preserve"> 42.649932°</t>
  </si>
  <si>
    <t>-72.948375°</t>
  </si>
  <si>
    <t xml:space="preserve"> 42.640690°</t>
  </si>
  <si>
    <t>-72.929407°</t>
  </si>
  <si>
    <t xml:space="preserve"> 42.635749°</t>
  </si>
  <si>
    <t>-72.934410°</t>
  </si>
  <si>
    <t xml:space="preserve"> 42.638946°</t>
  </si>
  <si>
    <t>-72.930481°</t>
  </si>
  <si>
    <t>Total Tree Height-ft</t>
    <phoneticPr fontId="3" type="noConversion"/>
  </si>
  <si>
    <t>Tree Name</t>
    <phoneticPr fontId="3" type="noConversion"/>
  </si>
  <si>
    <t>Tag #</t>
    <phoneticPr fontId="3" type="noConversion"/>
  </si>
  <si>
    <t>Status</t>
    <phoneticPr fontId="3" type="noConversion"/>
  </si>
  <si>
    <t>Date</t>
    <phoneticPr fontId="3" type="noConversion"/>
  </si>
  <si>
    <t>Crown Spread</t>
    <phoneticPr fontId="3" type="noConversion"/>
  </si>
  <si>
    <t>Big Tree Points</t>
    <phoneticPr fontId="3" type="noConversion"/>
  </si>
  <si>
    <t># Trunks</t>
    <phoneticPr fontId="3" type="noConversion"/>
  </si>
  <si>
    <t>Smith Brook</t>
    <phoneticPr fontId="3" type="noConversion"/>
  </si>
  <si>
    <t>Tree Dimension Database</t>
    <phoneticPr fontId="3" type="noConversion"/>
  </si>
  <si>
    <t>MA</t>
    <phoneticPr fontId="3" type="noConversion"/>
  </si>
  <si>
    <t>MA</t>
    <phoneticPr fontId="3" type="noConversion"/>
  </si>
  <si>
    <t>Udated 2011 Season</t>
    <phoneticPr fontId="3" type="noConversion"/>
  </si>
  <si>
    <t>Member of Tribe</t>
    <phoneticPr fontId="3" type="noConversion"/>
  </si>
  <si>
    <t>Northern Sentinel-1</t>
    <phoneticPr fontId="3" type="noConversion"/>
  </si>
  <si>
    <t>Sin hgt above eye-level</t>
    <phoneticPr fontId="3" type="noConversion"/>
  </si>
  <si>
    <t>Sin below eye-level</t>
    <phoneticPr fontId="3" type="noConversion"/>
  </si>
  <si>
    <t>Tan hgt above eye-level</t>
    <phoneticPr fontId="3" type="noConversion"/>
  </si>
  <si>
    <t>Sandra Decontie</t>
    <phoneticPr fontId="3" type="noConversion"/>
  </si>
  <si>
    <t>Patricia Fiske Tree</t>
    <phoneticPr fontId="3" type="noConversion"/>
  </si>
  <si>
    <t>ENTS Grove</t>
    <phoneticPr fontId="3" type="noConversion"/>
  </si>
  <si>
    <t>None</t>
    <phoneticPr fontId="3" type="noConversion"/>
  </si>
  <si>
    <t>C</t>
    <phoneticPr fontId="3" type="noConversion"/>
  </si>
  <si>
    <t>Up from John</t>
    <phoneticPr fontId="3" type="noConversion"/>
  </si>
  <si>
    <t>ENTS Grove</t>
    <phoneticPr fontId="3" type="noConversion"/>
  </si>
  <si>
    <t>Tan below eye-level</t>
    <phoneticPr fontId="3" type="noConversion"/>
  </si>
  <si>
    <t>WP</t>
    <phoneticPr fontId="3" type="noConversion"/>
  </si>
  <si>
    <t>C</t>
    <phoneticPr fontId="3" type="noConversion"/>
  </si>
  <si>
    <t>F. Decontie</t>
    <phoneticPr fontId="3" type="noConversion"/>
  </si>
  <si>
    <t>WA</t>
    <phoneticPr fontId="3" type="noConversion"/>
  </si>
  <si>
    <t>SM</t>
    <phoneticPr fontId="3" type="noConversion"/>
  </si>
  <si>
    <t>MA</t>
    <phoneticPr fontId="3" type="noConversion"/>
  </si>
  <si>
    <t>Below sign on right at edge before Mast Pines</t>
    <phoneticPr fontId="3" type="noConversion"/>
  </si>
  <si>
    <t>MA</t>
    <phoneticPr fontId="3" type="noConversion"/>
  </si>
  <si>
    <t>MTSF</t>
    <phoneticPr fontId="3" type="noConversion"/>
  </si>
  <si>
    <t>Crown Angle - degrees</t>
    <phoneticPr fontId="3" type="noConversion"/>
  </si>
  <si>
    <t>Back of line - White Tack</t>
    <phoneticPr fontId="3" type="noConversion"/>
  </si>
  <si>
    <t>RS</t>
    <phoneticPr fontId="3" type="noConversion"/>
  </si>
  <si>
    <t>MSF</t>
    <phoneticPr fontId="3" type="noConversion"/>
  </si>
  <si>
    <t>Dunbar Brook</t>
    <phoneticPr fontId="3" type="noConversion"/>
  </si>
  <si>
    <t>YB</t>
    <phoneticPr fontId="3" type="noConversion"/>
  </si>
  <si>
    <t>Dunbar Yellow Birch</t>
    <phoneticPr fontId="3" type="noConversion"/>
  </si>
  <si>
    <t>Thoreau</t>
    <phoneticPr fontId="3" type="noConversion"/>
  </si>
  <si>
    <t>Campground Double</t>
    <phoneticPr fontId="3" type="noConversion"/>
  </si>
  <si>
    <t>MA</t>
    <phoneticPr fontId="3" type="noConversion"/>
  </si>
  <si>
    <t>MSF</t>
    <phoneticPr fontId="3" type="noConversion"/>
  </si>
  <si>
    <t>Dunbar Brook</t>
    <phoneticPr fontId="3" type="noConversion"/>
  </si>
  <si>
    <t>Pederson Pine</t>
    <phoneticPr fontId="3" type="noConversion"/>
  </si>
  <si>
    <t>No Tag</t>
    <phoneticPr fontId="3" type="noConversion"/>
  </si>
  <si>
    <t>Trout Brook</t>
    <phoneticPr fontId="3" type="noConversion"/>
  </si>
  <si>
    <t>EGM-165 on Elders Map</t>
    <phoneticPr fontId="3" type="noConversion"/>
  </si>
  <si>
    <t>Acclaimed national champion</t>
    <phoneticPr fontId="3" type="noConversion"/>
  </si>
  <si>
    <t>MA</t>
    <phoneticPr fontId="3" type="noConversion"/>
  </si>
  <si>
    <t>EGS-166 on Elders Map</t>
    <phoneticPr fontId="3" type="noConversion"/>
  </si>
  <si>
    <t>at</t>
    <phoneticPr fontId="3" type="noConversion"/>
  </si>
  <si>
    <t>EGSS-169 on Elders Map</t>
    <phoneticPr fontId="3" type="noConversion"/>
  </si>
  <si>
    <t>Grace #4 (Becky)</t>
    <phoneticPr fontId="3" type="noConversion"/>
  </si>
  <si>
    <t>Dunbar Brook</t>
    <phoneticPr fontId="3" type="noConversion"/>
  </si>
  <si>
    <t>WP</t>
    <phoneticPr fontId="3" type="noConversion"/>
  </si>
  <si>
    <t>Grandfather</t>
    <phoneticPr fontId="3" type="noConversion"/>
  </si>
  <si>
    <t>Largest trunk volume approx 1007 cubes</t>
    <phoneticPr fontId="3" type="noConversion"/>
  </si>
  <si>
    <t>MSF</t>
    <phoneticPr fontId="3" type="noConversion"/>
  </si>
  <si>
    <t>WP</t>
    <phoneticPr fontId="3" type="noConversion"/>
  </si>
  <si>
    <t>Trailside Tree#2</t>
    <phoneticPr fontId="3" type="noConversion"/>
  </si>
  <si>
    <t>Campground Pine</t>
    <phoneticPr fontId="3" type="noConversion"/>
  </si>
  <si>
    <t>MSF</t>
    <phoneticPr fontId="3" type="noConversion"/>
  </si>
  <si>
    <t>Dunbar Brook</t>
    <phoneticPr fontId="3" type="noConversion"/>
  </si>
  <si>
    <t>WP</t>
    <phoneticPr fontId="3" type="noConversion"/>
  </si>
  <si>
    <t>Terrace Tree</t>
    <phoneticPr fontId="3" type="noConversion"/>
  </si>
  <si>
    <t>Siguard Olsen</t>
    <phoneticPr fontId="3" type="noConversion"/>
  </si>
  <si>
    <t>MTSF</t>
    <phoneticPr fontId="3" type="noConversion"/>
  </si>
  <si>
    <t>TB1412099 on Trout Brook Map</t>
    <phoneticPr fontId="3" type="noConversion"/>
  </si>
  <si>
    <t>YB</t>
    <phoneticPr fontId="3" type="noConversion"/>
  </si>
  <si>
    <t>Rock Wall</t>
    <phoneticPr fontId="3" type="noConversion"/>
  </si>
  <si>
    <t>Mt Tom SR</t>
  </si>
  <si>
    <t>Bray Brook Area</t>
  </si>
  <si>
    <t>Susan And Ed Tree</t>
  </si>
  <si>
    <t>MA</t>
  </si>
  <si>
    <t>WA</t>
  </si>
  <si>
    <t>Lisa Bozzuto-Lisa's Grove</t>
    <phoneticPr fontId="3" type="noConversion"/>
  </si>
  <si>
    <t>ENTS Grove</t>
    <phoneticPr fontId="3" type="noConversion"/>
  </si>
  <si>
    <t xml:space="preserve">Trees of Peace-Mast </t>
    <phoneticPr fontId="3" type="noConversion"/>
  </si>
  <si>
    <t>WA</t>
    <phoneticPr fontId="3" type="noConversion"/>
  </si>
  <si>
    <t>NRO</t>
    <phoneticPr fontId="3" type="noConversion"/>
  </si>
  <si>
    <t>Tuscarora</t>
    <phoneticPr fontId="3" type="noConversion"/>
  </si>
  <si>
    <t>Calibration</t>
    <phoneticPr fontId="3" type="noConversion"/>
  </si>
  <si>
    <t>Lee Frelich-Linnaeus pine</t>
    <phoneticPr fontId="3" type="noConversion"/>
  </si>
  <si>
    <t xml:space="preserve"> 42.638094°</t>
  </si>
  <si>
    <t>-72.936240°</t>
  </si>
  <si>
    <t xml:space="preserve"> 42.641707°</t>
  </si>
  <si>
    <t>-72.953885°</t>
  </si>
  <si>
    <t xml:space="preserve"> 42.642315°</t>
  </si>
  <si>
    <t>-72.941449°</t>
  </si>
  <si>
    <t xml:space="preserve"> 42.641283°</t>
  </si>
  <si>
    <t>-72.938728°</t>
  </si>
  <si>
    <t xml:space="preserve"> 42.653839°</t>
  </si>
  <si>
    <t>-72.957476°</t>
  </si>
  <si>
    <t xml:space="preserve"> 42.648496°</t>
  </si>
  <si>
    <t>-72.932161°</t>
  </si>
  <si>
    <t xml:space="preserve"> 42.643394°</t>
  </si>
  <si>
    <t>-72.932076°</t>
  </si>
  <si>
    <t xml:space="preserve"> 42.643437°</t>
  </si>
  <si>
    <t>Trout Brook</t>
    <phoneticPr fontId="3" type="noConversion"/>
  </si>
  <si>
    <t>WP</t>
    <phoneticPr fontId="3" type="noConversion"/>
  </si>
  <si>
    <t>Nina Leopold Bradley</t>
    <phoneticPr fontId="3" type="noConversion"/>
  </si>
  <si>
    <t>Grace #1(Campaneila)</t>
    <phoneticPr fontId="3" type="noConversion"/>
  </si>
  <si>
    <t>Grace #3 (Giegis)</t>
    <phoneticPr fontId="3" type="noConversion"/>
  </si>
  <si>
    <t>Grace #2 (Jennifer Howard)</t>
    <phoneticPr fontId="3" type="noConversion"/>
  </si>
  <si>
    <t>MTSF</t>
  </si>
  <si>
    <t>Rachael Carson Pine</t>
  </si>
  <si>
    <t>Cabin Pine - Frank James</t>
  </si>
  <si>
    <t>NRO</t>
  </si>
  <si>
    <t>WO</t>
  </si>
  <si>
    <t>HQ Hill Pine, 35 feet from road</t>
  </si>
  <si>
    <t>Next to #384</t>
  </si>
  <si>
    <t>STM</t>
  </si>
  <si>
    <t>near Rachel #2</t>
  </si>
  <si>
    <t>35 ft from road</t>
  </si>
  <si>
    <t>Leach Fld Triplet #3</t>
  </si>
  <si>
    <t>Bellows Pine</t>
  </si>
  <si>
    <t>Rachel #2, below gravel pit</t>
  </si>
  <si>
    <t>Gravel Pit Pine -leaner</t>
  </si>
  <si>
    <t>Boulder Pine-Leach Field</t>
  </si>
  <si>
    <t>Below big rock downhill</t>
  </si>
  <si>
    <t>Road Warrior Pine - below mast</t>
  </si>
  <si>
    <t>Double above old logging rd</t>
  </si>
  <si>
    <t>Near double</t>
  </si>
  <si>
    <t>Near table 18, Dave's Double</t>
  </si>
  <si>
    <t>Spruce Plantation Pine</t>
  </si>
  <si>
    <t>Tim's Whopper</t>
  </si>
  <si>
    <t>After red pines</t>
  </si>
  <si>
    <t>PP</t>
  </si>
  <si>
    <t>Near trail sign</t>
  </si>
  <si>
    <t>Champ</t>
  </si>
  <si>
    <t>Ed and Susan</t>
  </si>
  <si>
    <t>Campground Cutie</t>
  </si>
  <si>
    <t>&gt;=170</t>
  </si>
  <si>
    <t>Nanette (dead top 142.3)</t>
  </si>
  <si>
    <t>Near HQ Pine</t>
  </si>
  <si>
    <t>Near big curve</t>
  </si>
  <si>
    <t>Headquarters Hill</t>
  </si>
  <si>
    <t>130-139.9</t>
  </si>
  <si>
    <t>Grove/Area</t>
  </si>
  <si>
    <t>160-169.9</t>
  </si>
  <si>
    <t>Unnamed - 50 feet from road</t>
  </si>
  <si>
    <t>NRO</t>
    <phoneticPr fontId="3" type="noConversion"/>
  </si>
  <si>
    <t>Cherokee-Choctaw</t>
    <phoneticPr fontId="3" type="noConversion"/>
  </si>
  <si>
    <t>State</t>
    <phoneticPr fontId="3" type="noConversion"/>
  </si>
  <si>
    <t>Location</t>
    <phoneticPr fontId="3" type="noConversion"/>
  </si>
  <si>
    <t>Site</t>
    <phoneticPr fontId="3" type="noConversion"/>
  </si>
  <si>
    <t>Near cabin right side</t>
    <phoneticPr fontId="3" type="noConversion"/>
  </si>
  <si>
    <t>Bear Swamp</t>
    <phoneticPr fontId="3" type="noConversion"/>
  </si>
  <si>
    <t>Double</t>
    <phoneticPr fontId="3" type="noConversion"/>
  </si>
  <si>
    <t>C</t>
    <phoneticPr fontId="3" type="noConversion"/>
  </si>
  <si>
    <t>WA</t>
    <phoneticPr fontId="3" type="noConversion"/>
  </si>
  <si>
    <t>RS</t>
    <phoneticPr fontId="3" type="noConversion"/>
  </si>
  <si>
    <t>RM</t>
    <phoneticPr fontId="3" type="noConversion"/>
  </si>
  <si>
    <t>ABW</t>
    <phoneticPr fontId="3" type="noConversion"/>
  </si>
  <si>
    <t>Will Blozan-Will's Grove</t>
    <phoneticPr fontId="3" type="noConversion"/>
  </si>
  <si>
    <t>MA</t>
    <phoneticPr fontId="3" type="noConversion"/>
  </si>
  <si>
    <t xml:space="preserve">TB1426124 on Trout Brook Map </t>
    <phoneticPr fontId="3" type="noConversion"/>
  </si>
  <si>
    <t>HM</t>
    <phoneticPr fontId="3" type="noConversion"/>
  </si>
  <si>
    <t>C</t>
    <phoneticPr fontId="3" type="noConversion"/>
  </si>
  <si>
    <t>MA</t>
    <phoneticPr fontId="3" type="noConversion"/>
  </si>
  <si>
    <t>MTSF</t>
    <phoneticPr fontId="3" type="noConversion"/>
  </si>
  <si>
    <t>WP</t>
    <phoneticPr fontId="3" type="noConversion"/>
  </si>
  <si>
    <t>Bruiser</t>
    <phoneticPr fontId="3" type="noConversion"/>
  </si>
  <si>
    <t>C</t>
    <phoneticPr fontId="3" type="noConversion"/>
  </si>
  <si>
    <t>Dunbar Brook</t>
    <phoneticPr fontId="3" type="noConversion"/>
  </si>
  <si>
    <t>Old logging road</t>
    <phoneticPr fontId="3" type="noConversion"/>
  </si>
  <si>
    <t>MA</t>
    <phoneticPr fontId="3" type="noConversion"/>
  </si>
  <si>
    <t>MSF</t>
    <phoneticPr fontId="3" type="noConversion"/>
  </si>
  <si>
    <t>Total &gt;= 150</t>
  </si>
  <si>
    <t>One of two lowest on slope</t>
  </si>
  <si>
    <t>BC</t>
  </si>
  <si>
    <t>Individually Tallest</t>
  </si>
  <si>
    <t>Individually Largest Girth</t>
  </si>
  <si>
    <t>Middle Road</t>
  </si>
  <si>
    <t>Measured with TP200</t>
  </si>
  <si>
    <t>Encampment #2</t>
  </si>
  <si>
    <t>Encampment #3</t>
  </si>
  <si>
    <t xml:space="preserve">Below road </t>
  </si>
  <si>
    <t xml:space="preserve">      White pines measured in MTSF since Oct 2009</t>
  </si>
  <si>
    <t>Limited coverage -----&gt;</t>
  </si>
  <si>
    <t>Complete coverage ---&gt;</t>
  </si>
  <si>
    <t>Up on hill</t>
  </si>
  <si>
    <t>HM</t>
  </si>
  <si>
    <t>Above Ed Perle pine</t>
  </si>
  <si>
    <t>Bob Bagdon-Circle Pine</t>
  </si>
  <si>
    <t>Baby's Pine - Over hill pine</t>
  </si>
  <si>
    <t>Tree Dimension Database</t>
  </si>
  <si>
    <t xml:space="preserve"> Robinson SP</t>
  </si>
  <si>
    <t>MA</t>
    <phoneticPr fontId="4" type="noConversion"/>
  </si>
  <si>
    <t>Agawam</t>
    <phoneticPr fontId="4" type="noConversion"/>
  </si>
  <si>
    <t>Robinson SP</t>
    <phoneticPr fontId="4" type="noConversion"/>
  </si>
  <si>
    <t>TT</t>
    <phoneticPr fontId="4" type="noConversion"/>
  </si>
  <si>
    <t>Stately Tree George Street</t>
  </si>
  <si>
    <t>Formerly 141.9 - George Street</t>
  </si>
  <si>
    <t>In ravine - George Street</t>
  </si>
  <si>
    <t>George Washington</t>
  </si>
  <si>
    <t>Elisa'a Tree</t>
  </si>
  <si>
    <t>Ouray</t>
  </si>
  <si>
    <t>Terrace Tree</t>
  </si>
  <si>
    <t>Tallest tree on Mount Tom</t>
  </si>
  <si>
    <t>Fallen. Former New England champion</t>
  </si>
  <si>
    <t>Mt Tom</t>
  </si>
  <si>
    <t>Marial Kinsey Tree</t>
  </si>
  <si>
    <t>Companion to Kinsey Tree</t>
  </si>
  <si>
    <t>BB</t>
  </si>
  <si>
    <t>yellow pin</t>
  </si>
  <si>
    <t>Near triplicates</t>
  </si>
  <si>
    <t>To right of triplicates</t>
  </si>
  <si>
    <t>Named for Chuck Bellows</t>
  </si>
  <si>
    <t>122' 5", 48' 8", 23"</t>
  </si>
  <si>
    <t>McCook Trail</t>
  </si>
  <si>
    <t>Wamsutta-Brightside</t>
  </si>
  <si>
    <t>Lee Frelich-`Algonquin</t>
  </si>
  <si>
    <t>The Champ</t>
  </si>
  <si>
    <t>Mohawk Trail Pine</t>
  </si>
  <si>
    <t>&gt;=150</t>
  </si>
  <si>
    <t>Birch Pine-other side</t>
  </si>
  <si>
    <t>Lonesome Campground Pine</t>
  </si>
  <si>
    <t>Big Boy</t>
  </si>
  <si>
    <t>Maiden #3</t>
  </si>
  <si>
    <t>48/4/2016</t>
  </si>
  <si>
    <t>Dead</t>
  </si>
  <si>
    <t xml:space="preserve">Tecumseh </t>
  </si>
  <si>
    <t>On road below mast pines</t>
  </si>
  <si>
    <t>Tuscrora - 3/23/2010, 8.9, 152.0</t>
  </si>
  <si>
    <t>MSF</t>
  </si>
  <si>
    <t>Dunbar Brook</t>
  </si>
  <si>
    <t>RM</t>
  </si>
  <si>
    <t>VA Tech Database</t>
  </si>
  <si>
    <t>y</t>
  </si>
  <si>
    <t>Pocumtuck</t>
  </si>
  <si>
    <t>Leans over road</t>
  </si>
  <si>
    <t>Above and left of Rachel</t>
  </si>
  <si>
    <t>Just above Rachel's Pine</t>
  </si>
  <si>
    <t>167.4 feet at end of 2016.</t>
  </si>
  <si>
    <t xml:space="preserve">Cabin 6 Pine #2 </t>
  </si>
  <si>
    <t xml:space="preserve">Udated </t>
  </si>
  <si>
    <t>Tony D'Amato Pine</t>
  </si>
  <si>
    <t>Slowinski Pine -Near campsite 20</t>
  </si>
  <si>
    <t>At Black Brook</t>
  </si>
  <si>
    <t>112.7 + 42+ 6.07</t>
  </si>
  <si>
    <t>Lee Frelich-Old</t>
  </si>
  <si>
    <t>Saheda 171.4, 7/20/2017</t>
  </si>
  <si>
    <t>YB</t>
  </si>
  <si>
    <t>9.6 ft, 149.2 ft, 5-11-2010</t>
  </si>
  <si>
    <t>Moomaw Pine</t>
  </si>
  <si>
    <t>151,10.0,10/10/2107</t>
  </si>
  <si>
    <t>Washakie</t>
  </si>
  <si>
    <t xml:space="preserve"> 152.6, 1/31/2010</t>
  </si>
  <si>
    <t xml:space="preserve">Across paved road from cabin 6 </t>
  </si>
  <si>
    <t>In ravine below Guardian 153 ft in 12/7/2009, 6.1 CBH</t>
  </si>
  <si>
    <t xml:space="preserve">43.5 Yds from rd, 37 yds to pole, 12/7/2009 145.4, 7.9 </t>
  </si>
  <si>
    <t>Facing sign other side of trail. Gouge in trunk</t>
  </si>
  <si>
    <t>Unnamed - near Elisa;'s Tree</t>
  </si>
  <si>
    <t>N</t>
  </si>
  <si>
    <t>Jake Swamp Impulse 200LR</t>
  </si>
  <si>
    <t>Cabin 5</t>
  </si>
  <si>
    <t>Golden One</t>
  </si>
  <si>
    <t>HH</t>
  </si>
  <si>
    <t>Near cave</t>
  </si>
  <si>
    <t>Upper Dunbar-Zelazo</t>
  </si>
  <si>
    <t>Lockwood-Longfellow</t>
  </si>
  <si>
    <t>Dave Orwig Pine</t>
  </si>
  <si>
    <t>Powers Overstory Pine</t>
  </si>
  <si>
    <t>Muffin the Magnificent</t>
  </si>
  <si>
    <t>New Boy by trail first over bridge</t>
  </si>
  <si>
    <t xml:space="preserve">&gt;=150 </t>
  </si>
  <si>
    <t>&lt;160</t>
  </si>
  <si>
    <t>Elders Grove</t>
  </si>
  <si>
    <t>Elders grove</t>
  </si>
  <si>
    <t>Algonquin Grove</t>
  </si>
  <si>
    <t>Trees of Peace-Mast</t>
  </si>
  <si>
    <t>Cherokee-Choctaw</t>
  </si>
  <si>
    <t>Ents Grove</t>
  </si>
  <si>
    <t>Shunpike</t>
  </si>
  <si>
    <t>Trout Brook</t>
  </si>
  <si>
    <t>Trees of Peace-Rachel</t>
  </si>
  <si>
    <t>Campground</t>
  </si>
  <si>
    <t>Frog Pond</t>
  </si>
  <si>
    <t>HQ</t>
  </si>
  <si>
    <t>Cold River</t>
  </si>
  <si>
    <t>Encampment</t>
  </si>
  <si>
    <t>Indian Springs</t>
  </si>
  <si>
    <t>Todd Mtn</t>
  </si>
  <si>
    <t>150s</t>
  </si>
  <si>
    <t xml:space="preserve">&gt;=160 </t>
  </si>
  <si>
    <t>&lt;170</t>
  </si>
  <si>
    <t>160s</t>
  </si>
  <si>
    <t>Trees of Peace-Main</t>
  </si>
  <si>
    <t xml:space="preserve">Trees of Peace-Rachel </t>
  </si>
  <si>
    <t xml:space="preserve">Trees of Peace-Mast </t>
  </si>
  <si>
    <t>170s</t>
  </si>
  <si>
    <t xml:space="preserve">&gt;=170 </t>
  </si>
  <si>
    <t>&lt;180</t>
  </si>
  <si>
    <t xml:space="preserve">&gt;=140 </t>
  </si>
  <si>
    <t>&lt;150</t>
  </si>
  <si>
    <t>140s</t>
  </si>
  <si>
    <t>Max Hgt</t>
  </si>
  <si>
    <t>Max Hgt for Site</t>
  </si>
  <si>
    <t>&gt;0</t>
  </si>
  <si>
    <t>Avg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</si>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</sst>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u/>
      <sz val="10"/>
      <color indexed="61"/>
      <name val="Verdana"/>
      <family val="2"/>
    </font>
    <font>
      <sz val="10"/>
      <color indexed="10"/>
      <name val="Verdana"/>
      <family val="2"/>
    </font>
    <font>
      <b/>
      <sz val="10"/>
      <color indexed="10"/>
      <name val="Verdana"/>
      <family val="2"/>
    </font>
    <font>
      <sz val="10"/>
      <color indexed="10"/>
      <name val="Verdana"/>
      <family val="2"/>
    </font>
    <font>
      <b/>
      <sz val="12"/>
      <name val="Verdana"/>
      <family val="2"/>
    </font>
    <font>
      <b/>
      <sz val="16"/>
      <name val="Verdana"/>
      <family val="2"/>
    </font>
    <font>
      <sz val="10"/>
      <color theme="5" tint="-0.249977111117893"/>
      <name val="Verdana"/>
      <family val="2"/>
    </font>
    <font>
      <sz val="10"/>
      <color rgb="FFFF0000"/>
      <name val="Verdana"/>
      <family val="2"/>
    </font>
    <font>
      <sz val="10"/>
      <color rgb="FF800000"/>
      <name val="Verdana"/>
      <family val="2"/>
    </font>
    <font>
      <b/>
      <sz val="10"/>
      <color rgb="FFFF0000"/>
      <name val="Verdana"/>
      <family val="2"/>
    </font>
    <font>
      <sz val="10"/>
      <color rgb="FF3366FF"/>
      <name val="Verdana"/>
      <family val="2"/>
    </font>
    <font>
      <sz val="10"/>
      <color theme="8"/>
      <name val="Verdana"/>
      <family val="2"/>
    </font>
    <font>
      <sz val="10"/>
      <color rgb="FF0000FF"/>
      <name val="Verdana"/>
      <family val="2"/>
    </font>
    <font>
      <b/>
      <sz val="12"/>
      <color rgb="FFFF0000"/>
      <name val="Verdana"/>
      <family val="2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1" fillId="2" borderId="1" xfId="0" applyFont="1" applyFill="1" applyBorder="1"/>
    <xf numFmtId="0" fontId="0" fillId="2" borderId="2" xfId="0" applyFill="1" applyBorder="1"/>
    <xf numFmtId="0" fontId="0" fillId="2" borderId="2" xfId="0" applyFill="1" applyBorder="1" applyAlignment="1"/>
    <xf numFmtId="2" fontId="0" fillId="3" borderId="3" xfId="0" applyNumberFormat="1" applyFill="1" applyBorder="1"/>
    <xf numFmtId="2" fontId="1" fillId="4" borderId="4" xfId="0" applyNumberFormat="1" applyFont="1" applyFill="1" applyBorder="1" applyAlignment="1">
      <alignment horizontal="left"/>
    </xf>
    <xf numFmtId="2" fontId="0" fillId="4" borderId="5" xfId="0" applyNumberFormat="1" applyFill="1" applyBorder="1"/>
    <xf numFmtId="2" fontId="0" fillId="4" borderId="6" xfId="0" applyNumberFormat="1" applyFill="1" applyBorder="1"/>
    <xf numFmtId="2" fontId="0" fillId="5" borderId="3" xfId="0" applyNumberFormat="1" applyFill="1" applyBorder="1"/>
    <xf numFmtId="2" fontId="1" fillId="6" borderId="6" xfId="0" applyNumberFormat="1" applyFont="1" applyFill="1" applyBorder="1"/>
    <xf numFmtId="0" fontId="0" fillId="2" borderId="3" xfId="0" applyFill="1" applyBorder="1"/>
    <xf numFmtId="0" fontId="0" fillId="2" borderId="5" xfId="0" applyFill="1" applyBorder="1"/>
    <xf numFmtId="1" fontId="0" fillId="2" borderId="5" xfId="0" applyNumberFormat="1" applyFill="1" applyBorder="1"/>
    <xf numFmtId="2" fontId="1" fillId="6" borderId="5" xfId="0" applyNumberFormat="1" applyFont="1" applyFill="1" applyBorder="1"/>
    <xf numFmtId="1" fontId="0" fillId="2" borderId="4" xfId="0" applyNumberFormat="1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4" xfId="0" applyFill="1" applyBorder="1"/>
    <xf numFmtId="0" fontId="1" fillId="2" borderId="3" xfId="0" applyFont="1" applyFill="1" applyBorder="1"/>
    <xf numFmtId="0" fontId="1" fillId="2" borderId="6" xfId="0" applyFont="1" applyFill="1" applyBorder="1"/>
    <xf numFmtId="0" fontId="1" fillId="2" borderId="3" xfId="0" applyFont="1" applyFill="1" applyBorder="1" applyAlignment="1">
      <alignment wrapText="1"/>
    </xf>
    <xf numFmtId="2" fontId="1" fillId="3" borderId="3" xfId="0" applyNumberFormat="1" applyFont="1" applyFill="1" applyBorder="1" applyAlignment="1">
      <alignment horizontal="right" wrapText="1"/>
    </xf>
    <xf numFmtId="2" fontId="1" fillId="4" borderId="8" xfId="0" applyNumberFormat="1" applyFont="1" applyFill="1" applyBorder="1" applyAlignment="1">
      <alignment horizontal="right" wrapText="1"/>
    </xf>
    <xf numFmtId="2" fontId="1" fillId="5" borderId="3" xfId="0" applyNumberFormat="1" applyFont="1" applyFill="1" applyBorder="1" applyAlignment="1">
      <alignment horizontal="right" wrapText="1"/>
    </xf>
    <xf numFmtId="2" fontId="1" fillId="6" borderId="4" xfId="0" applyNumberFormat="1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right"/>
    </xf>
    <xf numFmtId="1" fontId="1" fillId="2" borderId="4" xfId="0" applyNumberFormat="1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right" wrapText="1"/>
    </xf>
    <xf numFmtId="2" fontId="1" fillId="6" borderId="3" xfId="0" applyNumberFormat="1" applyFont="1" applyFill="1" applyBorder="1" applyAlignment="1">
      <alignment horizontal="right" wrapText="1"/>
    </xf>
    <xf numFmtId="2" fontId="1" fillId="6" borderId="3" xfId="0" applyNumberFormat="1" applyFont="1" applyFill="1" applyBorder="1" applyAlignment="1">
      <alignment horizontal="left" wrapText="1" indent="1"/>
    </xf>
    <xf numFmtId="0" fontId="1" fillId="2" borderId="3" xfId="0" applyNumberFormat="1" applyFont="1" applyFill="1" applyBorder="1" applyAlignment="1">
      <alignment horizontal="right" wrapText="1"/>
    </xf>
    <xf numFmtId="1" fontId="1" fillId="2" borderId="3" xfId="0" applyNumberFormat="1" applyFont="1" applyFill="1" applyBorder="1" applyAlignment="1">
      <alignment horizontal="right" wrapText="1"/>
    </xf>
    <xf numFmtId="2" fontId="1" fillId="7" borderId="3" xfId="0" applyNumberFormat="1" applyFont="1" applyFill="1" applyBorder="1" applyAlignment="1">
      <alignment horizontal="right" wrapText="1"/>
    </xf>
    <xf numFmtId="2" fontId="1" fillId="6" borderId="9" xfId="0" applyNumberFormat="1" applyFont="1" applyFill="1" applyBorder="1"/>
    <xf numFmtId="0" fontId="0" fillId="2" borderId="10" xfId="0" applyFill="1" applyBorder="1" applyProtection="1">
      <protection locked="0"/>
    </xf>
    <xf numFmtId="2" fontId="0" fillId="3" borderId="10" xfId="0" applyNumberFormat="1" applyFill="1" applyBorder="1" applyProtection="1">
      <protection locked="0"/>
    </xf>
    <xf numFmtId="2" fontId="0" fillId="4" borderId="10" xfId="0" applyNumberFormat="1" applyFill="1" applyBorder="1" applyProtection="1">
      <protection locked="0"/>
    </xf>
    <xf numFmtId="2" fontId="0" fillId="4" borderId="10" xfId="0" applyNumberFormat="1" applyFill="1" applyBorder="1"/>
    <xf numFmtId="2" fontId="0" fillId="5" borderId="10" xfId="0" applyNumberFormat="1" applyFill="1" applyBorder="1" applyProtection="1">
      <protection locked="0"/>
    </xf>
    <xf numFmtId="2" fontId="1" fillId="6" borderId="11" xfId="0" applyNumberFormat="1" applyFont="1" applyFill="1" applyBorder="1"/>
    <xf numFmtId="14" fontId="0" fillId="2" borderId="10" xfId="0" applyNumberFormat="1" applyFill="1" applyBorder="1" applyProtection="1">
      <protection locked="0"/>
    </xf>
    <xf numFmtId="2" fontId="1" fillId="6" borderId="10" xfId="0" applyNumberFormat="1" applyFont="1" applyFill="1" applyBorder="1"/>
    <xf numFmtId="1" fontId="0" fillId="2" borderId="10" xfId="0" applyNumberFormat="1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0" fillId="2" borderId="10" xfId="0" applyFill="1" applyBorder="1"/>
    <xf numFmtId="0" fontId="0" fillId="7" borderId="13" xfId="0" applyFill="1" applyBorder="1"/>
    <xf numFmtId="0" fontId="0" fillId="8" borderId="14" xfId="0" applyFill="1" applyBorder="1"/>
    <xf numFmtId="0" fontId="0" fillId="8" borderId="15" xfId="0" applyFill="1" applyBorder="1"/>
    <xf numFmtId="0" fontId="0" fillId="8" borderId="16" xfId="0" applyFill="1" applyBorder="1"/>
    <xf numFmtId="0" fontId="0" fillId="8" borderId="17" xfId="0" applyFill="1" applyBorder="1"/>
    <xf numFmtId="0" fontId="1" fillId="2" borderId="4" xfId="0" applyFont="1" applyFill="1" applyBorder="1" applyProtection="1">
      <protection locked="0"/>
    </xf>
    <xf numFmtId="0" fontId="1" fillId="2" borderId="3" xfId="0" applyFont="1" applyFill="1" applyBorder="1" applyAlignment="1" applyProtection="1">
      <alignment horizontal="right"/>
      <protection locked="0"/>
    </xf>
    <xf numFmtId="164" fontId="0" fillId="2" borderId="3" xfId="0" applyNumberFormat="1" applyFill="1" applyBorder="1"/>
    <xf numFmtId="0" fontId="1" fillId="2" borderId="4" xfId="0" applyFont="1" applyFill="1" applyBorder="1"/>
    <xf numFmtId="0" fontId="5" fillId="2" borderId="10" xfId="0" applyFont="1" applyFill="1" applyBorder="1" applyProtection="1">
      <protection locked="0"/>
    </xf>
    <xf numFmtId="0" fontId="0" fillId="8" borderId="0" xfId="0" applyFill="1" applyBorder="1"/>
    <xf numFmtId="2" fontId="1" fillId="7" borderId="4" xfId="0" applyNumberFormat="1" applyFont="1" applyFill="1" applyBorder="1" applyAlignment="1">
      <alignment horizontal="left"/>
    </xf>
    <xf numFmtId="2" fontId="0" fillId="7" borderId="5" xfId="0" applyNumberFormat="1" applyFill="1" applyBorder="1"/>
    <xf numFmtId="2" fontId="0" fillId="7" borderId="6" xfId="0" applyNumberFormat="1" applyFill="1" applyBorder="1" applyProtection="1"/>
    <xf numFmtId="2" fontId="1" fillId="7" borderId="8" xfId="0" applyNumberFormat="1" applyFont="1" applyFill="1" applyBorder="1" applyAlignment="1">
      <alignment horizontal="right" wrapText="1"/>
    </xf>
    <xf numFmtId="2" fontId="1" fillId="7" borderId="8" xfId="0" applyNumberFormat="1" applyFont="1" applyFill="1" applyBorder="1" applyAlignment="1" applyProtection="1">
      <alignment horizontal="right" wrapText="1"/>
    </xf>
    <xf numFmtId="2" fontId="0" fillId="7" borderId="10" xfId="0" applyNumberFormat="1" applyFill="1" applyBorder="1" applyProtection="1">
      <protection locked="0"/>
    </xf>
    <xf numFmtId="2" fontId="0" fillId="7" borderId="10" xfId="0" applyNumberFormat="1" applyFill="1" applyBorder="1" applyProtection="1"/>
    <xf numFmtId="0" fontId="0" fillId="2" borderId="13" xfId="0" applyFill="1" applyBorder="1" applyProtection="1">
      <protection locked="0"/>
    </xf>
    <xf numFmtId="0" fontId="0" fillId="8" borderId="18" xfId="0" applyFill="1" applyBorder="1"/>
    <xf numFmtId="0" fontId="0" fillId="2" borderId="10" xfId="0" applyFill="1" applyBorder="1" applyAlignment="1" applyProtection="1">
      <alignment horizontal="right"/>
      <protection locked="0"/>
    </xf>
    <xf numFmtId="0" fontId="0" fillId="2" borderId="10" xfId="0" applyFill="1" applyBorder="1" applyAlignment="1" applyProtection="1">
      <alignment horizontal="left" indent="1"/>
      <protection locked="0"/>
    </xf>
    <xf numFmtId="0" fontId="1" fillId="0" borderId="0" xfId="0" applyFont="1"/>
    <xf numFmtId="0" fontId="0" fillId="0" borderId="4" xfId="0" applyBorder="1"/>
    <xf numFmtId="0" fontId="0" fillId="0" borderId="6" xfId="0" applyBorder="1"/>
    <xf numFmtId="0" fontId="0" fillId="8" borderId="3" xfId="0" applyFill="1" applyBorder="1"/>
    <xf numFmtId="0" fontId="1" fillId="2" borderId="6" xfId="0" applyFont="1" applyFill="1" applyBorder="1" applyAlignment="1">
      <alignment horizontal="right"/>
    </xf>
    <xf numFmtId="0" fontId="0" fillId="0" borderId="2" xfId="0" applyBorder="1"/>
    <xf numFmtId="0" fontId="0" fillId="0" borderId="19" xfId="0" applyBorder="1"/>
    <xf numFmtId="0" fontId="0" fillId="0" borderId="0" xfId="0" applyBorder="1"/>
    <xf numFmtId="0" fontId="0" fillId="0" borderId="16" xfId="0" applyBorder="1"/>
    <xf numFmtId="0" fontId="1" fillId="2" borderId="5" xfId="0" applyFont="1" applyFill="1" applyBorder="1"/>
    <xf numFmtId="1" fontId="1" fillId="2" borderId="4" xfId="0" applyNumberFormat="1" applyFont="1" applyFill="1" applyBorder="1" applyAlignment="1">
      <alignment horizontal="left" wrapText="1"/>
    </xf>
    <xf numFmtId="2" fontId="1" fillId="6" borderId="20" xfId="0" applyNumberFormat="1" applyFont="1" applyFill="1" applyBorder="1"/>
    <xf numFmtId="0" fontId="2" fillId="2" borderId="10" xfId="0" applyFont="1" applyFill="1" applyBorder="1" applyProtection="1">
      <protection locked="0"/>
    </xf>
    <xf numFmtId="0" fontId="1" fillId="2" borderId="9" xfId="0" applyFont="1" applyFill="1" applyBorder="1" applyAlignment="1" applyProtection="1">
      <alignment wrapText="1"/>
      <protection locked="0"/>
    </xf>
    <xf numFmtId="2" fontId="2" fillId="3" borderId="10" xfId="0" applyNumberFormat="1" applyFont="1" applyFill="1" applyBorder="1" applyProtection="1">
      <protection locked="0"/>
    </xf>
    <xf numFmtId="2" fontId="2" fillId="4" borderId="10" xfId="0" applyNumberFormat="1" applyFont="1" applyFill="1" applyBorder="1" applyProtection="1">
      <protection locked="0"/>
    </xf>
    <xf numFmtId="2" fontId="2" fillId="4" borderId="10" xfId="0" applyNumberFormat="1" applyFont="1" applyFill="1" applyBorder="1"/>
    <xf numFmtId="2" fontId="2" fillId="5" borderId="10" xfId="0" applyNumberFormat="1" applyFont="1" applyFill="1" applyBorder="1" applyProtection="1">
      <protection locked="0"/>
    </xf>
    <xf numFmtId="14" fontId="2" fillId="2" borderId="10" xfId="0" applyNumberFormat="1" applyFont="1" applyFill="1" applyBorder="1" applyProtection="1">
      <protection locked="0"/>
    </xf>
    <xf numFmtId="1" fontId="2" fillId="2" borderId="10" xfId="0" applyNumberFormat="1" applyFont="1" applyFill="1" applyBorder="1" applyProtection="1">
      <protection locked="0"/>
    </xf>
    <xf numFmtId="0" fontId="2" fillId="2" borderId="12" xfId="0" applyFont="1" applyFill="1" applyBorder="1" applyProtection="1">
      <protection locked="0"/>
    </xf>
    <xf numFmtId="0" fontId="2" fillId="7" borderId="13" xfId="0" applyFont="1" applyFill="1" applyBorder="1"/>
    <xf numFmtId="0" fontId="2" fillId="0" borderId="0" xfId="0" applyFont="1"/>
    <xf numFmtId="0" fontId="0" fillId="9" borderId="10" xfId="0" applyFill="1" applyBorder="1" applyProtection="1">
      <protection locked="0"/>
    </xf>
    <xf numFmtId="164" fontId="0" fillId="0" borderId="0" xfId="0" applyNumberFormat="1"/>
    <xf numFmtId="0" fontId="0" fillId="2" borderId="0" xfId="0" applyFill="1"/>
    <xf numFmtId="164" fontId="1" fillId="6" borderId="6" xfId="0" applyNumberFormat="1" applyFont="1" applyFill="1" applyBorder="1"/>
    <xf numFmtId="164" fontId="1" fillId="6" borderId="4" xfId="0" applyNumberFormat="1" applyFont="1" applyFill="1" applyBorder="1" applyAlignment="1">
      <alignment horizontal="right" wrapText="1"/>
    </xf>
    <xf numFmtId="164" fontId="1" fillId="6" borderId="11" xfId="0" applyNumberFormat="1" applyFont="1" applyFill="1" applyBorder="1"/>
    <xf numFmtId="164" fontId="6" fillId="6" borderId="11" xfId="0" applyNumberFormat="1" applyFont="1" applyFill="1" applyBorder="1"/>
    <xf numFmtId="164" fontId="0" fillId="2" borderId="6" xfId="0" applyNumberFormat="1" applyFill="1" applyBorder="1"/>
    <xf numFmtId="164" fontId="1" fillId="2" borderId="3" xfId="0" applyNumberFormat="1" applyFont="1" applyFill="1" applyBorder="1" applyAlignment="1" applyProtection="1">
      <alignment horizontal="right"/>
      <protection locked="0"/>
    </xf>
    <xf numFmtId="164" fontId="1" fillId="2" borderId="3" xfId="0" applyNumberFormat="1" applyFont="1" applyFill="1" applyBorder="1"/>
    <xf numFmtId="164" fontId="0" fillId="8" borderId="3" xfId="0" applyNumberFormat="1" applyFill="1" applyBorder="1"/>
    <xf numFmtId="164" fontId="0" fillId="8" borderId="0" xfId="0" applyNumberFormat="1" applyFill="1" applyBorder="1"/>
    <xf numFmtId="164" fontId="1" fillId="2" borderId="6" xfId="0" applyNumberFormat="1" applyFont="1" applyFill="1" applyBorder="1"/>
    <xf numFmtId="164" fontId="0" fillId="2" borderId="7" xfId="0" applyNumberFormat="1" applyFill="1" applyBorder="1"/>
    <xf numFmtId="164" fontId="0" fillId="2" borderId="19" xfId="0" applyNumberFormat="1" applyFill="1" applyBorder="1"/>
    <xf numFmtId="0" fontId="1" fillId="2" borderId="16" xfId="0" applyFont="1" applyFill="1" applyBorder="1" applyProtection="1">
      <protection locked="0"/>
    </xf>
    <xf numFmtId="0" fontId="1" fillId="2" borderId="8" xfId="0" applyFont="1" applyFill="1" applyBorder="1" applyAlignment="1" applyProtection="1">
      <alignment horizontal="right" wrapText="1"/>
      <protection locked="0"/>
    </xf>
    <xf numFmtId="0" fontId="1" fillId="2" borderId="8" xfId="0" applyFont="1" applyFill="1" applyBorder="1" applyAlignment="1" applyProtection="1">
      <alignment horizontal="right"/>
      <protection locked="0"/>
    </xf>
    <xf numFmtId="164" fontId="1" fillId="2" borderId="8" xfId="0" applyNumberFormat="1" applyFont="1" applyFill="1" applyBorder="1" applyAlignment="1" applyProtection="1">
      <alignment horizontal="right" wrapText="1"/>
      <protection locked="0"/>
    </xf>
    <xf numFmtId="0" fontId="1" fillId="2" borderId="18" xfId="0" applyFont="1" applyFill="1" applyBorder="1"/>
    <xf numFmtId="0" fontId="1" fillId="2" borderId="8" xfId="0" applyFont="1" applyFill="1" applyBorder="1" applyAlignment="1">
      <alignment horizontal="right"/>
    </xf>
    <xf numFmtId="2" fontId="0" fillId="3" borderId="13" xfId="0" applyNumberFormat="1" applyFill="1" applyBorder="1" applyProtection="1">
      <protection locked="0"/>
    </xf>
    <xf numFmtId="0" fontId="0" fillId="11" borderId="10" xfId="0" applyFill="1" applyBorder="1" applyProtection="1">
      <protection locked="0"/>
    </xf>
    <xf numFmtId="0" fontId="1" fillId="2" borderId="19" xfId="0" applyFont="1" applyFill="1" applyBorder="1" applyAlignment="1" applyProtection="1">
      <alignment horizontal="right"/>
      <protection locked="0"/>
    </xf>
    <xf numFmtId="0" fontId="0" fillId="2" borderId="19" xfId="0" applyFill="1" applyBorder="1"/>
    <xf numFmtId="0" fontId="1" fillId="2" borderId="5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left"/>
    </xf>
    <xf numFmtId="0" fontId="0" fillId="10" borderId="4" xfId="0" applyFill="1" applyBorder="1"/>
    <xf numFmtId="0" fontId="0" fillId="10" borderId="5" xfId="0" applyFill="1" applyBorder="1"/>
    <xf numFmtId="164" fontId="0" fillId="10" borderId="5" xfId="0" applyNumberFormat="1" applyFill="1" applyBorder="1"/>
    <xf numFmtId="0" fontId="1" fillId="2" borderId="15" xfId="0" applyFont="1" applyFill="1" applyBorder="1"/>
    <xf numFmtId="0" fontId="1" fillId="2" borderId="0" xfId="0" applyFont="1" applyFill="1" applyBorder="1"/>
    <xf numFmtId="0" fontId="1" fillId="2" borderId="14" xfId="0" applyFont="1" applyFill="1" applyBorder="1"/>
    <xf numFmtId="0" fontId="0" fillId="10" borderId="10" xfId="0" applyFill="1" applyBorder="1" applyProtection="1">
      <protection locked="0"/>
    </xf>
    <xf numFmtId="0" fontId="7" fillId="10" borderId="10" xfId="0" applyFont="1" applyFill="1" applyBorder="1" applyProtection="1">
      <protection locked="0"/>
    </xf>
    <xf numFmtId="0" fontId="10" fillId="10" borderId="10" xfId="0" applyFont="1" applyFill="1" applyBorder="1" applyProtection="1">
      <protection locked="0"/>
    </xf>
    <xf numFmtId="0" fontId="11" fillId="10" borderId="10" xfId="0" applyFont="1" applyFill="1" applyBorder="1" applyProtection="1">
      <protection locked="0"/>
    </xf>
    <xf numFmtId="0" fontId="5" fillId="10" borderId="10" xfId="0" applyFont="1" applyFill="1" applyBorder="1" applyProtection="1">
      <protection locked="0"/>
    </xf>
    <xf numFmtId="0" fontId="12" fillId="10" borderId="10" xfId="0" applyFont="1" applyFill="1" applyBorder="1" applyProtection="1">
      <protection locked="0"/>
    </xf>
    <xf numFmtId="0" fontId="2" fillId="10" borderId="10" xfId="0" applyFont="1" applyFill="1" applyBorder="1" applyProtection="1">
      <protection locked="0"/>
    </xf>
    <xf numFmtId="0" fontId="11" fillId="2" borderId="10" xfId="0" applyFont="1" applyFill="1" applyBorder="1" applyProtection="1">
      <protection locked="0"/>
    </xf>
    <xf numFmtId="2" fontId="11" fillId="4" borderId="10" xfId="0" applyNumberFormat="1" applyFont="1" applyFill="1" applyBorder="1"/>
    <xf numFmtId="164" fontId="13" fillId="6" borderId="11" xfId="0" applyNumberFormat="1" applyFont="1" applyFill="1" applyBorder="1"/>
    <xf numFmtId="0" fontId="11" fillId="7" borderId="13" xfId="0" applyFont="1" applyFill="1" applyBorder="1"/>
    <xf numFmtId="0" fontId="11" fillId="0" borderId="0" xfId="0" applyFont="1"/>
    <xf numFmtId="0" fontId="0" fillId="10" borderId="2" xfId="0" applyFill="1" applyBorder="1"/>
    <xf numFmtId="0" fontId="1" fillId="10" borderId="9" xfId="0" applyFont="1" applyFill="1" applyBorder="1" applyAlignment="1" applyProtection="1">
      <alignment wrapText="1"/>
      <protection locked="0"/>
    </xf>
    <xf numFmtId="0" fontId="14" fillId="10" borderId="10" xfId="0" applyFont="1" applyFill="1" applyBorder="1" applyProtection="1">
      <protection locked="0"/>
    </xf>
    <xf numFmtId="14" fontId="5" fillId="10" borderId="10" xfId="0" applyNumberFormat="1" applyFont="1" applyFill="1" applyBorder="1" applyProtection="1">
      <protection locked="0"/>
    </xf>
    <xf numFmtId="0" fontId="15" fillId="10" borderId="10" xfId="0" applyFont="1" applyFill="1" applyBorder="1" applyProtection="1">
      <protection locked="0"/>
    </xf>
    <xf numFmtId="0" fontId="16" fillId="10" borderId="10" xfId="0" applyFont="1" applyFill="1" applyBorder="1" applyProtection="1">
      <protection locked="0"/>
    </xf>
    <xf numFmtId="0" fontId="0" fillId="10" borderId="0" xfId="0" applyFill="1"/>
    <xf numFmtId="0" fontId="0" fillId="12" borderId="0" xfId="0" applyFill="1"/>
    <xf numFmtId="0" fontId="0" fillId="12" borderId="15" xfId="0" applyFill="1" applyBorder="1"/>
    <xf numFmtId="0" fontId="0" fillId="12" borderId="0" xfId="0" applyFill="1" applyBorder="1"/>
    <xf numFmtId="0" fontId="0" fillId="12" borderId="14" xfId="0" applyFill="1" applyBorder="1"/>
    <xf numFmtId="0" fontId="0" fillId="10" borderId="0" xfId="0" applyFill="1" applyBorder="1" applyProtection="1">
      <protection locked="0"/>
    </xf>
    <xf numFmtId="0" fontId="0" fillId="10" borderId="10" xfId="0" applyFill="1" applyBorder="1" applyAlignment="1" applyProtection="1">
      <alignment wrapText="1"/>
      <protection locked="0"/>
    </xf>
    <xf numFmtId="1" fontId="0" fillId="2" borderId="0" xfId="0" applyNumberFormat="1" applyFill="1" applyBorder="1" applyProtection="1">
      <protection locked="0"/>
    </xf>
    <xf numFmtId="0" fontId="0" fillId="10" borderId="12" xfId="0" applyFill="1" applyBorder="1" applyProtection="1">
      <protection locked="0"/>
    </xf>
    <xf numFmtId="2" fontId="1" fillId="4" borderId="16" xfId="0" applyNumberFormat="1" applyFont="1" applyFill="1" applyBorder="1" applyAlignment="1">
      <alignment horizontal="left"/>
    </xf>
    <xf numFmtId="2" fontId="0" fillId="4" borderId="18" xfId="0" applyNumberFormat="1" applyFill="1" applyBorder="1"/>
    <xf numFmtId="2" fontId="0" fillId="4" borderId="17" xfId="0" applyNumberFormat="1" applyFill="1" applyBorder="1"/>
    <xf numFmtId="2" fontId="1" fillId="7" borderId="16" xfId="0" applyNumberFormat="1" applyFont="1" applyFill="1" applyBorder="1" applyAlignment="1">
      <alignment horizontal="left"/>
    </xf>
    <xf numFmtId="2" fontId="0" fillId="7" borderId="18" xfId="0" applyNumberFormat="1" applyFill="1" applyBorder="1"/>
    <xf numFmtId="2" fontId="0" fillId="7" borderId="17" xfId="0" applyNumberFormat="1" applyFill="1" applyBorder="1" applyProtection="1"/>
    <xf numFmtId="0" fontId="0" fillId="11" borderId="10" xfId="0" applyFill="1" applyBorder="1" applyAlignment="1" applyProtection="1">
      <alignment wrapText="1"/>
      <protection locked="0"/>
    </xf>
    <xf numFmtId="0" fontId="0" fillId="9" borderId="10" xfId="0" applyFill="1" applyBorder="1" applyAlignment="1" applyProtection="1">
      <alignment wrapText="1"/>
      <protection locked="0"/>
    </xf>
    <xf numFmtId="0" fontId="5" fillId="11" borderId="9" xfId="0" applyFont="1" applyFill="1" applyBorder="1" applyProtection="1">
      <protection locked="0"/>
    </xf>
    <xf numFmtId="0" fontId="9" fillId="8" borderId="15" xfId="0" applyFont="1" applyFill="1" applyBorder="1" applyProtection="1">
      <protection locked="0"/>
    </xf>
    <xf numFmtId="0" fontId="9" fillId="8" borderId="14" xfId="0" applyFont="1" applyFill="1" applyBorder="1"/>
    <xf numFmtId="0" fontId="9" fillId="8" borderId="13" xfId="0" applyFont="1" applyFill="1" applyBorder="1"/>
    <xf numFmtId="1" fontId="9" fillId="8" borderId="13" xfId="0" applyNumberFormat="1" applyFont="1" applyFill="1" applyBorder="1"/>
    <xf numFmtId="1" fontId="9" fillId="2" borderId="13" xfId="0" applyNumberFormat="1" applyFont="1" applyFill="1" applyBorder="1"/>
    <xf numFmtId="164" fontId="9" fillId="3" borderId="13" xfId="0" applyNumberFormat="1" applyFont="1" applyFill="1" applyBorder="1" applyProtection="1">
      <protection locked="0"/>
    </xf>
    <xf numFmtId="164" fontId="9" fillId="8" borderId="13" xfId="0" applyNumberFormat="1" applyFont="1" applyFill="1" applyBorder="1"/>
    <xf numFmtId="0" fontId="9" fillId="8" borderId="15" xfId="0" applyFont="1" applyFill="1" applyBorder="1"/>
    <xf numFmtId="0" fontId="9" fillId="8" borderId="16" xfId="0" applyFont="1" applyFill="1" applyBorder="1"/>
    <xf numFmtId="0" fontId="9" fillId="8" borderId="17" xfId="0" applyFont="1" applyFill="1" applyBorder="1"/>
    <xf numFmtId="0" fontId="11" fillId="2" borderId="21" xfId="0" applyFont="1" applyFill="1" applyBorder="1" applyProtection="1">
      <protection locked="0"/>
    </xf>
    <xf numFmtId="0" fontId="11" fillId="2" borderId="4" xfId="0" applyFont="1" applyFill="1" applyBorder="1"/>
    <xf numFmtId="0" fontId="13" fillId="2" borderId="4" xfId="0" applyFont="1" applyFill="1" applyBorder="1" applyAlignment="1">
      <alignment horizontal="left" wrapText="1"/>
    </xf>
    <xf numFmtId="2" fontId="1" fillId="6" borderId="21" xfId="0" applyNumberFormat="1" applyFont="1" applyFill="1" applyBorder="1"/>
    <xf numFmtId="2" fontId="13" fillId="6" borderId="10" xfId="0" applyNumberFormat="1" applyFont="1" applyFill="1" applyBorder="1"/>
    <xf numFmtId="2" fontId="1" fillId="6" borderId="22" xfId="0" applyNumberFormat="1" applyFont="1" applyFill="1" applyBorder="1"/>
    <xf numFmtId="2" fontId="13" fillId="6" borderId="11" xfId="0" applyNumberFormat="1" applyFont="1" applyFill="1" applyBorder="1"/>
    <xf numFmtId="1" fontId="0" fillId="2" borderId="21" xfId="0" applyNumberFormat="1" applyFill="1" applyBorder="1" applyProtection="1">
      <protection locked="0"/>
    </xf>
    <xf numFmtId="1" fontId="11" fillId="2" borderId="10" xfId="0" applyNumberFormat="1" applyFont="1" applyFill="1" applyBorder="1" applyProtection="1">
      <protection locked="0"/>
    </xf>
    <xf numFmtId="0" fontId="0" fillId="2" borderId="23" xfId="0" applyFill="1" applyBorder="1" applyProtection="1">
      <protection locked="0"/>
    </xf>
    <xf numFmtId="0" fontId="11" fillId="2" borderId="12" xfId="0" applyFont="1" applyFill="1" applyBorder="1" applyProtection="1">
      <protection locked="0"/>
    </xf>
    <xf numFmtId="0" fontId="0" fillId="2" borderId="21" xfId="0" applyFill="1" applyBorder="1" applyProtection="1">
      <protection locked="0"/>
    </xf>
    <xf numFmtId="0" fontId="0" fillId="10" borderId="10" xfId="0" applyFill="1" applyBorder="1"/>
    <xf numFmtId="2" fontId="11" fillId="3" borderId="10" xfId="0" applyNumberFormat="1" applyFont="1" applyFill="1" applyBorder="1" applyProtection="1">
      <protection locked="0"/>
    </xf>
    <xf numFmtId="2" fontId="11" fillId="4" borderId="10" xfId="0" applyNumberFormat="1" applyFont="1" applyFill="1" applyBorder="1" applyProtection="1">
      <protection locked="0"/>
    </xf>
    <xf numFmtId="2" fontId="11" fillId="5" borderId="10" xfId="0" applyNumberFormat="1" applyFont="1" applyFill="1" applyBorder="1" applyProtection="1">
      <protection locked="0"/>
    </xf>
    <xf numFmtId="14" fontId="11" fillId="2" borderId="10" xfId="0" applyNumberFormat="1" applyFont="1" applyFill="1" applyBorder="1" applyProtection="1">
      <protection locked="0"/>
    </xf>
    <xf numFmtId="164" fontId="11" fillId="2" borderId="10" xfId="0" applyNumberFormat="1" applyFont="1" applyFill="1" applyBorder="1" applyProtection="1">
      <protection locked="0"/>
    </xf>
    <xf numFmtId="2" fontId="0" fillId="3" borderId="21" xfId="0" applyNumberFormat="1" applyFill="1" applyBorder="1" applyProtection="1">
      <protection locked="0"/>
    </xf>
    <xf numFmtId="2" fontId="0" fillId="4" borderId="21" xfId="0" applyNumberFormat="1" applyFill="1" applyBorder="1" applyProtection="1">
      <protection locked="0"/>
    </xf>
    <xf numFmtId="2" fontId="0" fillId="5" borderId="21" xfId="0" applyNumberFormat="1" applyFill="1" applyBorder="1" applyProtection="1">
      <protection locked="0"/>
    </xf>
    <xf numFmtId="14" fontId="0" fillId="2" borderId="21" xfId="0" applyNumberFormat="1" applyFill="1" applyBorder="1" applyProtection="1">
      <protection locked="0"/>
    </xf>
    <xf numFmtId="0" fontId="1" fillId="12" borderId="5" xfId="0" applyFont="1" applyFill="1" applyBorder="1"/>
    <xf numFmtId="0" fontId="0" fillId="12" borderId="6" xfId="0" applyFill="1" applyBorder="1"/>
    <xf numFmtId="0" fontId="2" fillId="12" borderId="5" xfId="0" applyFont="1" applyFill="1" applyBorder="1"/>
    <xf numFmtId="0" fontId="1" fillId="12" borderId="3" xfId="0" applyFont="1" applyFill="1" applyBorder="1"/>
    <xf numFmtId="0" fontId="2" fillId="12" borderId="3" xfId="0" applyFont="1" applyFill="1" applyBorder="1"/>
    <xf numFmtId="0" fontId="14" fillId="10" borderId="21" xfId="0" applyFont="1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1" fillId="12" borderId="4" xfId="0" applyFont="1" applyFill="1" applyBorder="1"/>
    <xf numFmtId="0" fontId="0" fillId="12" borderId="5" xfId="0" applyFill="1" applyBorder="1"/>
    <xf numFmtId="164" fontId="0" fillId="12" borderId="5" xfId="0" applyNumberFormat="1" applyFill="1" applyBorder="1"/>
    <xf numFmtId="0" fontId="13" fillId="10" borderId="4" xfId="0" applyFont="1" applyFill="1" applyBorder="1" applyProtection="1">
      <protection locked="0"/>
    </xf>
    <xf numFmtId="0" fontId="13" fillId="10" borderId="5" xfId="0" applyFont="1" applyFill="1" applyBorder="1"/>
    <xf numFmtId="0" fontId="13" fillId="10" borderId="3" xfId="0" applyFont="1" applyFill="1" applyBorder="1"/>
    <xf numFmtId="0" fontId="8" fillId="12" borderId="3" xfId="0" applyFont="1" applyFill="1" applyBorder="1"/>
    <xf numFmtId="0" fontId="0" fillId="11" borderId="9" xfId="0" applyFill="1" applyBorder="1" applyProtection="1">
      <protection locked="0"/>
    </xf>
    <xf numFmtId="0" fontId="1" fillId="12" borderId="6" xfId="0" applyFont="1" applyFill="1" applyBorder="1"/>
    <xf numFmtId="164" fontId="17" fillId="10" borderId="4" xfId="0" applyNumberFormat="1" applyFont="1" applyFill="1" applyBorder="1"/>
    <xf numFmtId="0" fontId="1" fillId="12" borderId="8" xfId="0" applyFont="1" applyFill="1" applyBorder="1"/>
    <xf numFmtId="164" fontId="1" fillId="12" borderId="3" xfId="0" applyNumberFormat="1" applyFont="1" applyFill="1" applyBorder="1"/>
    <xf numFmtId="0" fontId="0" fillId="0" borderId="0" xfId="0" applyFill="1"/>
    <xf numFmtId="0" fontId="0" fillId="7" borderId="7" xfId="0" applyFill="1" applyBorder="1"/>
    <xf numFmtId="0" fontId="0" fillId="7" borderId="8" xfId="0" applyFill="1" applyBorder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ree%20Data/TreeMeasurementsPCVersi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nitions"/>
      <sheetName val="TreeMeasurements"/>
      <sheetName val="MTSF"/>
      <sheetName val="MSF-WP"/>
      <sheetName val="RuckerSummary"/>
      <sheetName val="MTSFByHgt"/>
    </sheetNames>
    <sheetDataSet>
      <sheetData sheetId="0"/>
      <sheetData sheetId="1">
        <row r="2">
          <cell r="A2" t="str">
            <v>State</v>
          </cell>
          <cell r="B2" t="str">
            <v>Location</v>
          </cell>
          <cell r="C2" t="str">
            <v>Site</v>
          </cell>
          <cell r="D2" t="str">
            <v>Species</v>
          </cell>
          <cell r="E2" t="str">
            <v>Girth -ft</v>
          </cell>
          <cell r="F2" t="str">
            <v>Crown Distance - Yds</v>
          </cell>
          <cell r="G2" t="str">
            <v>Crown Angle -degrees</v>
          </cell>
          <cell r="H2" t="str">
            <v>Hgt Above Eye Level -ft</v>
          </cell>
          <cell r="I2" t="str">
            <v>Base Distance - Yds</v>
          </cell>
          <cell r="J2" t="str">
            <v>Base Angle -degrees</v>
          </cell>
          <cell r="K2" t="str">
            <v>Hgt Below Eye Level -ft</v>
          </cell>
          <cell r="L2" t="str">
            <v>Offset -ft</v>
          </cell>
          <cell r="M2" t="str">
            <v>Total Tree Height-ft</v>
          </cell>
          <cell r="N2" t="str">
            <v>Tree Name</v>
          </cell>
          <cell r="O2" t="str">
            <v>Tag #</v>
          </cell>
          <cell r="P2" t="str">
            <v>Status</v>
          </cell>
          <cell r="Q2" t="str">
            <v>Date</v>
          </cell>
          <cell r="R2" t="str">
            <v>Crown Spread</v>
          </cell>
          <cell r="S2" t="str">
            <v>Big Tree Points</v>
          </cell>
          <cell r="T2" t="str">
            <v># Trunks</v>
          </cell>
          <cell r="U2" t="str">
            <v>Age Class</v>
          </cell>
          <cell r="V2" t="str">
            <v>Latitude</v>
          </cell>
          <cell r="W2" t="str">
            <v>Longitude</v>
          </cell>
          <cell r="X2" t="str">
            <v>Comments</v>
          </cell>
          <cell r="Y2" t="str">
            <v>Tall Tree Champion Status</v>
          </cell>
          <cell r="Z2" t="str">
            <v>Girth Champion Status</v>
          </cell>
        </row>
        <row r="3">
          <cell r="A3" t="str">
            <v>VA</v>
          </cell>
          <cell r="B3" t="str">
            <v>Montpelier</v>
          </cell>
          <cell r="C3" t="str">
            <v>Landmark Forest</v>
          </cell>
          <cell r="D3" t="str">
            <v>TT</v>
          </cell>
          <cell r="E3">
            <v>13.7</v>
          </cell>
          <cell r="F3">
            <v>92</v>
          </cell>
          <cell r="G3">
            <v>29.6</v>
          </cell>
          <cell r="H3">
            <v>136.32795517724773</v>
          </cell>
          <cell r="I3">
            <v>82.5</v>
          </cell>
          <cell r="J3">
            <v>6.9</v>
          </cell>
          <cell r="K3">
            <v>29.733867611575157</v>
          </cell>
          <cell r="M3">
            <v>166.06182278882289</v>
          </cell>
          <cell r="N3" t="str">
            <v>JAMES MADISON</v>
          </cell>
          <cell r="P3" t="str">
            <v>C</v>
          </cell>
          <cell r="Q3">
            <v>38712</v>
          </cell>
          <cell r="T3">
            <v>1</v>
          </cell>
        </row>
        <row r="4">
          <cell r="A4" t="str">
            <v>VA</v>
          </cell>
          <cell r="B4" t="str">
            <v>Montpelier</v>
          </cell>
          <cell r="C4" t="str">
            <v>Landmark Forest</v>
          </cell>
          <cell r="D4" t="str">
            <v>TT</v>
          </cell>
          <cell r="F4">
            <v>72</v>
          </cell>
          <cell r="G4">
            <v>38.4</v>
          </cell>
          <cell r="H4">
            <v>134.16792054011501</v>
          </cell>
          <cell r="I4">
            <v>57</v>
          </cell>
          <cell r="J4">
            <v>9.6999999999999993</v>
          </cell>
          <cell r="K4">
            <v>28.811683905615439</v>
          </cell>
          <cell r="M4">
            <v>162.97960444573044</v>
          </cell>
          <cell r="N4" t="str">
            <v>DOLLEY MADISON</v>
          </cell>
          <cell r="P4" t="str">
            <v>C</v>
          </cell>
          <cell r="Q4">
            <v>38712</v>
          </cell>
          <cell r="T4">
            <v>1</v>
          </cell>
        </row>
        <row r="5">
          <cell r="A5" t="str">
            <v>VA</v>
          </cell>
          <cell r="B5" t="str">
            <v>Montpelier</v>
          </cell>
          <cell r="C5" t="str">
            <v>Landmark Forest</v>
          </cell>
          <cell r="D5" t="str">
            <v>TT</v>
          </cell>
          <cell r="E5">
            <v>14</v>
          </cell>
          <cell r="F5">
            <v>71.5</v>
          </cell>
          <cell r="G5">
            <v>35.799999999999997</v>
          </cell>
          <cell r="H5">
            <v>125.47342128475771</v>
          </cell>
          <cell r="I5">
            <v>63</v>
          </cell>
          <cell r="J5">
            <v>10.9</v>
          </cell>
          <cell r="K5">
            <v>35.739038725089458</v>
          </cell>
          <cell r="M5">
            <v>161.21246000984718</v>
          </cell>
          <cell r="P5" t="str">
            <v>C</v>
          </cell>
          <cell r="Q5">
            <v>38712</v>
          </cell>
          <cell r="T5">
            <v>1</v>
          </cell>
        </row>
        <row r="6">
          <cell r="A6" t="str">
            <v>VA</v>
          </cell>
          <cell r="B6" t="str">
            <v>Montpelier</v>
          </cell>
          <cell r="C6" t="str">
            <v>Landmark Forest</v>
          </cell>
          <cell r="D6" t="str">
            <v>TT</v>
          </cell>
          <cell r="E6">
            <v>14.8</v>
          </cell>
          <cell r="F6">
            <v>67.5</v>
          </cell>
          <cell r="G6">
            <v>38.4</v>
          </cell>
          <cell r="H6">
            <v>125.78242550635784</v>
          </cell>
          <cell r="I6">
            <v>60</v>
          </cell>
          <cell r="J6">
            <v>11.3</v>
          </cell>
          <cell r="K6">
            <v>35.270305963653186</v>
          </cell>
          <cell r="M6">
            <v>161.05273147001103</v>
          </cell>
          <cell r="P6" t="str">
            <v>C</v>
          </cell>
          <cell r="Q6">
            <v>38712</v>
          </cell>
          <cell r="T6">
            <v>1</v>
          </cell>
        </row>
        <row r="7">
          <cell r="A7" t="str">
            <v>VA</v>
          </cell>
          <cell r="B7" t="str">
            <v>Montpelier</v>
          </cell>
          <cell r="C7" t="str">
            <v>Landmark Forest</v>
          </cell>
          <cell r="D7" t="str">
            <v>TT</v>
          </cell>
          <cell r="F7">
            <v>70.5</v>
          </cell>
          <cell r="G7">
            <v>38.5</v>
          </cell>
          <cell r="H7">
            <v>131.66184564885651</v>
          </cell>
          <cell r="I7">
            <v>57.5</v>
          </cell>
          <cell r="J7">
            <v>9.6999999999999993</v>
          </cell>
          <cell r="K7">
            <v>29.064417974962943</v>
          </cell>
          <cell r="M7">
            <v>160.72626362381945</v>
          </cell>
          <cell r="P7" t="str">
            <v>C</v>
          </cell>
          <cell r="Q7">
            <v>38712</v>
          </cell>
          <cell r="T7">
            <v>1</v>
          </cell>
        </row>
        <row r="8">
          <cell r="A8" t="str">
            <v>VA</v>
          </cell>
          <cell r="B8" t="str">
            <v>Montpelier</v>
          </cell>
          <cell r="C8" t="str">
            <v>Landmark Forest</v>
          </cell>
          <cell r="D8" t="str">
            <v>TT</v>
          </cell>
          <cell r="F8">
            <v>61</v>
          </cell>
          <cell r="G8">
            <v>45.4</v>
          </cell>
          <cell r="H8">
            <v>130.30076641635236</v>
          </cell>
          <cell r="I8">
            <v>47</v>
          </cell>
          <cell r="J8">
            <v>11.3</v>
          </cell>
          <cell r="K8">
            <v>27.628406338194996</v>
          </cell>
          <cell r="M8">
            <v>157.92917275454735</v>
          </cell>
          <cell r="P8" t="str">
            <v>C</v>
          </cell>
          <cell r="Q8">
            <v>38712</v>
          </cell>
          <cell r="T8">
            <v>1</v>
          </cell>
        </row>
        <row r="9">
          <cell r="A9" t="str">
            <v>VA</v>
          </cell>
          <cell r="B9" t="str">
            <v>Montpelier</v>
          </cell>
          <cell r="C9" t="str">
            <v>Landmark Forest</v>
          </cell>
          <cell r="D9" t="str">
            <v>TT</v>
          </cell>
          <cell r="F9">
            <v>62.5</v>
          </cell>
          <cell r="G9">
            <v>43.2</v>
          </cell>
          <cell r="H9">
            <v>128.35258236162912</v>
          </cell>
          <cell r="I9">
            <v>48.5</v>
          </cell>
          <cell r="J9">
            <v>11.1</v>
          </cell>
          <cell r="K9">
            <v>28.011946129519529</v>
          </cell>
          <cell r="M9">
            <v>156.36452849114863</v>
          </cell>
          <cell r="P9" t="str">
            <v>C</v>
          </cell>
          <cell r="Q9">
            <v>38712</v>
          </cell>
          <cell r="T9">
            <v>1</v>
          </cell>
        </row>
        <row r="10">
          <cell r="A10" t="str">
            <v>VA</v>
          </cell>
          <cell r="B10" t="str">
            <v>Montpelier</v>
          </cell>
          <cell r="C10" t="str">
            <v>Landmark Forest</v>
          </cell>
          <cell r="D10" t="str">
            <v>TT</v>
          </cell>
          <cell r="F10">
            <v>54</v>
          </cell>
          <cell r="G10">
            <v>40.200000000000003</v>
          </cell>
          <cell r="H10">
            <v>104.56414541127998</v>
          </cell>
          <cell r="I10">
            <v>50</v>
          </cell>
          <cell r="J10">
            <v>19.8</v>
          </cell>
          <cell r="K10">
            <v>50.810688036793721</v>
          </cell>
          <cell r="M10">
            <v>155.3748334480737</v>
          </cell>
          <cell r="P10" t="str">
            <v>C</v>
          </cell>
          <cell r="Q10">
            <v>38712</v>
          </cell>
          <cell r="T10">
            <v>1</v>
          </cell>
        </row>
        <row r="11">
          <cell r="A11" t="str">
            <v>VA</v>
          </cell>
          <cell r="B11" t="str">
            <v>Montpelier</v>
          </cell>
          <cell r="C11" t="str">
            <v>Landmark Forest</v>
          </cell>
          <cell r="D11" t="str">
            <v>TT</v>
          </cell>
          <cell r="F11">
            <v>57</v>
          </cell>
          <cell r="G11">
            <v>50.9</v>
          </cell>
          <cell r="H11">
            <v>132.70393560837937</v>
          </cell>
          <cell r="I11">
            <v>45.5</v>
          </cell>
          <cell r="J11">
            <v>8.9</v>
          </cell>
          <cell r="K11">
            <v>21.117967729877392</v>
          </cell>
          <cell r="M11">
            <v>153.82190333825676</v>
          </cell>
          <cell r="P11" t="str">
            <v>C</v>
          </cell>
          <cell r="Q11">
            <v>38712</v>
          </cell>
          <cell r="T11">
            <v>1</v>
          </cell>
        </row>
        <row r="12">
          <cell r="A12" t="str">
            <v>VA</v>
          </cell>
          <cell r="B12" t="str">
            <v>Montpelier</v>
          </cell>
          <cell r="C12" t="str">
            <v>Landmark Forest</v>
          </cell>
          <cell r="D12" t="str">
            <v>TT</v>
          </cell>
          <cell r="H12">
            <v>0</v>
          </cell>
          <cell r="K12">
            <v>0</v>
          </cell>
          <cell r="L12">
            <v>153.6</v>
          </cell>
          <cell r="M12">
            <v>153.6</v>
          </cell>
          <cell r="P12" t="str">
            <v>C</v>
          </cell>
          <cell r="Q12">
            <v>38712</v>
          </cell>
          <cell r="T12">
            <v>1</v>
          </cell>
        </row>
        <row r="13">
          <cell r="A13" t="str">
            <v>VA</v>
          </cell>
          <cell r="B13" t="str">
            <v>Montpelier</v>
          </cell>
          <cell r="C13" t="str">
            <v>Landmark Forest</v>
          </cell>
          <cell r="D13" t="str">
            <v>TT</v>
          </cell>
          <cell r="F13">
            <v>72</v>
          </cell>
          <cell r="G13">
            <v>32.1</v>
          </cell>
          <cell r="H13">
            <v>114.7820931759059</v>
          </cell>
          <cell r="I13">
            <v>55</v>
          </cell>
          <cell r="J13">
            <v>13.6</v>
          </cell>
          <cell r="K13">
            <v>38.798448661927353</v>
          </cell>
          <cell r="M13">
            <v>153.58054183783327</v>
          </cell>
          <cell r="P13" t="str">
            <v>C</v>
          </cell>
          <cell r="Q13">
            <v>38712</v>
          </cell>
          <cell r="T13">
            <v>1</v>
          </cell>
        </row>
        <row r="14">
          <cell r="A14" t="str">
            <v>VA</v>
          </cell>
          <cell r="B14" t="str">
            <v>Montpelier</v>
          </cell>
          <cell r="C14" t="str">
            <v>Landmark Forest</v>
          </cell>
          <cell r="D14" t="str">
            <v>TT</v>
          </cell>
          <cell r="F14">
            <v>72</v>
          </cell>
          <cell r="G14">
            <v>32.700000000000003</v>
          </cell>
          <cell r="H14">
            <v>116.69190922317348</v>
          </cell>
          <cell r="I14">
            <v>63</v>
          </cell>
          <cell r="J14">
            <v>11</v>
          </cell>
          <cell r="K14">
            <v>36.062900126166966</v>
          </cell>
          <cell r="M14">
            <v>152.75480934934046</v>
          </cell>
          <cell r="P14" t="str">
            <v>C</v>
          </cell>
          <cell r="Q14">
            <v>38712</v>
          </cell>
          <cell r="T14">
            <v>1</v>
          </cell>
        </row>
        <row r="15">
          <cell r="A15" t="str">
            <v>VA</v>
          </cell>
          <cell r="B15" t="str">
            <v>Montpelier</v>
          </cell>
          <cell r="C15" t="str">
            <v>Landmark Forest</v>
          </cell>
          <cell r="D15" t="str">
            <v>TT</v>
          </cell>
          <cell r="E15">
            <v>21</v>
          </cell>
          <cell r="F15">
            <v>100</v>
          </cell>
          <cell r="G15">
            <v>26.4</v>
          </cell>
          <cell r="H15">
            <v>133.39055375547824</v>
          </cell>
          <cell r="I15">
            <v>85</v>
          </cell>
          <cell r="J15">
            <v>2.4</v>
          </cell>
          <cell r="K15">
            <v>10.678291700945904</v>
          </cell>
          <cell r="M15">
            <v>144.06884545642413</v>
          </cell>
          <cell r="P15" t="str">
            <v>C</v>
          </cell>
          <cell r="Q15">
            <v>38712</v>
          </cell>
          <cell r="T15">
            <v>1</v>
          </cell>
        </row>
        <row r="16">
          <cell r="A16" t="str">
            <v>MA</v>
          </cell>
          <cell r="B16" t="str">
            <v>Wyben</v>
          </cell>
          <cell r="C16" t="str">
            <v>Private Site</v>
          </cell>
          <cell r="D16" t="str">
            <v>TT</v>
          </cell>
          <cell r="E16">
            <v>14.9</v>
          </cell>
          <cell r="F16">
            <v>40</v>
          </cell>
          <cell r="G16">
            <v>56.9</v>
          </cell>
          <cell r="H16">
            <v>100.52624599445264</v>
          </cell>
          <cell r="I16">
            <v>22.5</v>
          </cell>
          <cell r="J16">
            <v>17</v>
          </cell>
          <cell r="K16">
            <v>19.735090068784732</v>
          </cell>
          <cell r="L16">
            <v>1</v>
          </cell>
          <cell r="M16">
            <v>121.26133606323737</v>
          </cell>
          <cell r="N16" t="str">
            <v>Beluzo TT</v>
          </cell>
          <cell r="P16" t="str">
            <v>C</v>
          </cell>
          <cell r="Q16">
            <v>38744</v>
          </cell>
        </row>
        <row r="17">
          <cell r="A17" t="str">
            <v>MA</v>
          </cell>
          <cell r="B17" t="str">
            <v>Westfield</v>
          </cell>
          <cell r="C17" t="str">
            <v>Route 20</v>
          </cell>
          <cell r="D17" t="str">
            <v>TT</v>
          </cell>
          <cell r="E17">
            <v>8.8000000000000007</v>
          </cell>
          <cell r="F17">
            <v>96.5</v>
          </cell>
          <cell r="G17">
            <v>28.3</v>
          </cell>
          <cell r="H17">
            <v>137.24853651914017</v>
          </cell>
          <cell r="I17">
            <v>87</v>
          </cell>
          <cell r="J17">
            <v>-1.3</v>
          </cell>
          <cell r="K17">
            <v>-5.921394062495934</v>
          </cell>
          <cell r="M17">
            <v>131.32714245664425</v>
          </cell>
          <cell r="P17" t="str">
            <v>C</v>
          </cell>
          <cell r="Q17">
            <v>38744</v>
          </cell>
        </row>
        <row r="18">
          <cell r="A18" t="str">
            <v>MA</v>
          </cell>
          <cell r="B18" t="str">
            <v>Springfield</v>
          </cell>
          <cell r="C18" t="str">
            <v xml:space="preserve">Forest Park </v>
          </cell>
          <cell r="D18" t="str">
            <v>WP</v>
          </cell>
          <cell r="E18">
            <v>10.5</v>
          </cell>
          <cell r="F18">
            <v>66</v>
          </cell>
          <cell r="G18">
            <v>24.6</v>
          </cell>
          <cell r="H18">
            <v>82.423596867559439</v>
          </cell>
          <cell r="I18">
            <v>63</v>
          </cell>
          <cell r="J18">
            <v>16</v>
          </cell>
          <cell r="K18">
            <v>52.095460249412838</v>
          </cell>
          <cell r="M18">
            <v>134.51905711697228</v>
          </cell>
          <cell r="P18" t="str">
            <v>C</v>
          </cell>
          <cell r="Q18">
            <v>38727</v>
          </cell>
          <cell r="T18">
            <v>1</v>
          </cell>
        </row>
        <row r="19">
          <cell r="A19" t="str">
            <v>MA</v>
          </cell>
          <cell r="B19" t="str">
            <v>Springfield</v>
          </cell>
          <cell r="C19" t="str">
            <v xml:space="preserve">Forest Park </v>
          </cell>
          <cell r="D19" t="str">
            <v>WP</v>
          </cell>
          <cell r="E19">
            <v>6.8</v>
          </cell>
          <cell r="F19">
            <v>55.5</v>
          </cell>
          <cell r="G19">
            <v>30.1</v>
          </cell>
          <cell r="H19">
            <v>83.501537737049645</v>
          </cell>
          <cell r="I19">
            <v>53.5</v>
          </cell>
          <cell r="J19">
            <v>18.5</v>
          </cell>
          <cell r="K19">
            <v>50.927397353017291</v>
          </cell>
          <cell r="M19">
            <v>134.42893509006694</v>
          </cell>
          <cell r="P19" t="str">
            <v>C</v>
          </cell>
          <cell r="Q19">
            <v>38727</v>
          </cell>
          <cell r="T19">
            <v>1</v>
          </cell>
        </row>
        <row r="20">
          <cell r="A20" t="str">
            <v>MA</v>
          </cell>
          <cell r="B20" t="str">
            <v>Springfield</v>
          </cell>
          <cell r="C20" t="str">
            <v xml:space="preserve">Forest Park </v>
          </cell>
          <cell r="D20" t="str">
            <v>WP</v>
          </cell>
          <cell r="F20">
            <v>57</v>
          </cell>
          <cell r="G20">
            <v>31.3</v>
          </cell>
          <cell r="H20">
            <v>88.837768131396103</v>
          </cell>
          <cell r="I20">
            <v>53</v>
          </cell>
          <cell r="J20">
            <v>16.399999999999999</v>
          </cell>
          <cell r="K20">
            <v>44.892291638017355</v>
          </cell>
          <cell r="M20">
            <v>133.73005976941346</v>
          </cell>
          <cell r="P20" t="str">
            <v>C</v>
          </cell>
          <cell r="Q20">
            <v>38727</v>
          </cell>
          <cell r="T20">
            <v>1</v>
          </cell>
        </row>
        <row r="21">
          <cell r="A21" t="str">
            <v>MA</v>
          </cell>
          <cell r="B21" t="str">
            <v>Springfield</v>
          </cell>
          <cell r="C21" t="str">
            <v xml:space="preserve">Forest Park </v>
          </cell>
          <cell r="D21" t="str">
            <v>WP</v>
          </cell>
          <cell r="F21">
            <v>41</v>
          </cell>
          <cell r="G21">
            <v>43.4</v>
          </cell>
          <cell r="H21">
            <v>84.511763828944026</v>
          </cell>
          <cell r="I21">
            <v>34</v>
          </cell>
          <cell r="J21">
            <v>28.4</v>
          </cell>
          <cell r="K21">
            <v>48.513669325168067</v>
          </cell>
          <cell r="M21">
            <v>133.02543315411208</v>
          </cell>
          <cell r="P21" t="str">
            <v>C</v>
          </cell>
          <cell r="Q21">
            <v>38727</v>
          </cell>
          <cell r="T21">
            <v>1</v>
          </cell>
        </row>
        <row r="22">
          <cell r="A22" t="str">
            <v>MA</v>
          </cell>
          <cell r="B22" t="str">
            <v>Springfield</v>
          </cell>
          <cell r="C22" t="str">
            <v xml:space="preserve">Forest Park </v>
          </cell>
          <cell r="D22" t="str">
            <v>WP</v>
          </cell>
          <cell r="E22">
            <v>9</v>
          </cell>
          <cell r="F22">
            <v>74</v>
          </cell>
          <cell r="G22">
            <v>37</v>
          </cell>
          <cell r="H22">
            <v>133.60293513975472</v>
          </cell>
          <cell r="I22">
            <v>62</v>
          </cell>
          <cell r="J22">
            <v>-0.6</v>
          </cell>
          <cell r="K22">
            <v>-1.9477518456217173</v>
          </cell>
          <cell r="M22">
            <v>131.655183294133</v>
          </cell>
          <cell r="P22" t="str">
            <v>C</v>
          </cell>
          <cell r="Q22">
            <v>38720</v>
          </cell>
          <cell r="T22">
            <v>1</v>
          </cell>
        </row>
        <row r="23">
          <cell r="A23" t="str">
            <v>MA</v>
          </cell>
          <cell r="B23" t="str">
            <v>Springfield</v>
          </cell>
          <cell r="C23" t="str">
            <v xml:space="preserve">Forest Park </v>
          </cell>
          <cell r="D23" t="str">
            <v>WP</v>
          </cell>
          <cell r="E23">
            <v>9.5</v>
          </cell>
          <cell r="F23">
            <v>71.5</v>
          </cell>
          <cell r="G23">
            <v>22</v>
          </cell>
          <cell r="H23">
            <v>80.353114287713126</v>
          </cell>
          <cell r="I23">
            <v>69.5</v>
          </cell>
          <cell r="J23">
            <v>14.1</v>
          </cell>
          <cell r="K23">
            <v>50.793729957385693</v>
          </cell>
          <cell r="M23">
            <v>131.14684424509881</v>
          </cell>
          <cell r="P23" t="str">
            <v>C</v>
          </cell>
          <cell r="Q23">
            <v>38727</v>
          </cell>
          <cell r="T23">
            <v>1</v>
          </cell>
        </row>
        <row r="24">
          <cell r="A24" t="str">
            <v>MA</v>
          </cell>
          <cell r="B24" t="str">
            <v>Springfield</v>
          </cell>
          <cell r="C24" t="str">
            <v xml:space="preserve">Forest Park </v>
          </cell>
          <cell r="D24" t="str">
            <v>WP</v>
          </cell>
          <cell r="F24">
            <v>48</v>
          </cell>
          <cell r="G24">
            <v>35</v>
          </cell>
          <cell r="H24">
            <v>82.595006834550631</v>
          </cell>
          <cell r="I24">
            <v>43</v>
          </cell>
          <cell r="J24">
            <v>22</v>
          </cell>
          <cell r="K24">
            <v>48.32425055065265</v>
          </cell>
          <cell r="M24">
            <v>130.91925738520328</v>
          </cell>
          <cell r="P24" t="str">
            <v>C</v>
          </cell>
          <cell r="Q24">
            <v>38727</v>
          </cell>
          <cell r="T24">
            <v>1</v>
          </cell>
        </row>
        <row r="25">
          <cell r="A25" t="str">
            <v>MA</v>
          </cell>
          <cell r="B25" t="str">
            <v>Springfield</v>
          </cell>
          <cell r="C25" t="str">
            <v xml:space="preserve">Forest Park </v>
          </cell>
          <cell r="D25" t="str">
            <v>WP</v>
          </cell>
          <cell r="E25">
            <v>10.4</v>
          </cell>
          <cell r="F25">
            <v>47.7</v>
          </cell>
          <cell r="G25">
            <v>41.7</v>
          </cell>
          <cell r="H25">
            <v>95.194463751039052</v>
          </cell>
          <cell r="I25">
            <v>36.5</v>
          </cell>
          <cell r="J25">
            <v>18.899999999999999</v>
          </cell>
          <cell r="K25">
            <v>35.468957292697354</v>
          </cell>
          <cell r="M25">
            <v>130.66342104373641</v>
          </cell>
          <cell r="P25" t="str">
            <v>C</v>
          </cell>
          <cell r="Q25">
            <v>38735</v>
          </cell>
        </row>
        <row r="26">
          <cell r="A26" t="str">
            <v>MA</v>
          </cell>
          <cell r="B26" t="str">
            <v>Springfield</v>
          </cell>
          <cell r="C26" t="str">
            <v xml:space="preserve">Forest Park </v>
          </cell>
          <cell r="D26" t="str">
            <v>WP</v>
          </cell>
          <cell r="E26">
            <v>8.4</v>
          </cell>
          <cell r="F26">
            <v>75.5</v>
          </cell>
          <cell r="G26">
            <v>27.2</v>
          </cell>
          <cell r="H26">
            <v>103.53268047879422</v>
          </cell>
          <cell r="I26">
            <v>69</v>
          </cell>
          <cell r="J26">
            <v>7.5</v>
          </cell>
          <cell r="K26">
            <v>27.018921789550674</v>
          </cell>
          <cell r="M26">
            <v>130.55160226834488</v>
          </cell>
          <cell r="P26" t="str">
            <v>C</v>
          </cell>
          <cell r="Q26">
            <v>38735</v>
          </cell>
        </row>
        <row r="27">
          <cell r="A27" t="str">
            <v>MA</v>
          </cell>
          <cell r="B27" t="str">
            <v>Springfield</v>
          </cell>
          <cell r="C27" t="str">
            <v xml:space="preserve">Forest Park </v>
          </cell>
          <cell r="D27" t="str">
            <v>WP</v>
          </cell>
          <cell r="F27">
            <v>47</v>
          </cell>
          <cell r="G27">
            <v>27</v>
          </cell>
          <cell r="H27">
            <v>64.012660463276092</v>
          </cell>
          <cell r="I27">
            <v>50</v>
          </cell>
          <cell r="J27">
            <v>22.3</v>
          </cell>
          <cell r="K27">
            <v>56.918423929350766</v>
          </cell>
          <cell r="M27">
            <v>120.93108439262686</v>
          </cell>
          <cell r="P27" t="str">
            <v>C</v>
          </cell>
          <cell r="Q27">
            <v>38727</v>
          </cell>
          <cell r="T27">
            <v>1</v>
          </cell>
        </row>
        <row r="28">
          <cell r="A28" t="str">
            <v>MA</v>
          </cell>
          <cell r="B28" t="str">
            <v>Springfield</v>
          </cell>
          <cell r="C28" t="str">
            <v xml:space="preserve">Forest Park </v>
          </cell>
          <cell r="D28" t="str">
            <v>WP</v>
          </cell>
          <cell r="E28">
            <v>9.9</v>
          </cell>
          <cell r="F28">
            <v>40</v>
          </cell>
          <cell r="G28">
            <v>47.2</v>
          </cell>
          <cell r="H28">
            <v>88.047583740345161</v>
          </cell>
          <cell r="I28">
            <v>30</v>
          </cell>
          <cell r="J28">
            <v>6.2</v>
          </cell>
          <cell r="K28">
            <v>9.719942013542056</v>
          </cell>
          <cell r="M28">
            <v>97.767525753887213</v>
          </cell>
          <cell r="P28" t="str">
            <v>C</v>
          </cell>
          <cell r="Q28">
            <v>38727</v>
          </cell>
          <cell r="T28">
            <v>1</v>
          </cell>
        </row>
        <row r="29">
          <cell r="A29" t="str">
            <v>MA</v>
          </cell>
          <cell r="B29" t="str">
            <v>Springfield</v>
          </cell>
          <cell r="C29" t="str">
            <v xml:space="preserve">Forest Park </v>
          </cell>
          <cell r="D29" t="str">
            <v>WO</v>
          </cell>
          <cell r="E29">
            <v>9.1999999999999993</v>
          </cell>
          <cell r="F29">
            <v>57.5</v>
          </cell>
          <cell r="G29">
            <v>29</v>
          </cell>
          <cell r="H29">
            <v>83.629659492493147</v>
          </cell>
          <cell r="I29">
            <v>53</v>
          </cell>
          <cell r="J29">
            <v>7</v>
          </cell>
          <cell r="K29">
            <v>19.377225601418449</v>
          </cell>
          <cell r="M29">
            <v>103.00688509391159</v>
          </cell>
          <cell r="P29" t="str">
            <v>C</v>
          </cell>
          <cell r="Q29">
            <v>38727</v>
          </cell>
          <cell r="T29">
            <v>1</v>
          </cell>
        </row>
        <row r="30">
          <cell r="A30" t="str">
            <v>MA</v>
          </cell>
          <cell r="B30" t="str">
            <v>Springfield</v>
          </cell>
          <cell r="C30" t="str">
            <v xml:space="preserve">Forest Park </v>
          </cell>
          <cell r="D30" t="str">
            <v>WA</v>
          </cell>
          <cell r="E30">
            <v>9.1</v>
          </cell>
          <cell r="F30">
            <v>36</v>
          </cell>
          <cell r="G30">
            <v>50.1</v>
          </cell>
          <cell r="H30">
            <v>82.853836396052344</v>
          </cell>
          <cell r="I30">
            <v>19.5</v>
          </cell>
          <cell r="J30">
            <v>32</v>
          </cell>
          <cell r="K30">
            <v>31.000276957642484</v>
          </cell>
          <cell r="M30">
            <v>113.85411335369483</v>
          </cell>
          <cell r="P30" t="str">
            <v>C</v>
          </cell>
          <cell r="Q30">
            <v>38742</v>
          </cell>
          <cell r="T30">
            <v>1</v>
          </cell>
        </row>
        <row r="31">
          <cell r="A31" t="str">
            <v>MA</v>
          </cell>
          <cell r="B31" t="str">
            <v>Springfield</v>
          </cell>
          <cell r="C31" t="str">
            <v xml:space="preserve">Forest Park </v>
          </cell>
          <cell r="D31" t="str">
            <v>WA</v>
          </cell>
          <cell r="E31">
            <v>6.3</v>
          </cell>
          <cell r="F31">
            <v>37</v>
          </cell>
          <cell r="G31">
            <v>36.700000000000003</v>
          </cell>
          <cell r="H31">
            <v>66.336391314282849</v>
          </cell>
          <cell r="I31">
            <v>28</v>
          </cell>
          <cell r="J31">
            <v>28.4</v>
          </cell>
          <cell r="K31">
            <v>39.952433561903121</v>
          </cell>
          <cell r="M31">
            <v>106.28882487618597</v>
          </cell>
          <cell r="P31" t="str">
            <v>C</v>
          </cell>
          <cell r="Q31">
            <v>38742</v>
          </cell>
          <cell r="T31">
            <v>1</v>
          </cell>
        </row>
        <row r="32">
          <cell r="A32" t="str">
            <v>MA</v>
          </cell>
          <cell r="B32" t="str">
            <v>Springfield</v>
          </cell>
          <cell r="C32" t="str">
            <v xml:space="preserve">Forest Park </v>
          </cell>
          <cell r="D32" t="str">
            <v>SBH</v>
          </cell>
          <cell r="F32">
            <v>41</v>
          </cell>
          <cell r="G32">
            <v>34.700000000000003</v>
          </cell>
          <cell r="H32">
            <v>70.021381381993834</v>
          </cell>
          <cell r="I32">
            <v>41.5</v>
          </cell>
          <cell r="J32">
            <v>23.2</v>
          </cell>
          <cell r="K32">
            <v>49.045767744073416</v>
          </cell>
          <cell r="M32">
            <v>119.06714912606725</v>
          </cell>
          <cell r="P32" t="str">
            <v>C</v>
          </cell>
          <cell r="Q32">
            <v>38735</v>
          </cell>
          <cell r="T32">
            <v>1</v>
          </cell>
        </row>
        <row r="33">
          <cell r="A33" t="str">
            <v>MA</v>
          </cell>
          <cell r="B33" t="str">
            <v>Springfield</v>
          </cell>
          <cell r="C33" t="str">
            <v xml:space="preserve">Forest Park </v>
          </cell>
          <cell r="D33" t="str">
            <v>PP</v>
          </cell>
          <cell r="E33">
            <v>6.702064327658225</v>
          </cell>
          <cell r="H33">
            <v>0</v>
          </cell>
          <cell r="K33">
            <v>0</v>
          </cell>
          <cell r="L33">
            <v>102.6</v>
          </cell>
          <cell r="M33">
            <v>102.6</v>
          </cell>
          <cell r="P33" t="str">
            <v>C</v>
          </cell>
          <cell r="Q33">
            <v>38735</v>
          </cell>
          <cell r="T33">
            <v>1</v>
          </cell>
        </row>
        <row r="34">
          <cell r="A34" t="str">
            <v>MA</v>
          </cell>
          <cell r="B34" t="str">
            <v>Springfield</v>
          </cell>
          <cell r="C34" t="str">
            <v xml:space="preserve">Forest Park </v>
          </cell>
          <cell r="D34" t="str">
            <v>PP</v>
          </cell>
          <cell r="F34">
            <v>59</v>
          </cell>
          <cell r="G34">
            <v>28.1</v>
          </cell>
          <cell r="H34">
            <v>83.369102975835574</v>
          </cell>
          <cell r="I34">
            <v>52.5</v>
          </cell>
          <cell r="J34">
            <v>5.7</v>
          </cell>
          <cell r="K34">
            <v>15.642860584623147</v>
          </cell>
          <cell r="M34">
            <v>99.011963560458724</v>
          </cell>
          <cell r="P34" t="str">
            <v>C</v>
          </cell>
          <cell r="Q34">
            <v>38735</v>
          </cell>
          <cell r="T34">
            <v>1</v>
          </cell>
        </row>
        <row r="35">
          <cell r="A35" t="str">
            <v>MA</v>
          </cell>
          <cell r="B35" t="str">
            <v>Springfield</v>
          </cell>
          <cell r="C35" t="str">
            <v xml:space="preserve">Forest Park </v>
          </cell>
          <cell r="D35" t="str">
            <v>PP</v>
          </cell>
          <cell r="E35">
            <v>6.2570053683996703</v>
          </cell>
          <cell r="F35">
            <v>47.5</v>
          </cell>
          <cell r="G35">
            <v>21.7</v>
          </cell>
          <cell r="H35">
            <v>52.688912911520674</v>
          </cell>
          <cell r="I35">
            <v>42.5</v>
          </cell>
          <cell r="J35">
            <v>20.7</v>
          </cell>
          <cell r="K35">
            <v>45.068042581855288</v>
          </cell>
          <cell r="M35">
            <v>97.756955493375955</v>
          </cell>
          <cell r="P35" t="str">
            <v>C</v>
          </cell>
          <cell r="Q35">
            <v>38735</v>
          </cell>
          <cell r="T35">
            <v>1</v>
          </cell>
        </row>
        <row r="36">
          <cell r="A36" t="str">
            <v>MA</v>
          </cell>
          <cell r="B36" t="str">
            <v>Springfield</v>
          </cell>
          <cell r="C36" t="str">
            <v xml:space="preserve">Forest Park </v>
          </cell>
          <cell r="D36" t="str">
            <v>PP</v>
          </cell>
          <cell r="E36">
            <v>7.4</v>
          </cell>
          <cell r="F36">
            <v>37.5</v>
          </cell>
          <cell r="G36">
            <v>43.2</v>
          </cell>
          <cell r="H36">
            <v>77.011549416977459</v>
          </cell>
          <cell r="I36">
            <v>28.5</v>
          </cell>
          <cell r="J36">
            <v>11.1</v>
          </cell>
          <cell r="K36">
            <v>16.460628137965085</v>
          </cell>
          <cell r="M36">
            <v>93.472177554942547</v>
          </cell>
          <cell r="P36" t="str">
            <v>C</v>
          </cell>
          <cell r="Q36">
            <v>38735</v>
          </cell>
          <cell r="T36">
            <v>1</v>
          </cell>
        </row>
        <row r="37">
          <cell r="A37" t="str">
            <v>MA</v>
          </cell>
          <cell r="B37" t="str">
            <v>Springfield</v>
          </cell>
          <cell r="C37" t="str">
            <v xml:space="preserve">Forest Park </v>
          </cell>
          <cell r="D37" t="str">
            <v>PP</v>
          </cell>
          <cell r="E37">
            <v>6.7</v>
          </cell>
          <cell r="H37">
            <v>0</v>
          </cell>
          <cell r="K37">
            <v>0</v>
          </cell>
          <cell r="L37">
            <v>89</v>
          </cell>
          <cell r="M37">
            <v>89</v>
          </cell>
          <cell r="P37" t="str">
            <v>C</v>
          </cell>
          <cell r="Q37">
            <v>38727</v>
          </cell>
          <cell r="T37">
            <v>1</v>
          </cell>
        </row>
        <row r="38">
          <cell r="A38" t="str">
            <v>MA</v>
          </cell>
          <cell r="B38" t="str">
            <v>Springfield</v>
          </cell>
          <cell r="C38" t="str">
            <v xml:space="preserve">Forest Park </v>
          </cell>
          <cell r="D38" t="str">
            <v>PP</v>
          </cell>
          <cell r="E38">
            <v>8.33</v>
          </cell>
          <cell r="F38">
            <v>47</v>
          </cell>
          <cell r="G38">
            <v>24.1</v>
          </cell>
          <cell r="H38">
            <v>57.574594913775265</v>
          </cell>
          <cell r="I38">
            <v>44</v>
          </cell>
          <cell r="J38">
            <v>13.4</v>
          </cell>
          <cell r="K38">
            <v>30.590723261228767</v>
          </cell>
          <cell r="M38">
            <v>88.165318175004032</v>
          </cell>
          <cell r="P38" t="str">
            <v>C</v>
          </cell>
          <cell r="Q38">
            <v>38735</v>
          </cell>
          <cell r="T38">
            <v>1</v>
          </cell>
        </row>
        <row r="39">
          <cell r="A39" t="str">
            <v>MA</v>
          </cell>
          <cell r="B39" t="str">
            <v>Springfield</v>
          </cell>
          <cell r="C39" t="str">
            <v xml:space="preserve">Forest Park </v>
          </cell>
          <cell r="D39" t="str">
            <v>PNH</v>
          </cell>
          <cell r="L39">
            <v>118</v>
          </cell>
          <cell r="M39">
            <v>118</v>
          </cell>
          <cell r="P39" t="str">
            <v>C</v>
          </cell>
          <cell r="Q39">
            <v>38742</v>
          </cell>
          <cell r="T39">
            <v>1</v>
          </cell>
        </row>
        <row r="40">
          <cell r="A40" t="str">
            <v>MA</v>
          </cell>
          <cell r="B40" t="str">
            <v>Springfield</v>
          </cell>
          <cell r="C40" t="str">
            <v xml:space="preserve">Forest Park </v>
          </cell>
          <cell r="D40" t="str">
            <v>NRO</v>
          </cell>
          <cell r="E40">
            <v>9.5</v>
          </cell>
          <cell r="F40">
            <v>58.5</v>
          </cell>
          <cell r="G40">
            <v>24.2</v>
          </cell>
          <cell r="H40">
            <v>71.941492439196026</v>
          </cell>
          <cell r="I40">
            <v>62</v>
          </cell>
          <cell r="J40">
            <v>13.1</v>
          </cell>
          <cell r="K40">
            <v>42.157143183255037</v>
          </cell>
          <cell r="M40">
            <v>114.09863562245107</v>
          </cell>
          <cell r="P40" t="str">
            <v>C</v>
          </cell>
          <cell r="Q40">
            <v>38742</v>
          </cell>
          <cell r="T40">
            <v>1</v>
          </cell>
        </row>
        <row r="41">
          <cell r="A41" t="str">
            <v>MA</v>
          </cell>
          <cell r="B41" t="str">
            <v>Springfield</v>
          </cell>
          <cell r="C41" t="str">
            <v xml:space="preserve">Forest Park </v>
          </cell>
          <cell r="D41" t="str">
            <v>NRO</v>
          </cell>
          <cell r="E41">
            <v>10</v>
          </cell>
          <cell r="F41">
            <v>70</v>
          </cell>
          <cell r="G41">
            <v>23.6</v>
          </cell>
          <cell r="H41">
            <v>84.073296836947947</v>
          </cell>
          <cell r="I41">
            <v>71.5</v>
          </cell>
          <cell r="J41">
            <v>8</v>
          </cell>
          <cell r="K41">
            <v>29.852630155934037</v>
          </cell>
          <cell r="M41">
            <v>113.92592699288198</v>
          </cell>
          <cell r="P41" t="str">
            <v>C</v>
          </cell>
          <cell r="Q41">
            <v>38742</v>
          </cell>
          <cell r="T41">
            <v>1</v>
          </cell>
        </row>
        <row r="42">
          <cell r="A42" t="str">
            <v>MA</v>
          </cell>
          <cell r="B42" t="str">
            <v>Springfield</v>
          </cell>
          <cell r="C42" t="str">
            <v xml:space="preserve">Forest Park </v>
          </cell>
          <cell r="D42" t="str">
            <v>NRO</v>
          </cell>
          <cell r="E42">
            <v>7.8</v>
          </cell>
          <cell r="F42">
            <v>53.5</v>
          </cell>
          <cell r="G42">
            <v>26.5</v>
          </cell>
          <cell r="H42">
            <v>71.614749004124306</v>
          </cell>
          <cell r="I42">
            <v>53</v>
          </cell>
          <cell r="J42">
            <v>14.3</v>
          </cell>
          <cell r="K42">
            <v>39.272843022916121</v>
          </cell>
          <cell r="M42">
            <v>110.88759202704043</v>
          </cell>
          <cell r="P42" t="str">
            <v>C</v>
          </cell>
          <cell r="Q42">
            <v>38742</v>
          </cell>
          <cell r="T42">
            <v>1</v>
          </cell>
        </row>
        <row r="43">
          <cell r="A43" t="str">
            <v>MA</v>
          </cell>
          <cell r="B43" t="str">
            <v>Springfield</v>
          </cell>
          <cell r="C43" t="str">
            <v xml:space="preserve">Forest Park </v>
          </cell>
          <cell r="D43" t="str">
            <v>NRO</v>
          </cell>
          <cell r="E43">
            <v>12.5</v>
          </cell>
          <cell r="F43">
            <v>28.5</v>
          </cell>
          <cell r="G43">
            <v>66</v>
          </cell>
          <cell r="H43">
            <v>78.108136628442381</v>
          </cell>
          <cell r="K43">
            <v>0</v>
          </cell>
          <cell r="L43">
            <v>29</v>
          </cell>
          <cell r="M43">
            <v>107.10813662844238</v>
          </cell>
          <cell r="P43" t="str">
            <v>C</v>
          </cell>
          <cell r="Q43">
            <v>38727</v>
          </cell>
          <cell r="T43">
            <v>1</v>
          </cell>
        </row>
        <row r="44">
          <cell r="A44" t="str">
            <v>MA</v>
          </cell>
          <cell r="B44" t="str">
            <v>Springfield</v>
          </cell>
          <cell r="C44" t="str">
            <v xml:space="preserve">Forest Park </v>
          </cell>
          <cell r="D44" t="str">
            <v>NRO</v>
          </cell>
          <cell r="E44">
            <v>12.2</v>
          </cell>
          <cell r="F44">
            <v>37</v>
          </cell>
          <cell r="G44">
            <v>37.799999999999997</v>
          </cell>
          <cell r="H44">
            <v>68.032682955480382</v>
          </cell>
          <cell r="I44">
            <v>29</v>
          </cell>
          <cell r="J44">
            <v>25.5</v>
          </cell>
          <cell r="K44">
            <v>37.454465422321675</v>
          </cell>
          <cell r="M44">
            <v>105.48714837780206</v>
          </cell>
          <cell r="P44" t="str">
            <v>C</v>
          </cell>
          <cell r="Q44">
            <v>38720</v>
          </cell>
          <cell r="T44">
            <v>1</v>
          </cell>
        </row>
        <row r="45">
          <cell r="A45" t="str">
            <v>MA</v>
          </cell>
          <cell r="B45" t="str">
            <v>Springfield</v>
          </cell>
          <cell r="C45" t="str">
            <v xml:space="preserve">Forest Park </v>
          </cell>
          <cell r="D45" t="str">
            <v>NRO</v>
          </cell>
          <cell r="E45">
            <v>12.6</v>
          </cell>
          <cell r="F45">
            <v>30</v>
          </cell>
          <cell r="G45">
            <v>80.7</v>
          </cell>
          <cell r="H45">
            <v>88.817014476612655</v>
          </cell>
          <cell r="L45">
            <v>13</v>
          </cell>
          <cell r="M45">
            <v>101.81701447661266</v>
          </cell>
          <cell r="P45" t="str">
            <v>C</v>
          </cell>
        </row>
        <row r="46">
          <cell r="A46" t="str">
            <v>MA</v>
          </cell>
          <cell r="B46" t="str">
            <v>Springfield</v>
          </cell>
          <cell r="C46" t="str">
            <v xml:space="preserve">Forest Park </v>
          </cell>
          <cell r="D46" t="str">
            <v>NRO</v>
          </cell>
          <cell r="E46">
            <v>6.702064327658225</v>
          </cell>
          <cell r="F46">
            <v>30</v>
          </cell>
          <cell r="G46">
            <v>73.599999999999994</v>
          </cell>
          <cell r="H46">
            <v>86.33825770860517</v>
          </cell>
          <cell r="I46">
            <v>12</v>
          </cell>
          <cell r="J46">
            <v>18.399999999999999</v>
          </cell>
          <cell r="K46">
            <v>11.363365330095686</v>
          </cell>
          <cell r="M46">
            <v>97.701623038700859</v>
          </cell>
          <cell r="P46" t="str">
            <v>C</v>
          </cell>
          <cell r="Q46">
            <v>38727</v>
          </cell>
          <cell r="T46">
            <v>1</v>
          </cell>
        </row>
        <row r="47">
          <cell r="A47" t="str">
            <v>MA</v>
          </cell>
          <cell r="B47" t="str">
            <v>Springfield</v>
          </cell>
          <cell r="C47" t="str">
            <v xml:space="preserve">Forest Park </v>
          </cell>
          <cell r="D47" t="str">
            <v>NRO</v>
          </cell>
          <cell r="E47">
            <v>14.5</v>
          </cell>
          <cell r="F47">
            <v>35</v>
          </cell>
          <cell r="G47">
            <v>49.7</v>
          </cell>
          <cell r="H47">
            <v>80.080174618047266</v>
          </cell>
          <cell r="L47">
            <v>13</v>
          </cell>
          <cell r="M47">
            <v>93.080174618047266</v>
          </cell>
          <cell r="P47" t="str">
            <v>C</v>
          </cell>
          <cell r="Q47">
            <v>38735</v>
          </cell>
          <cell r="T47">
            <v>1</v>
          </cell>
        </row>
        <row r="48">
          <cell r="A48" t="str">
            <v>MA</v>
          </cell>
          <cell r="B48" t="str">
            <v>Springfield</v>
          </cell>
          <cell r="C48" t="str">
            <v xml:space="preserve">Forest Park </v>
          </cell>
          <cell r="D48" t="str">
            <v>HM</v>
          </cell>
          <cell r="E48">
            <v>8.8000000000000007</v>
          </cell>
          <cell r="F48">
            <v>46</v>
          </cell>
          <cell r="G48">
            <v>34.5</v>
          </cell>
          <cell r="H48">
            <v>78.164060695626929</v>
          </cell>
          <cell r="I48">
            <v>41.5</v>
          </cell>
          <cell r="J48">
            <v>23.6</v>
          </cell>
          <cell r="K48">
            <v>49.843454553333416</v>
          </cell>
          <cell r="L48">
            <v>4.5</v>
          </cell>
          <cell r="M48">
            <v>132.50751524896035</v>
          </cell>
          <cell r="N48" t="str">
            <v>Tall Boy</v>
          </cell>
          <cell r="P48" t="str">
            <v>C</v>
          </cell>
          <cell r="Q48">
            <v>38735</v>
          </cell>
          <cell r="T48">
            <v>1</v>
          </cell>
        </row>
        <row r="49">
          <cell r="A49" t="str">
            <v>MA</v>
          </cell>
          <cell r="B49" t="str">
            <v>Springfield</v>
          </cell>
          <cell r="C49" t="str">
            <v xml:space="preserve">Forest Park </v>
          </cell>
          <cell r="D49" t="str">
            <v>HM</v>
          </cell>
          <cell r="E49">
            <v>8.8000000000000007</v>
          </cell>
          <cell r="F49">
            <v>63</v>
          </cell>
          <cell r="G49">
            <v>26</v>
          </cell>
          <cell r="H49">
            <v>82.852146743135634</v>
          </cell>
          <cell r="I49">
            <v>60</v>
          </cell>
          <cell r="J49">
            <v>15.8</v>
          </cell>
          <cell r="K49">
            <v>49.010444467303387</v>
          </cell>
          <cell r="M49">
            <v>131.86259121043901</v>
          </cell>
          <cell r="N49" t="str">
            <v>Tall Boy</v>
          </cell>
          <cell r="P49" t="str">
            <v>O</v>
          </cell>
          <cell r="Q49">
            <v>38727</v>
          </cell>
          <cell r="T49">
            <v>1</v>
          </cell>
        </row>
        <row r="50">
          <cell r="A50" t="str">
            <v>MA</v>
          </cell>
          <cell r="B50" t="str">
            <v>Springfield</v>
          </cell>
          <cell r="C50" t="str">
            <v xml:space="preserve">Forest Park </v>
          </cell>
          <cell r="D50" t="str">
            <v>HM</v>
          </cell>
          <cell r="E50">
            <v>9.5</v>
          </cell>
          <cell r="F50">
            <v>44</v>
          </cell>
          <cell r="G50">
            <v>33.799999999999997</v>
          </cell>
          <cell r="H50">
            <v>73.431021246040217</v>
          </cell>
          <cell r="I50">
            <v>42</v>
          </cell>
          <cell r="J50">
            <v>26.1</v>
          </cell>
          <cell r="K50">
            <v>55.432335401845307</v>
          </cell>
          <cell r="M50">
            <v>128.86335664788552</v>
          </cell>
          <cell r="P50" t="str">
            <v>C</v>
          </cell>
          <cell r="Q50">
            <v>38727</v>
          </cell>
          <cell r="T50">
            <v>2</v>
          </cell>
        </row>
        <row r="51">
          <cell r="A51" t="str">
            <v>MA</v>
          </cell>
          <cell r="B51" t="str">
            <v>Springfield</v>
          </cell>
          <cell r="C51" t="str">
            <v xml:space="preserve">Forest Park </v>
          </cell>
          <cell r="D51" t="str">
            <v>HM</v>
          </cell>
          <cell r="F51">
            <v>60.5</v>
          </cell>
          <cell r="G51">
            <v>32.799999999999997</v>
          </cell>
          <cell r="H51">
            <v>98.32004016631727</v>
          </cell>
          <cell r="I51">
            <v>53</v>
          </cell>
          <cell r="J51">
            <v>9.8000000000000007</v>
          </cell>
          <cell r="K51">
            <v>27.063310367399176</v>
          </cell>
          <cell r="M51">
            <v>125.38335053371645</v>
          </cell>
          <cell r="P51" t="str">
            <v>C</v>
          </cell>
          <cell r="Q51">
            <v>38720</v>
          </cell>
          <cell r="T51">
            <v>1</v>
          </cell>
        </row>
        <row r="52">
          <cell r="A52" t="str">
            <v>MA</v>
          </cell>
          <cell r="B52" t="str">
            <v>Springfield</v>
          </cell>
          <cell r="C52" t="str">
            <v xml:space="preserve">Forest Park </v>
          </cell>
          <cell r="D52" t="str">
            <v>HM</v>
          </cell>
          <cell r="F52">
            <v>92</v>
          </cell>
          <cell r="G52">
            <v>20</v>
          </cell>
          <cell r="H52">
            <v>94.397559557884563</v>
          </cell>
          <cell r="I52">
            <v>91</v>
          </cell>
          <cell r="J52">
            <v>6.4</v>
          </cell>
          <cell r="K52">
            <v>30.431018492326853</v>
          </cell>
          <cell r="M52">
            <v>124.82857805021142</v>
          </cell>
          <cell r="P52" t="str">
            <v>C</v>
          </cell>
          <cell r="Q52">
            <v>38720</v>
          </cell>
          <cell r="T52">
            <v>1</v>
          </cell>
        </row>
        <row r="53">
          <cell r="A53" t="str">
            <v>MA</v>
          </cell>
          <cell r="B53" t="str">
            <v>Springfield</v>
          </cell>
          <cell r="C53" t="str">
            <v xml:space="preserve">Forest Park </v>
          </cell>
          <cell r="D53" t="str">
            <v>HM</v>
          </cell>
          <cell r="F53">
            <v>35</v>
          </cell>
          <cell r="G53">
            <v>44</v>
          </cell>
          <cell r="H53">
            <v>72.939128898194724</v>
          </cell>
          <cell r="I53">
            <v>32</v>
          </cell>
          <cell r="J53">
            <v>28</v>
          </cell>
          <cell r="K53">
            <v>45.069270027445519</v>
          </cell>
          <cell r="M53">
            <v>118.00839892564025</v>
          </cell>
          <cell r="P53" t="str">
            <v>C</v>
          </cell>
          <cell r="Q53">
            <v>38720</v>
          </cell>
          <cell r="T53">
            <v>1</v>
          </cell>
        </row>
        <row r="54">
          <cell r="A54" t="str">
            <v>MA</v>
          </cell>
          <cell r="B54" t="str">
            <v>Springfield</v>
          </cell>
          <cell r="C54" t="str">
            <v xml:space="preserve">Forest Park </v>
          </cell>
          <cell r="D54" t="str">
            <v>HM</v>
          </cell>
          <cell r="F54">
            <v>40</v>
          </cell>
          <cell r="G54">
            <v>40.200000000000003</v>
          </cell>
          <cell r="H54">
            <v>77.454922526874071</v>
          </cell>
          <cell r="I54">
            <v>32</v>
          </cell>
          <cell r="J54">
            <v>22.3</v>
          </cell>
          <cell r="K54">
            <v>36.427791314784486</v>
          </cell>
          <cell r="M54">
            <v>113.88271384165856</v>
          </cell>
          <cell r="P54" t="str">
            <v>C</v>
          </cell>
          <cell r="Q54">
            <v>38727</v>
          </cell>
          <cell r="T54">
            <v>1</v>
          </cell>
        </row>
        <row r="55">
          <cell r="A55" t="str">
            <v>MA</v>
          </cell>
          <cell r="B55" t="str">
            <v>Springfield</v>
          </cell>
          <cell r="C55" t="str">
            <v xml:space="preserve">Forest Park </v>
          </cell>
          <cell r="D55" t="str">
            <v>BO</v>
          </cell>
          <cell r="E55">
            <v>12.5</v>
          </cell>
          <cell r="L55">
            <v>83</v>
          </cell>
          <cell r="M55">
            <v>83</v>
          </cell>
          <cell r="P55" t="str">
            <v>C</v>
          </cell>
          <cell r="Q55">
            <v>38742</v>
          </cell>
          <cell r="T55">
            <v>1</v>
          </cell>
        </row>
        <row r="56">
          <cell r="A56" t="str">
            <v>MA</v>
          </cell>
          <cell r="B56" t="str">
            <v>Springfield</v>
          </cell>
          <cell r="C56" t="str">
            <v xml:space="preserve">Forest Park </v>
          </cell>
          <cell r="D56" t="str">
            <v>BB</v>
          </cell>
          <cell r="E56">
            <v>9</v>
          </cell>
          <cell r="F56">
            <v>33</v>
          </cell>
          <cell r="G56">
            <v>70</v>
          </cell>
          <cell r="H56">
            <v>93.029569457804925</v>
          </cell>
          <cell r="I56">
            <v>20</v>
          </cell>
          <cell r="J56">
            <v>12</v>
          </cell>
          <cell r="K56">
            <v>12.474701449065559</v>
          </cell>
          <cell r="M56">
            <v>105.50427090687049</v>
          </cell>
          <cell r="P56" t="str">
            <v>C</v>
          </cell>
          <cell r="Q56">
            <v>38727</v>
          </cell>
          <cell r="T56">
            <v>1</v>
          </cell>
        </row>
        <row r="57">
          <cell r="A57" t="str">
            <v>MA</v>
          </cell>
          <cell r="B57" t="str">
            <v>Springfield</v>
          </cell>
          <cell r="C57" t="str">
            <v xml:space="preserve">Forest Park </v>
          </cell>
          <cell r="D57" t="str">
            <v>AB</v>
          </cell>
          <cell r="E57">
            <v>9.5</v>
          </cell>
          <cell r="F57">
            <v>34</v>
          </cell>
          <cell r="G57">
            <v>70.599999999999994</v>
          </cell>
          <cell r="H57">
            <v>96.208711110655315</v>
          </cell>
          <cell r="I57">
            <v>13.5</v>
          </cell>
          <cell r="J57">
            <v>18.2</v>
          </cell>
          <cell r="K57">
            <v>12.649564199745418</v>
          </cell>
          <cell r="M57">
            <v>108.85827531040073</v>
          </cell>
          <cell r="P57" t="str">
            <v>C</v>
          </cell>
          <cell r="Q57">
            <v>38727</v>
          </cell>
          <cell r="T57">
            <v>1</v>
          </cell>
        </row>
        <row r="58">
          <cell r="A58" t="str">
            <v>MA</v>
          </cell>
          <cell r="B58" t="str">
            <v>Springfield</v>
          </cell>
          <cell r="C58" t="str">
            <v xml:space="preserve">Forest Park </v>
          </cell>
          <cell r="D58" t="str">
            <v>AB</v>
          </cell>
          <cell r="E58">
            <v>7.1</v>
          </cell>
          <cell r="F58">
            <v>66</v>
          </cell>
          <cell r="G58">
            <v>24.7</v>
          </cell>
          <cell r="H58">
            <v>82.73768061261319</v>
          </cell>
          <cell r="I58">
            <v>63</v>
          </cell>
          <cell r="J58">
            <v>6.5</v>
          </cell>
          <cell r="K58">
            <v>21.395407402134371</v>
          </cell>
          <cell r="M58">
            <v>104.13308801474756</v>
          </cell>
          <cell r="P58" t="str">
            <v>C</v>
          </cell>
          <cell r="Q58">
            <v>38742</v>
          </cell>
          <cell r="T58">
            <v>1</v>
          </cell>
        </row>
        <row r="59">
          <cell r="A59" t="str">
            <v>MA</v>
          </cell>
          <cell r="B59" t="str">
            <v>Springfield</v>
          </cell>
          <cell r="C59" t="str">
            <v xml:space="preserve">Forest Park </v>
          </cell>
          <cell r="D59" t="str">
            <v>AB</v>
          </cell>
          <cell r="E59">
            <v>8.8000000000000007</v>
          </cell>
          <cell r="F59">
            <v>35</v>
          </cell>
          <cell r="G59">
            <v>66.2</v>
          </cell>
          <cell r="H59">
            <v>96.070765124231599</v>
          </cell>
          <cell r="I59">
            <v>19</v>
          </cell>
          <cell r="J59">
            <v>4.5999999999999996</v>
          </cell>
          <cell r="K59">
            <v>4.5713386867449577</v>
          </cell>
          <cell r="M59">
            <v>100.64210381097655</v>
          </cell>
          <cell r="P59" t="str">
            <v>C</v>
          </cell>
          <cell r="Q59">
            <v>38727</v>
          </cell>
          <cell r="T59">
            <v>1</v>
          </cell>
        </row>
        <row r="60">
          <cell r="A60" t="str">
            <v>MA</v>
          </cell>
          <cell r="B60" t="str">
            <v>Russelville</v>
          </cell>
          <cell r="C60" t="str">
            <v>Boy Scout Camp</v>
          </cell>
          <cell r="D60" t="str">
            <v>TT</v>
          </cell>
          <cell r="E60">
            <v>11</v>
          </cell>
          <cell r="F60">
            <v>55</v>
          </cell>
          <cell r="G60">
            <v>39</v>
          </cell>
          <cell r="H60">
            <v>103.83786452322316</v>
          </cell>
          <cell r="I60">
            <v>46</v>
          </cell>
          <cell r="J60">
            <v>9</v>
          </cell>
          <cell r="K60">
            <v>21.587956175551859</v>
          </cell>
          <cell r="M60">
            <v>125.42582069877503</v>
          </cell>
          <cell r="P60" t="str">
            <v>C</v>
          </cell>
          <cell r="Q60">
            <v>38744</v>
          </cell>
        </row>
        <row r="61">
          <cell r="A61" t="str">
            <v>MA</v>
          </cell>
          <cell r="B61" t="str">
            <v>Russelville</v>
          </cell>
          <cell r="C61" t="str">
            <v>Boy Scout Camp</v>
          </cell>
          <cell r="D61" t="str">
            <v>TT</v>
          </cell>
          <cell r="E61">
            <v>12</v>
          </cell>
          <cell r="F61">
            <v>35.5</v>
          </cell>
          <cell r="G61">
            <v>52.6</v>
          </cell>
          <cell r="H61">
            <v>84.605157087022036</v>
          </cell>
          <cell r="I61">
            <v>24</v>
          </cell>
          <cell r="J61">
            <v>13.9</v>
          </cell>
          <cell r="K61">
            <v>17.296419058362986</v>
          </cell>
          <cell r="M61">
            <v>101.90157614538502</v>
          </cell>
          <cell r="P61" t="str">
            <v>C</v>
          </cell>
          <cell r="Q61">
            <v>38744</v>
          </cell>
        </row>
        <row r="62">
          <cell r="A62" t="str">
            <v>MA</v>
          </cell>
          <cell r="B62" t="str">
            <v>Russelville</v>
          </cell>
          <cell r="C62" t="str">
            <v>Boy Scout Camp</v>
          </cell>
          <cell r="D62" t="str">
            <v>NRO</v>
          </cell>
          <cell r="E62">
            <v>13.8</v>
          </cell>
          <cell r="F62">
            <v>34.5</v>
          </cell>
          <cell r="G62">
            <v>36.5</v>
          </cell>
          <cell r="H62">
            <v>61.564158428763818</v>
          </cell>
          <cell r="I62">
            <v>26</v>
          </cell>
          <cell r="J62">
            <v>11.5</v>
          </cell>
          <cell r="K62">
            <v>15.550698884541379</v>
          </cell>
          <cell r="M62">
            <v>77.114857313305194</v>
          </cell>
          <cell r="P62" t="str">
            <v>C</v>
          </cell>
          <cell r="Q62">
            <v>38744</v>
          </cell>
        </row>
        <row r="63">
          <cell r="A63" t="str">
            <v>MA</v>
          </cell>
          <cell r="B63" t="str">
            <v>Robinson SP</v>
          </cell>
          <cell r="C63" t="str">
            <v>Robinson-North end</v>
          </cell>
          <cell r="D63" t="str">
            <v>WP</v>
          </cell>
          <cell r="E63">
            <v>7.7</v>
          </cell>
          <cell r="H63">
            <v>0</v>
          </cell>
          <cell r="K63">
            <v>0</v>
          </cell>
          <cell r="L63">
            <v>128.30000000000001</v>
          </cell>
          <cell r="M63">
            <v>128.30000000000001</v>
          </cell>
          <cell r="P63" t="str">
            <v>H</v>
          </cell>
          <cell r="T63">
            <v>1</v>
          </cell>
        </row>
        <row r="64">
          <cell r="A64" t="str">
            <v>MA</v>
          </cell>
          <cell r="B64" t="str">
            <v>Robinson SP</v>
          </cell>
          <cell r="C64" t="str">
            <v>Robinson-North end</v>
          </cell>
          <cell r="D64" t="str">
            <v>WA</v>
          </cell>
          <cell r="E64">
            <v>7.2</v>
          </cell>
          <cell r="H64">
            <v>0</v>
          </cell>
          <cell r="K64">
            <v>0</v>
          </cell>
          <cell r="L64">
            <v>127</v>
          </cell>
          <cell r="M64">
            <v>127</v>
          </cell>
          <cell r="P64" t="str">
            <v>C</v>
          </cell>
          <cell r="T64">
            <v>1</v>
          </cell>
        </row>
        <row r="65">
          <cell r="A65" t="str">
            <v>MA</v>
          </cell>
          <cell r="B65" t="str">
            <v>Robinson SP</v>
          </cell>
          <cell r="C65" t="str">
            <v>Robinson-North end</v>
          </cell>
          <cell r="D65" t="str">
            <v>TT</v>
          </cell>
          <cell r="E65">
            <v>10.5</v>
          </cell>
          <cell r="H65">
            <v>0</v>
          </cell>
          <cell r="K65">
            <v>0</v>
          </cell>
          <cell r="L65">
            <v>139.69999999999999</v>
          </cell>
          <cell r="M65">
            <v>139.69999999999999</v>
          </cell>
          <cell r="P65" t="str">
            <v>H</v>
          </cell>
          <cell r="T65">
            <v>1</v>
          </cell>
        </row>
        <row r="66">
          <cell r="A66" t="str">
            <v>MA</v>
          </cell>
          <cell r="B66" t="str">
            <v>Robinson SP</v>
          </cell>
          <cell r="C66" t="str">
            <v>Robinson-North end</v>
          </cell>
          <cell r="D66" t="str">
            <v>PP</v>
          </cell>
          <cell r="E66">
            <v>5.9</v>
          </cell>
          <cell r="F66">
            <v>41.5</v>
          </cell>
          <cell r="G66">
            <v>46.8</v>
          </cell>
          <cell r="H66">
            <v>90.756594113965718</v>
          </cell>
          <cell r="I66">
            <v>30</v>
          </cell>
          <cell r="J66">
            <v>2.7</v>
          </cell>
          <cell r="K66">
            <v>4.2395805638678388</v>
          </cell>
          <cell r="M66">
            <v>94.996174677833551</v>
          </cell>
          <cell r="P66" t="str">
            <v>C</v>
          </cell>
          <cell r="Q66">
            <v>38690</v>
          </cell>
          <cell r="T66">
            <v>1</v>
          </cell>
        </row>
        <row r="67">
          <cell r="A67" t="str">
            <v>MA</v>
          </cell>
          <cell r="B67" t="str">
            <v>Robinson SP</v>
          </cell>
          <cell r="C67" t="str">
            <v>Robinson-North end</v>
          </cell>
          <cell r="D67" t="str">
            <v>NRO</v>
          </cell>
          <cell r="E67">
            <v>4.8</v>
          </cell>
          <cell r="H67">
            <v>0</v>
          </cell>
          <cell r="K67">
            <v>0</v>
          </cell>
          <cell r="L67">
            <v>119.4</v>
          </cell>
          <cell r="M67">
            <v>119.4</v>
          </cell>
          <cell r="P67" t="str">
            <v>C</v>
          </cell>
          <cell r="T67">
            <v>1</v>
          </cell>
        </row>
        <row r="68">
          <cell r="A68" t="str">
            <v>MA</v>
          </cell>
          <cell r="B68" t="str">
            <v>MTSR</v>
          </cell>
          <cell r="C68" t="str">
            <v>Bray Lake</v>
          </cell>
          <cell r="D68" t="str">
            <v>WP</v>
          </cell>
          <cell r="E68">
            <v>14.5</v>
          </cell>
          <cell r="H68">
            <v>0</v>
          </cell>
          <cell r="K68">
            <v>0</v>
          </cell>
          <cell r="L68">
            <v>140.69999999999999</v>
          </cell>
          <cell r="M68">
            <v>140.69999999999999</v>
          </cell>
          <cell r="N68" t="str">
            <v xml:space="preserve">Mt Tom </v>
          </cell>
          <cell r="P68" t="str">
            <v>C</v>
          </cell>
          <cell r="Q68">
            <v>38633</v>
          </cell>
          <cell r="T68">
            <v>2</v>
          </cell>
          <cell r="U68">
            <v>150</v>
          </cell>
        </row>
        <row r="69">
          <cell r="A69" t="str">
            <v>MA</v>
          </cell>
          <cell r="B69" t="str">
            <v>MTSF</v>
          </cell>
          <cell r="C69" t="str">
            <v>Trout Brook</v>
          </cell>
          <cell r="D69" t="str">
            <v>WP</v>
          </cell>
          <cell r="E69">
            <v>8.5</v>
          </cell>
          <cell r="F69">
            <v>69</v>
          </cell>
          <cell r="G69">
            <v>40</v>
          </cell>
          <cell r="H69">
            <v>133.05703520511361</v>
          </cell>
          <cell r="I69">
            <v>53</v>
          </cell>
          <cell r="J69">
            <v>7.2</v>
          </cell>
          <cell r="K69">
            <v>19.927984136724376</v>
          </cell>
          <cell r="M69">
            <v>152.98501934183798</v>
          </cell>
          <cell r="N69" t="str">
            <v>Trout Brook Pine</v>
          </cell>
          <cell r="P69" t="str">
            <v>C</v>
          </cell>
          <cell r="Q69">
            <v>38668</v>
          </cell>
          <cell r="T69">
            <v>1</v>
          </cell>
          <cell r="U69">
            <v>130</v>
          </cell>
          <cell r="X69" t="str">
            <v>Tallest in Trout Brook</v>
          </cell>
        </row>
        <row r="70">
          <cell r="A70" t="str">
            <v>MA</v>
          </cell>
          <cell r="B70" t="str">
            <v>MTSF</v>
          </cell>
          <cell r="C70" t="str">
            <v>Trout Brook</v>
          </cell>
          <cell r="D70" t="str">
            <v>WP</v>
          </cell>
          <cell r="E70">
            <v>10.5</v>
          </cell>
          <cell r="H70">
            <v>0</v>
          </cell>
          <cell r="K70">
            <v>0</v>
          </cell>
          <cell r="L70">
            <v>132.80000000000001</v>
          </cell>
          <cell r="M70">
            <v>132.80000000000001</v>
          </cell>
          <cell r="N70" t="str">
            <v>Joslin Pine</v>
          </cell>
          <cell r="P70" t="str">
            <v>C</v>
          </cell>
          <cell r="Q70">
            <v>38668</v>
          </cell>
          <cell r="T70">
            <v>1</v>
          </cell>
          <cell r="U70">
            <v>130</v>
          </cell>
        </row>
        <row r="71">
          <cell r="A71" t="str">
            <v>MA</v>
          </cell>
          <cell r="B71" t="str">
            <v>MTSF</v>
          </cell>
          <cell r="C71" t="str">
            <v>Trout Brook</v>
          </cell>
          <cell r="D71" t="str">
            <v>WA</v>
          </cell>
          <cell r="E71">
            <v>6.6</v>
          </cell>
          <cell r="F71">
            <v>45</v>
          </cell>
          <cell r="G71">
            <v>54.8</v>
          </cell>
          <cell r="H71">
            <v>110.31456127524234</v>
          </cell>
          <cell r="I71">
            <v>31.5</v>
          </cell>
          <cell r="J71">
            <v>23.2</v>
          </cell>
          <cell r="K71">
            <v>37.227510456344881</v>
          </cell>
          <cell r="L71">
            <v>4.8</v>
          </cell>
          <cell r="M71">
            <v>152.34207173158723</v>
          </cell>
          <cell r="N71" t="str">
            <v>Sweet Thing</v>
          </cell>
          <cell r="P71" t="str">
            <v>C</v>
          </cell>
          <cell r="Q71">
            <v>38668</v>
          </cell>
          <cell r="T71">
            <v>1</v>
          </cell>
          <cell r="U71">
            <v>130</v>
          </cell>
          <cell r="X71" t="str">
            <v>Tallest in NE</v>
          </cell>
          <cell r="Y71" t="str">
            <v>Northeast</v>
          </cell>
        </row>
        <row r="72">
          <cell r="A72" t="str">
            <v>MA</v>
          </cell>
          <cell r="B72" t="str">
            <v>MTSF</v>
          </cell>
          <cell r="C72" t="str">
            <v>Trout Brook</v>
          </cell>
          <cell r="D72" t="str">
            <v>SM</v>
          </cell>
          <cell r="E72">
            <v>5.5</v>
          </cell>
          <cell r="F72">
            <v>49</v>
          </cell>
          <cell r="G72">
            <v>39.299999999999997</v>
          </cell>
          <cell r="H72">
            <v>93.106988276249865</v>
          </cell>
          <cell r="L72">
            <v>36.5</v>
          </cell>
          <cell r="M72">
            <v>129.60698827624987</v>
          </cell>
          <cell r="P72" t="str">
            <v>C</v>
          </cell>
          <cell r="Q72">
            <v>38668</v>
          </cell>
          <cell r="T72">
            <v>1</v>
          </cell>
          <cell r="U72">
            <v>100</v>
          </cell>
        </row>
        <row r="73">
          <cell r="A73" t="str">
            <v>MA</v>
          </cell>
          <cell r="B73" t="str">
            <v>MTSF</v>
          </cell>
          <cell r="C73" t="str">
            <v>Trout Brook</v>
          </cell>
          <cell r="D73" t="str">
            <v>SM</v>
          </cell>
          <cell r="E73">
            <v>5.6</v>
          </cell>
          <cell r="F73">
            <v>47.5</v>
          </cell>
          <cell r="G73">
            <v>37.799999999999997</v>
          </cell>
          <cell r="H73">
            <v>87.339255145549131</v>
          </cell>
          <cell r="I73">
            <v>41</v>
          </cell>
          <cell r="J73">
            <v>15.8</v>
          </cell>
          <cell r="K73">
            <v>33.490470385990648</v>
          </cell>
          <cell r="L73">
            <v>6</v>
          </cell>
          <cell r="M73">
            <v>126.82972553153978</v>
          </cell>
          <cell r="P73" t="str">
            <v>C</v>
          </cell>
          <cell r="Q73">
            <v>38644</v>
          </cell>
          <cell r="T73">
            <v>1</v>
          </cell>
        </row>
        <row r="74">
          <cell r="A74" t="str">
            <v>MA</v>
          </cell>
          <cell r="B74" t="str">
            <v>MTSF</v>
          </cell>
          <cell r="C74" t="str">
            <v>Trout Brook</v>
          </cell>
          <cell r="D74" t="str">
            <v>RM</v>
          </cell>
          <cell r="E74">
            <v>6.4</v>
          </cell>
          <cell r="F74">
            <v>42</v>
          </cell>
          <cell r="G74">
            <v>55.3</v>
          </cell>
          <cell r="H74">
            <v>103.59014916987292</v>
          </cell>
          <cell r="I74">
            <v>23</v>
          </cell>
          <cell r="J74">
            <v>14.9</v>
          </cell>
          <cell r="K74">
            <v>17.742162727674039</v>
          </cell>
          <cell r="L74">
            <v>4.5</v>
          </cell>
          <cell r="M74">
            <v>125.83231189754696</v>
          </cell>
          <cell r="P74" t="str">
            <v>C</v>
          </cell>
          <cell r="Q74">
            <v>38668</v>
          </cell>
          <cell r="T74">
            <v>1</v>
          </cell>
          <cell r="U74">
            <v>100</v>
          </cell>
          <cell r="Y74" t="str">
            <v>New England</v>
          </cell>
        </row>
        <row r="75">
          <cell r="A75" t="str">
            <v>MA</v>
          </cell>
          <cell r="B75" t="str">
            <v>MTSF</v>
          </cell>
          <cell r="C75" t="str">
            <v>Trout Brook</v>
          </cell>
          <cell r="D75" t="str">
            <v>RM</v>
          </cell>
          <cell r="E75">
            <v>9</v>
          </cell>
          <cell r="L75">
            <v>117</v>
          </cell>
          <cell r="M75">
            <v>117</v>
          </cell>
          <cell r="P75" t="str">
            <v>C</v>
          </cell>
          <cell r="Q75">
            <v>38668</v>
          </cell>
          <cell r="T75">
            <v>1</v>
          </cell>
          <cell r="U75">
            <v>160</v>
          </cell>
          <cell r="X75" t="str">
            <v>Boulder Field</v>
          </cell>
        </row>
        <row r="76">
          <cell r="A76" t="str">
            <v>MA</v>
          </cell>
          <cell r="B76" t="str">
            <v>MTSF</v>
          </cell>
          <cell r="C76" t="str">
            <v>Trout Brook</v>
          </cell>
          <cell r="D76" t="str">
            <v>RM</v>
          </cell>
          <cell r="E76">
            <v>13.2</v>
          </cell>
          <cell r="F76">
            <v>36</v>
          </cell>
          <cell r="G76">
            <v>53.7</v>
          </cell>
          <cell r="H76">
            <v>87.0402544828397</v>
          </cell>
          <cell r="K76">
            <v>0</v>
          </cell>
          <cell r="L76">
            <v>8.5</v>
          </cell>
          <cell r="M76">
            <v>95.5402544828397</v>
          </cell>
          <cell r="P76" t="str">
            <v>C</v>
          </cell>
          <cell r="Q76">
            <v>38639</v>
          </cell>
          <cell r="T76">
            <v>1</v>
          </cell>
          <cell r="U76">
            <v>200</v>
          </cell>
        </row>
        <row r="77">
          <cell r="A77" t="str">
            <v>MA</v>
          </cell>
          <cell r="B77" t="str">
            <v>MTSF</v>
          </cell>
          <cell r="C77" t="str">
            <v>Trout Brook</v>
          </cell>
          <cell r="D77" t="str">
            <v>NS</v>
          </cell>
          <cell r="E77">
            <v>4.5999999999999996</v>
          </cell>
          <cell r="F77">
            <v>49.5</v>
          </cell>
          <cell r="G77">
            <v>62.8</v>
          </cell>
          <cell r="H77">
            <v>132.07833143375768</v>
          </cell>
          <cell r="I77">
            <v>22</v>
          </cell>
          <cell r="J77">
            <v>-2.5</v>
          </cell>
          <cell r="K77">
            <v>-2.8788795661121758</v>
          </cell>
          <cell r="L77">
            <v>0</v>
          </cell>
          <cell r="M77">
            <v>129.19945186764551</v>
          </cell>
          <cell r="P77" t="str">
            <v>C</v>
          </cell>
          <cell r="Q77">
            <v>38644</v>
          </cell>
          <cell r="T77">
            <v>1</v>
          </cell>
          <cell r="Y77" t="str">
            <v>New England</v>
          </cell>
        </row>
        <row r="78">
          <cell r="A78" t="str">
            <v>MA</v>
          </cell>
          <cell r="B78" t="str">
            <v>MTSF</v>
          </cell>
          <cell r="C78" t="str">
            <v>Trout Brook</v>
          </cell>
          <cell r="D78" t="str">
            <v>BC</v>
          </cell>
          <cell r="E78">
            <v>5.5</v>
          </cell>
          <cell r="H78">
            <v>0</v>
          </cell>
          <cell r="K78">
            <v>0</v>
          </cell>
          <cell r="L78">
            <v>125.3</v>
          </cell>
          <cell r="M78">
            <v>125.3</v>
          </cell>
          <cell r="P78" t="str">
            <v>H</v>
          </cell>
          <cell r="T78">
            <v>1</v>
          </cell>
        </row>
        <row r="79">
          <cell r="A79" t="str">
            <v>MA</v>
          </cell>
          <cell r="B79" t="str">
            <v>MTSF</v>
          </cell>
          <cell r="C79" t="str">
            <v>Trees of Peace</v>
          </cell>
          <cell r="D79" t="str">
            <v>WP</v>
          </cell>
          <cell r="E79">
            <v>10.5</v>
          </cell>
          <cell r="F79">
            <v>72</v>
          </cell>
          <cell r="G79">
            <v>31.5</v>
          </cell>
          <cell r="H79">
            <v>112.85968997864495</v>
          </cell>
          <cell r="I79">
            <v>62</v>
          </cell>
          <cell r="J79">
            <v>17.2</v>
          </cell>
          <cell r="K79">
            <v>55.001697308192675</v>
          </cell>
          <cell r="L79">
            <v>1.5</v>
          </cell>
          <cell r="M79">
            <v>169.36138728683761</v>
          </cell>
          <cell r="N79" t="str">
            <v>Jake Swamp</v>
          </cell>
          <cell r="O79">
            <v>58</v>
          </cell>
          <cell r="P79" t="str">
            <v>C</v>
          </cell>
          <cell r="Q79">
            <v>38687</v>
          </cell>
          <cell r="T79">
            <v>1</v>
          </cell>
          <cell r="U79">
            <v>150</v>
          </cell>
          <cell r="Y79" t="str">
            <v>New England</v>
          </cell>
        </row>
        <row r="80">
          <cell r="A80" t="str">
            <v>MA</v>
          </cell>
          <cell r="B80" t="str">
            <v>MTSF</v>
          </cell>
          <cell r="C80" t="str">
            <v>Trees of Peace</v>
          </cell>
          <cell r="D80" t="str">
            <v>WP</v>
          </cell>
          <cell r="E80">
            <v>10.5</v>
          </cell>
          <cell r="F80">
            <v>65.333333333333329</v>
          </cell>
          <cell r="G80">
            <v>37.200000000000003</v>
          </cell>
          <cell r="H80">
            <v>118.50142651302546</v>
          </cell>
          <cell r="I80">
            <v>53.5</v>
          </cell>
          <cell r="J80">
            <v>18.100000000000001</v>
          </cell>
          <cell r="K80">
            <v>49.863566955732452</v>
          </cell>
          <cell r="L80">
            <v>0.95</v>
          </cell>
          <cell r="M80">
            <v>169.3149934687579</v>
          </cell>
          <cell r="N80" t="str">
            <v>Jake Swamp</v>
          </cell>
          <cell r="O80">
            <v>58</v>
          </cell>
          <cell r="P80" t="str">
            <v>C</v>
          </cell>
          <cell r="Q80">
            <v>38557</v>
          </cell>
          <cell r="R80">
            <v>46.2</v>
          </cell>
          <cell r="S80">
            <v>306.86499346875792</v>
          </cell>
          <cell r="T80">
            <v>1</v>
          </cell>
          <cell r="U80">
            <v>160</v>
          </cell>
          <cell r="V80">
            <v>42.643568999999999</v>
          </cell>
          <cell r="W80">
            <v>72.935378999999998</v>
          </cell>
          <cell r="X80" t="str">
            <v>Tape Drop Oct 2008 = 168.5 ft, Will Blozan</v>
          </cell>
          <cell r="Y80" t="str">
            <v>New England</v>
          </cell>
        </row>
        <row r="81">
          <cell r="A81" t="str">
            <v>MA</v>
          </cell>
          <cell r="B81" t="str">
            <v>MTSF</v>
          </cell>
          <cell r="C81" t="str">
            <v>Trees of Peace</v>
          </cell>
          <cell r="D81" t="str">
            <v>WP</v>
          </cell>
          <cell r="E81">
            <v>10.5</v>
          </cell>
          <cell r="F81">
            <v>72</v>
          </cell>
          <cell r="G81">
            <v>31.6</v>
          </cell>
          <cell r="H81">
            <v>113.18095568953709</v>
          </cell>
          <cell r="I81">
            <v>62</v>
          </cell>
          <cell r="J81">
            <v>17.2</v>
          </cell>
          <cell r="K81">
            <v>55.001697308192675</v>
          </cell>
          <cell r="L81">
            <v>1.1000000000000001</v>
          </cell>
          <cell r="M81">
            <v>169.28265299772974</v>
          </cell>
          <cell r="N81" t="str">
            <v>Jake Swamp</v>
          </cell>
          <cell r="O81">
            <v>58</v>
          </cell>
          <cell r="P81" t="str">
            <v>C</v>
          </cell>
          <cell r="Q81">
            <v>38659</v>
          </cell>
          <cell r="R81">
            <v>46.2</v>
          </cell>
          <cell r="S81">
            <v>306.83265299772978</v>
          </cell>
          <cell r="T81">
            <v>1</v>
          </cell>
          <cell r="U81">
            <v>160</v>
          </cell>
          <cell r="V81">
            <v>42.643568999999999</v>
          </cell>
          <cell r="W81">
            <v>72.935378999999998</v>
          </cell>
          <cell r="X81" t="str">
            <v>TruPulse 112.5+54.0+1.5=168.0</v>
          </cell>
          <cell r="Y81" t="str">
            <v>New England</v>
          </cell>
        </row>
        <row r="82">
          <cell r="A82" t="str">
            <v>MA</v>
          </cell>
          <cell r="B82" t="str">
            <v>MTSF</v>
          </cell>
          <cell r="C82" t="str">
            <v>Trees of Peace</v>
          </cell>
          <cell r="D82" t="str">
            <v>WP</v>
          </cell>
          <cell r="E82">
            <v>9.6</v>
          </cell>
          <cell r="L82">
            <v>163.5</v>
          </cell>
          <cell r="M82">
            <v>163.5</v>
          </cell>
          <cell r="N82" t="str">
            <v>Joe Norton</v>
          </cell>
          <cell r="P82" t="str">
            <v>C</v>
          </cell>
          <cell r="Q82">
            <v>38638</v>
          </cell>
          <cell r="T82">
            <v>1</v>
          </cell>
          <cell r="U82">
            <v>150</v>
          </cell>
        </row>
        <row r="83">
          <cell r="A83" t="str">
            <v>MA</v>
          </cell>
          <cell r="B83" t="str">
            <v>MTSF</v>
          </cell>
          <cell r="C83" t="str">
            <v>Trees of Peace</v>
          </cell>
          <cell r="D83" t="str">
            <v>WP</v>
          </cell>
          <cell r="E83">
            <v>8</v>
          </cell>
          <cell r="F83">
            <v>61</v>
          </cell>
          <cell r="G83">
            <v>49</v>
          </cell>
          <cell r="H83">
            <v>138.11185318076724</v>
          </cell>
          <cell r="I83">
            <v>37</v>
          </cell>
          <cell r="J83">
            <v>11.8</v>
          </cell>
          <cell r="K83">
            <v>22.699061754438731</v>
          </cell>
          <cell r="M83">
            <v>160.81091493520597</v>
          </cell>
          <cell r="N83" t="str">
            <v>John Brown</v>
          </cell>
          <cell r="O83">
            <v>48</v>
          </cell>
          <cell r="P83" t="str">
            <v>C</v>
          </cell>
          <cell r="Q83">
            <v>38687</v>
          </cell>
          <cell r="T83">
            <v>1</v>
          </cell>
          <cell r="U83">
            <v>150</v>
          </cell>
        </row>
        <row r="84">
          <cell r="A84" t="str">
            <v>MA</v>
          </cell>
          <cell r="B84" t="str">
            <v>MTSF</v>
          </cell>
          <cell r="C84" t="str">
            <v>Trees of Peace</v>
          </cell>
          <cell r="D84" t="str">
            <v>WP</v>
          </cell>
          <cell r="E84">
            <v>8.4</v>
          </cell>
          <cell r="F84">
            <v>63</v>
          </cell>
          <cell r="G84">
            <v>37.6</v>
          </cell>
          <cell r="H84">
            <v>115.31743597733958</v>
          </cell>
          <cell r="I84">
            <v>52</v>
          </cell>
          <cell r="J84">
            <v>13</v>
          </cell>
          <cell r="K84">
            <v>35.092364477642938</v>
          </cell>
          <cell r="L84">
            <v>6.7</v>
          </cell>
          <cell r="M84">
            <v>157.10980045498252</v>
          </cell>
          <cell r="N84" t="str">
            <v>Tom Porter</v>
          </cell>
          <cell r="O84">
            <v>31</v>
          </cell>
          <cell r="P84" t="str">
            <v>C</v>
          </cell>
          <cell r="Q84">
            <v>38687</v>
          </cell>
          <cell r="T84">
            <v>1</v>
          </cell>
          <cell r="U84">
            <v>150</v>
          </cell>
        </row>
        <row r="85">
          <cell r="A85" t="str">
            <v>MA</v>
          </cell>
          <cell r="B85" t="str">
            <v>MTSF</v>
          </cell>
          <cell r="C85" t="str">
            <v>Trees of Peace</v>
          </cell>
          <cell r="D85" t="str">
            <v>WP</v>
          </cell>
          <cell r="E85">
            <v>8.6</v>
          </cell>
          <cell r="F85">
            <v>52.5</v>
          </cell>
          <cell r="G85">
            <v>53.5</v>
          </cell>
          <cell r="H85">
            <v>126.60745554721171</v>
          </cell>
          <cell r="I85">
            <v>32.5</v>
          </cell>
          <cell r="J85">
            <v>17.3</v>
          </cell>
          <cell r="K85">
            <v>28.994050222584129</v>
          </cell>
          <cell r="L85">
            <v>1.5</v>
          </cell>
          <cell r="M85">
            <v>157.10150576979584</v>
          </cell>
          <cell r="N85" t="str">
            <v>Tom Porter</v>
          </cell>
          <cell r="O85">
            <v>31</v>
          </cell>
          <cell r="P85" t="str">
            <v>O</v>
          </cell>
          <cell r="Q85">
            <v>38659</v>
          </cell>
          <cell r="R85">
            <v>35</v>
          </cell>
          <cell r="S85">
            <v>269.05150576979582</v>
          </cell>
          <cell r="T85">
            <v>1</v>
          </cell>
          <cell r="U85">
            <v>160</v>
          </cell>
        </row>
        <row r="86">
          <cell r="A86" t="str">
            <v>MA</v>
          </cell>
          <cell r="B86" t="str">
            <v>MTSF</v>
          </cell>
          <cell r="C86" t="str">
            <v>Trees of Peace</v>
          </cell>
          <cell r="D86" t="str">
            <v>WP</v>
          </cell>
          <cell r="E86">
            <v>11.2</v>
          </cell>
          <cell r="F86">
            <v>60</v>
          </cell>
          <cell r="G86">
            <v>46.2</v>
          </cell>
          <cell r="H86">
            <v>129.9168410577052</v>
          </cell>
          <cell r="I86">
            <v>41.5</v>
          </cell>
          <cell r="J86">
            <v>11.8</v>
          </cell>
          <cell r="K86">
            <v>25.459758454302897</v>
          </cell>
          <cell r="L86">
            <v>1</v>
          </cell>
          <cell r="M86">
            <v>156.37659951200808</v>
          </cell>
          <cell r="N86" t="str">
            <v>Mirror</v>
          </cell>
          <cell r="O86">
            <v>77</v>
          </cell>
          <cell r="P86" t="str">
            <v>O</v>
          </cell>
          <cell r="Q86">
            <v>38659</v>
          </cell>
          <cell r="R86">
            <v>44</v>
          </cell>
          <cell r="S86">
            <v>301.77659951200803</v>
          </cell>
          <cell r="T86">
            <v>1</v>
          </cell>
          <cell r="U86">
            <v>160</v>
          </cell>
          <cell r="V86">
            <v>42.642954000000003</v>
          </cell>
          <cell r="W86">
            <v>72.935423999999998</v>
          </cell>
        </row>
        <row r="87">
          <cell r="A87" t="str">
            <v>MA</v>
          </cell>
          <cell r="B87" t="str">
            <v>MTSF</v>
          </cell>
          <cell r="C87" t="str">
            <v>Trees of Peace</v>
          </cell>
          <cell r="D87" t="str">
            <v>WP</v>
          </cell>
          <cell r="E87">
            <v>7.4</v>
          </cell>
          <cell r="F87">
            <v>55</v>
          </cell>
          <cell r="G87">
            <v>48</v>
          </cell>
          <cell r="H87">
            <v>122.61889620377003</v>
          </cell>
          <cell r="I87">
            <v>42</v>
          </cell>
          <cell r="J87">
            <v>15.5</v>
          </cell>
          <cell r="K87">
            <v>33.672035385860369</v>
          </cell>
          <cell r="M87">
            <v>156.29093158963042</v>
          </cell>
          <cell r="N87" t="str">
            <v>Tuning Fork</v>
          </cell>
          <cell r="O87">
            <v>44</v>
          </cell>
          <cell r="P87" t="str">
            <v>C</v>
          </cell>
          <cell r="Q87">
            <v>38687</v>
          </cell>
          <cell r="T87">
            <v>1</v>
          </cell>
          <cell r="U87">
            <v>150</v>
          </cell>
          <cell r="X87" t="str">
            <v>Up from John</v>
          </cell>
        </row>
        <row r="88">
          <cell r="A88" t="str">
            <v>MA</v>
          </cell>
          <cell r="B88" t="str">
            <v>MTSF</v>
          </cell>
          <cell r="C88" t="str">
            <v>Trees of Peace</v>
          </cell>
          <cell r="D88" t="str">
            <v>WP</v>
          </cell>
          <cell r="E88">
            <v>11.2</v>
          </cell>
          <cell r="F88">
            <v>68.5</v>
          </cell>
          <cell r="G88">
            <v>37.9</v>
          </cell>
          <cell r="H88">
            <v>126.23560862033281</v>
          </cell>
          <cell r="I88">
            <v>55</v>
          </cell>
          <cell r="J88">
            <v>10.199999999999999</v>
          </cell>
          <cell r="K88">
            <v>29.218982152731236</v>
          </cell>
          <cell r="L88">
            <v>0.6</v>
          </cell>
          <cell r="M88">
            <v>156.05459077306404</v>
          </cell>
          <cell r="N88" t="str">
            <v>Mirror</v>
          </cell>
          <cell r="O88">
            <v>77</v>
          </cell>
          <cell r="P88" t="str">
            <v>C</v>
          </cell>
          <cell r="Q88">
            <v>38692</v>
          </cell>
        </row>
        <row r="89">
          <cell r="A89" t="str">
            <v>MA</v>
          </cell>
          <cell r="B89" t="str">
            <v>MTSF</v>
          </cell>
          <cell r="C89" t="str">
            <v>Trees of Peace</v>
          </cell>
          <cell r="D89" t="str">
            <v>WP</v>
          </cell>
          <cell r="E89">
            <v>9</v>
          </cell>
          <cell r="F89">
            <v>59</v>
          </cell>
          <cell r="G89">
            <v>37.9</v>
          </cell>
          <cell r="H89">
            <v>108.72848041751294</v>
          </cell>
          <cell r="I89">
            <v>47.5</v>
          </cell>
          <cell r="J89">
            <v>18.600000000000001</v>
          </cell>
          <cell r="K89">
            <v>45.451701574974969</v>
          </cell>
          <cell r="L89">
            <v>1.1000000000000001</v>
          </cell>
          <cell r="M89">
            <v>155.28018199248791</v>
          </cell>
          <cell r="N89" t="str">
            <v>Arovl Lookin Horse</v>
          </cell>
          <cell r="O89">
            <v>26</v>
          </cell>
          <cell r="P89" t="str">
            <v>C</v>
          </cell>
          <cell r="Q89">
            <v>38687</v>
          </cell>
          <cell r="T89">
            <v>1</v>
          </cell>
          <cell r="U89">
            <v>150</v>
          </cell>
        </row>
        <row r="90">
          <cell r="A90" t="str">
            <v>MA</v>
          </cell>
          <cell r="B90" t="str">
            <v>MTSF</v>
          </cell>
          <cell r="C90" t="str">
            <v>Trees of Peace</v>
          </cell>
          <cell r="D90" t="str">
            <v>WP</v>
          </cell>
          <cell r="E90">
            <v>8.1999999999999993</v>
          </cell>
          <cell r="F90">
            <v>60.5</v>
          </cell>
          <cell r="G90">
            <v>50.5</v>
          </cell>
          <cell r="H90">
            <v>140.04986188487118</v>
          </cell>
          <cell r="I90">
            <v>41</v>
          </cell>
          <cell r="J90">
            <v>4.9000000000000004</v>
          </cell>
          <cell r="K90">
            <v>10.506281545896199</v>
          </cell>
          <cell r="L90">
            <v>4.5</v>
          </cell>
          <cell r="M90">
            <v>155.05614343076738</v>
          </cell>
          <cell r="O90">
            <v>37</v>
          </cell>
          <cell r="P90" t="str">
            <v>C</v>
          </cell>
          <cell r="Q90">
            <v>38687</v>
          </cell>
          <cell r="T90">
            <v>1</v>
          </cell>
          <cell r="U90">
            <v>150</v>
          </cell>
        </row>
        <row r="91">
          <cell r="A91" t="str">
            <v>MA</v>
          </cell>
          <cell r="B91" t="str">
            <v>MTSF</v>
          </cell>
          <cell r="C91" t="str">
            <v>Trees of Peace</v>
          </cell>
          <cell r="D91" t="str">
            <v>WP</v>
          </cell>
          <cell r="E91">
            <v>8.6</v>
          </cell>
          <cell r="F91">
            <v>66</v>
          </cell>
          <cell r="G91">
            <v>41.4</v>
          </cell>
          <cell r="H91">
            <v>130.93974933408305</v>
          </cell>
          <cell r="I91">
            <v>52.5</v>
          </cell>
          <cell r="J91">
            <v>6.8</v>
          </cell>
          <cell r="K91">
            <v>18.6486250082739</v>
          </cell>
          <cell r="L91">
            <v>5</v>
          </cell>
          <cell r="M91">
            <v>154.58837434235696</v>
          </cell>
          <cell r="N91" t="str">
            <v>Lynn Rogers</v>
          </cell>
          <cell r="O91">
            <v>34</v>
          </cell>
          <cell r="P91" t="str">
            <v>C</v>
          </cell>
          <cell r="Q91">
            <v>38687</v>
          </cell>
          <cell r="T91">
            <v>1</v>
          </cell>
          <cell r="U91">
            <v>150</v>
          </cell>
        </row>
        <row r="92">
          <cell r="A92" t="str">
            <v>MA</v>
          </cell>
          <cell r="B92" t="str">
            <v>MTSF</v>
          </cell>
          <cell r="C92" t="str">
            <v>Trees of Peace</v>
          </cell>
          <cell r="D92" t="str">
            <v>WP</v>
          </cell>
          <cell r="E92">
            <v>10.6</v>
          </cell>
          <cell r="F92">
            <v>51.5</v>
          </cell>
          <cell r="G92">
            <v>54.9</v>
          </cell>
          <cell r="H92">
            <v>126.40413134216612</v>
          </cell>
          <cell r="I92">
            <v>28</v>
          </cell>
          <cell r="J92">
            <v>18.5</v>
          </cell>
          <cell r="K92">
            <v>26.653591138027743</v>
          </cell>
          <cell r="L92">
            <v>1.3</v>
          </cell>
          <cell r="M92">
            <v>154.35772248019387</v>
          </cell>
          <cell r="N92" t="str">
            <v>Paula Horn</v>
          </cell>
          <cell r="O92">
            <v>27</v>
          </cell>
          <cell r="P92" t="str">
            <v>C</v>
          </cell>
          <cell r="Q92">
            <v>38659</v>
          </cell>
          <cell r="R92">
            <v>47</v>
          </cell>
          <cell r="S92">
            <v>293.30772248019389</v>
          </cell>
          <cell r="T92">
            <v>1</v>
          </cell>
          <cell r="U92">
            <v>160</v>
          </cell>
        </row>
        <row r="93">
          <cell r="A93" t="str">
            <v>MA</v>
          </cell>
          <cell r="B93" t="str">
            <v>MTSF</v>
          </cell>
          <cell r="C93" t="str">
            <v>Trees of Peace</v>
          </cell>
          <cell r="D93" t="str">
            <v>WP</v>
          </cell>
          <cell r="E93">
            <v>8.6</v>
          </cell>
          <cell r="F93">
            <v>53</v>
          </cell>
          <cell r="G93">
            <v>50.8</v>
          </cell>
          <cell r="H93">
            <v>123.21617370396453</v>
          </cell>
          <cell r="I93">
            <v>39</v>
          </cell>
          <cell r="J93">
            <v>15</v>
          </cell>
          <cell r="K93">
            <v>30.281828276994929</v>
          </cell>
          <cell r="M93">
            <v>153.49800198095946</v>
          </cell>
          <cell r="N93" t="str">
            <v>Tribe-1</v>
          </cell>
          <cell r="O93">
            <v>41</v>
          </cell>
          <cell r="P93" t="str">
            <v>C</v>
          </cell>
          <cell r="Q93">
            <v>38687</v>
          </cell>
          <cell r="T93">
            <v>1</v>
          </cell>
          <cell r="U93">
            <v>150</v>
          </cell>
          <cell r="X93" t="str">
            <v>Up from John</v>
          </cell>
        </row>
        <row r="94">
          <cell r="A94" t="str">
            <v>MA</v>
          </cell>
          <cell r="B94" t="str">
            <v>MTSF</v>
          </cell>
          <cell r="C94" t="str">
            <v>Trees of Peace</v>
          </cell>
          <cell r="D94" t="str">
            <v>WP</v>
          </cell>
          <cell r="E94">
            <v>6.1</v>
          </cell>
          <cell r="F94">
            <v>64</v>
          </cell>
          <cell r="G94">
            <v>36.799999999999997</v>
          </cell>
          <cell r="H94">
            <v>115.01253091499245</v>
          </cell>
          <cell r="I94">
            <v>53.5</v>
          </cell>
          <cell r="J94">
            <v>13.7</v>
          </cell>
          <cell r="K94">
            <v>38.012522443531793</v>
          </cell>
          <cell r="M94">
            <v>153.02505335852425</v>
          </cell>
          <cell r="N94" t="str">
            <v xml:space="preserve">Ravine </v>
          </cell>
          <cell r="O94">
            <v>82</v>
          </cell>
          <cell r="P94" t="str">
            <v>C</v>
          </cell>
          <cell r="Q94">
            <v>38692</v>
          </cell>
          <cell r="T94">
            <v>1</v>
          </cell>
          <cell r="U94">
            <v>120</v>
          </cell>
          <cell r="X94" t="str">
            <v>In ravine below Guardian</v>
          </cell>
        </row>
        <row r="95">
          <cell r="A95" t="str">
            <v>MA</v>
          </cell>
          <cell r="B95" t="str">
            <v>MTSF</v>
          </cell>
          <cell r="C95" t="str">
            <v>Trees of Peace</v>
          </cell>
          <cell r="D95" t="str">
            <v>WP</v>
          </cell>
          <cell r="E95">
            <v>8.1</v>
          </cell>
          <cell r="F95">
            <v>60.5</v>
          </cell>
          <cell r="G95">
            <v>39.799999999999997</v>
          </cell>
          <cell r="H95">
            <v>116.17991045651942</v>
          </cell>
          <cell r="I95">
            <v>47</v>
          </cell>
          <cell r="J95">
            <v>14.7</v>
          </cell>
          <cell r="K95">
            <v>35.779870186457593</v>
          </cell>
          <cell r="M95">
            <v>151.95978064297702</v>
          </cell>
          <cell r="N95" t="str">
            <v>Alternate sign</v>
          </cell>
          <cell r="O95">
            <v>50</v>
          </cell>
          <cell r="P95" t="str">
            <v>C</v>
          </cell>
          <cell r="Q95">
            <v>38693</v>
          </cell>
          <cell r="T95">
            <v>1</v>
          </cell>
          <cell r="U95">
            <v>140</v>
          </cell>
          <cell r="X95" t="str">
            <v>Below sign on right at edge before Mast Pines</v>
          </cell>
        </row>
        <row r="96">
          <cell r="A96" t="str">
            <v>MA</v>
          </cell>
          <cell r="B96" t="str">
            <v>MTSF</v>
          </cell>
          <cell r="C96" t="str">
            <v>Trees of Peace</v>
          </cell>
          <cell r="D96" t="str">
            <v>WP</v>
          </cell>
          <cell r="E96">
            <v>7.7</v>
          </cell>
          <cell r="F96">
            <v>57.5</v>
          </cell>
          <cell r="G96">
            <v>49.2</v>
          </cell>
          <cell r="H96">
            <v>130.58164709992798</v>
          </cell>
          <cell r="I96">
            <v>36</v>
          </cell>
          <cell r="J96">
            <v>7.7</v>
          </cell>
          <cell r="K96">
            <v>14.470508025175544</v>
          </cell>
          <cell r="L96">
            <v>6</v>
          </cell>
          <cell r="M96">
            <v>151.05215512510352</v>
          </cell>
          <cell r="N96" t="str">
            <v>Guardian</v>
          </cell>
          <cell r="O96">
            <v>70</v>
          </cell>
          <cell r="P96" t="str">
            <v>C</v>
          </cell>
          <cell r="Q96">
            <v>38687</v>
          </cell>
          <cell r="T96">
            <v>1</v>
          </cell>
          <cell r="U96">
            <v>150</v>
          </cell>
        </row>
        <row r="97">
          <cell r="A97" t="str">
            <v>MA</v>
          </cell>
          <cell r="B97" t="str">
            <v>MTSF</v>
          </cell>
          <cell r="C97" t="str">
            <v>Trees of Peace</v>
          </cell>
          <cell r="D97" t="str">
            <v>WP</v>
          </cell>
          <cell r="E97">
            <v>8.35</v>
          </cell>
          <cell r="F97">
            <v>55.5</v>
          </cell>
          <cell r="G97">
            <v>52.6</v>
          </cell>
          <cell r="H97">
            <v>132.2700343191471</v>
          </cell>
          <cell r="I97">
            <v>41</v>
          </cell>
          <cell r="J97">
            <v>8.6</v>
          </cell>
          <cell r="K97">
            <v>18.39284724357627</v>
          </cell>
          <cell r="M97">
            <v>150.66288156272338</v>
          </cell>
          <cell r="O97">
            <v>35</v>
          </cell>
          <cell r="P97" t="str">
            <v>C</v>
          </cell>
          <cell r="Q97">
            <v>38687</v>
          </cell>
          <cell r="T97">
            <v>1</v>
          </cell>
          <cell r="U97">
            <v>150</v>
          </cell>
        </row>
        <row r="98">
          <cell r="A98" t="str">
            <v>MA</v>
          </cell>
          <cell r="B98" t="str">
            <v>MTSF</v>
          </cell>
          <cell r="C98" t="str">
            <v>Trees of Peace</v>
          </cell>
          <cell r="D98" t="str">
            <v>WP</v>
          </cell>
          <cell r="E98">
            <v>6.3</v>
          </cell>
          <cell r="F98">
            <v>53</v>
          </cell>
          <cell r="G98">
            <v>49</v>
          </cell>
          <cell r="H98">
            <v>119.99882325542075</v>
          </cell>
          <cell r="I98">
            <v>36</v>
          </cell>
          <cell r="J98">
            <v>13.7</v>
          </cell>
          <cell r="K98">
            <v>25.578519775086818</v>
          </cell>
          <cell r="L98">
            <v>5</v>
          </cell>
          <cell r="M98">
            <v>150.57734303050756</v>
          </cell>
          <cell r="N98" t="str">
            <v xml:space="preserve">Hollow </v>
          </cell>
          <cell r="O98">
            <v>83</v>
          </cell>
          <cell r="P98" t="str">
            <v>C</v>
          </cell>
          <cell r="Q98">
            <v>38692</v>
          </cell>
          <cell r="T98">
            <v>1</v>
          </cell>
          <cell r="U98">
            <v>120</v>
          </cell>
          <cell r="X98" t="str">
            <v>In ravine below Guardian</v>
          </cell>
        </row>
        <row r="99">
          <cell r="A99" t="str">
            <v>MA</v>
          </cell>
          <cell r="B99" t="str">
            <v>MTSF</v>
          </cell>
          <cell r="C99" t="str">
            <v>Trees of Peace</v>
          </cell>
          <cell r="D99" t="str">
            <v>WP</v>
          </cell>
          <cell r="E99">
            <v>8.1999999999999993</v>
          </cell>
          <cell r="F99">
            <v>55.5</v>
          </cell>
          <cell r="G99">
            <v>47.2</v>
          </cell>
          <cell r="H99">
            <v>122.16602243972891</v>
          </cell>
          <cell r="I99">
            <v>37</v>
          </cell>
          <cell r="J99">
            <v>14.5</v>
          </cell>
          <cell r="K99">
            <v>27.792180450043002</v>
          </cell>
          <cell r="L99">
            <v>0.5</v>
          </cell>
          <cell r="M99">
            <v>150.45820288977191</v>
          </cell>
          <cell r="N99" t="str">
            <v>Ann Joc</v>
          </cell>
          <cell r="P99" t="str">
            <v>C</v>
          </cell>
          <cell r="Q99">
            <v>38687</v>
          </cell>
          <cell r="T99">
            <v>1</v>
          </cell>
          <cell r="U99">
            <v>150</v>
          </cell>
        </row>
        <row r="100">
          <cell r="A100" t="str">
            <v>MA</v>
          </cell>
          <cell r="B100" t="str">
            <v>MTSF</v>
          </cell>
          <cell r="C100" t="str">
            <v>Trees of Peace</v>
          </cell>
          <cell r="D100" t="str">
            <v>WP</v>
          </cell>
          <cell r="E100">
            <v>7.6</v>
          </cell>
          <cell r="F100">
            <v>63</v>
          </cell>
          <cell r="G100">
            <v>44.8</v>
          </cell>
          <cell r="H100">
            <v>133.17586568311938</v>
          </cell>
          <cell r="I100">
            <v>44</v>
          </cell>
          <cell r="J100">
            <v>7.5</v>
          </cell>
          <cell r="K100">
            <v>17.229457373046806</v>
          </cell>
          <cell r="M100">
            <v>150.4053230561662</v>
          </cell>
          <cell r="O100">
            <v>85</v>
          </cell>
          <cell r="P100" t="str">
            <v>C</v>
          </cell>
          <cell r="Q100">
            <v>38687</v>
          </cell>
          <cell r="T100">
            <v>1</v>
          </cell>
          <cell r="U100">
            <v>150</v>
          </cell>
        </row>
        <row r="101">
          <cell r="A101" t="str">
            <v>MA</v>
          </cell>
          <cell r="B101" t="str">
            <v>MTSF</v>
          </cell>
          <cell r="C101" t="str">
            <v>Trees of Peace</v>
          </cell>
          <cell r="D101" t="str">
            <v>WP</v>
          </cell>
          <cell r="E101">
            <v>7.4</v>
          </cell>
          <cell r="F101">
            <v>49</v>
          </cell>
          <cell r="G101">
            <v>60.9</v>
          </cell>
          <cell r="H101">
            <v>128.44451678621337</v>
          </cell>
          <cell r="I101">
            <v>24</v>
          </cell>
          <cell r="J101">
            <v>12.3</v>
          </cell>
          <cell r="K101">
            <v>15.338187811798313</v>
          </cell>
          <cell r="L101">
            <v>6.6</v>
          </cell>
          <cell r="M101">
            <v>150.38270459801168</v>
          </cell>
          <cell r="O101">
            <v>28</v>
          </cell>
          <cell r="P101" t="str">
            <v>C</v>
          </cell>
          <cell r="Q101">
            <v>38692</v>
          </cell>
          <cell r="T101">
            <v>1</v>
          </cell>
          <cell r="U101">
            <v>140</v>
          </cell>
          <cell r="X101" t="str">
            <v>Above Jake Below Paula</v>
          </cell>
        </row>
        <row r="102">
          <cell r="A102" t="str">
            <v>MA</v>
          </cell>
          <cell r="B102" t="str">
            <v>MTSF</v>
          </cell>
          <cell r="C102" t="str">
            <v>Trees of Peace</v>
          </cell>
          <cell r="D102" t="str">
            <v>WP</v>
          </cell>
          <cell r="E102">
            <v>9.5</v>
          </cell>
          <cell r="F102">
            <v>67</v>
          </cell>
          <cell r="G102">
            <v>32.1</v>
          </cell>
          <cell r="H102">
            <v>106.81111448313466</v>
          </cell>
          <cell r="I102">
            <v>57</v>
          </cell>
          <cell r="J102">
            <v>14.7</v>
          </cell>
          <cell r="K102">
            <v>43.392608524001758</v>
          </cell>
          <cell r="M102">
            <v>150.20372300713643</v>
          </cell>
          <cell r="O102">
            <v>5</v>
          </cell>
          <cell r="P102" t="str">
            <v>C</v>
          </cell>
          <cell r="Q102">
            <v>38687</v>
          </cell>
          <cell r="T102">
            <v>1</v>
          </cell>
          <cell r="U102">
            <v>150</v>
          </cell>
          <cell r="X102" t="str">
            <v>Up from Jake</v>
          </cell>
        </row>
        <row r="103">
          <cell r="A103" t="str">
            <v>MA</v>
          </cell>
          <cell r="B103" t="str">
            <v>MTSF</v>
          </cell>
          <cell r="C103" t="str">
            <v>Trees of Peace</v>
          </cell>
          <cell r="D103" t="str">
            <v>WP</v>
          </cell>
          <cell r="E103">
            <v>8.1</v>
          </cell>
          <cell r="F103">
            <v>63</v>
          </cell>
          <cell r="G103">
            <v>38.6</v>
          </cell>
          <cell r="H103">
            <v>117.91324377807399</v>
          </cell>
          <cell r="I103">
            <v>57</v>
          </cell>
          <cell r="J103">
            <v>9</v>
          </cell>
          <cell r="K103">
            <v>26.750293521879478</v>
          </cell>
          <cell r="L103">
            <v>4.8</v>
          </cell>
          <cell r="M103">
            <v>149.46353729995349</v>
          </cell>
          <cell r="O103">
            <v>36</v>
          </cell>
          <cell r="P103" t="str">
            <v>C</v>
          </cell>
          <cell r="Q103">
            <v>38687</v>
          </cell>
          <cell r="T103">
            <v>1</v>
          </cell>
          <cell r="U103">
            <v>150</v>
          </cell>
        </row>
        <row r="104">
          <cell r="A104" t="str">
            <v>MA</v>
          </cell>
          <cell r="B104" t="str">
            <v>MTSF</v>
          </cell>
          <cell r="C104" t="str">
            <v>Trees of Peace</v>
          </cell>
          <cell r="D104" t="str">
            <v>WP</v>
          </cell>
          <cell r="E104">
            <v>6.7</v>
          </cell>
          <cell r="F104">
            <v>51</v>
          </cell>
          <cell r="G104">
            <v>52.8</v>
          </cell>
          <cell r="H104">
            <v>121.86907745770202</v>
          </cell>
          <cell r="I104">
            <v>32.5</v>
          </cell>
          <cell r="J104">
            <v>12.2</v>
          </cell>
          <cell r="K104">
            <v>20.604167654400392</v>
          </cell>
          <cell r="L104">
            <v>5.6</v>
          </cell>
          <cell r="M104">
            <v>148.0732451121024</v>
          </cell>
          <cell r="N104" t="str">
            <v>Member of Tribe</v>
          </cell>
          <cell r="O104">
            <v>40</v>
          </cell>
          <cell r="P104" t="str">
            <v>C</v>
          </cell>
          <cell r="Q104">
            <v>38692</v>
          </cell>
          <cell r="T104">
            <v>1</v>
          </cell>
        </row>
        <row r="105">
          <cell r="A105" t="str">
            <v>MA</v>
          </cell>
          <cell r="B105" t="str">
            <v>MTSF</v>
          </cell>
          <cell r="C105" t="str">
            <v>Trees of Peace</v>
          </cell>
          <cell r="D105" t="str">
            <v>WP</v>
          </cell>
          <cell r="E105">
            <v>9.1999999999999993</v>
          </cell>
          <cell r="F105">
            <v>63</v>
          </cell>
          <cell r="G105">
            <v>39.700000000000003</v>
          </cell>
          <cell r="H105">
            <v>120.72711751044797</v>
          </cell>
          <cell r="I105">
            <v>51.5</v>
          </cell>
          <cell r="J105">
            <v>7.7</v>
          </cell>
          <cell r="K105">
            <v>20.700865647126125</v>
          </cell>
          <cell r="L105">
            <v>5</v>
          </cell>
          <cell r="M105">
            <v>146.42798315757409</v>
          </cell>
          <cell r="N105" t="str">
            <v>Dave Chief</v>
          </cell>
          <cell r="O105">
            <v>63</v>
          </cell>
          <cell r="P105" t="str">
            <v>C</v>
          </cell>
          <cell r="Q105">
            <v>38692</v>
          </cell>
          <cell r="T105">
            <v>1</v>
          </cell>
          <cell r="U105">
            <v>150</v>
          </cell>
          <cell r="X105" t="str">
            <v>Formerly 150</v>
          </cell>
        </row>
        <row r="106">
          <cell r="A106" t="str">
            <v>MA</v>
          </cell>
          <cell r="B106" t="str">
            <v>MTSF</v>
          </cell>
          <cell r="C106" t="str">
            <v>Trees of Peace</v>
          </cell>
          <cell r="D106" t="str">
            <v>WP</v>
          </cell>
          <cell r="E106">
            <v>7.9</v>
          </cell>
          <cell r="F106">
            <v>47</v>
          </cell>
          <cell r="G106">
            <v>54</v>
          </cell>
          <cell r="H106">
            <v>114.07139620686758</v>
          </cell>
          <cell r="I106">
            <v>29</v>
          </cell>
          <cell r="J106">
            <v>16.600000000000001</v>
          </cell>
          <cell r="K106">
            <v>24.854887964232695</v>
          </cell>
          <cell r="L106">
            <v>6.5</v>
          </cell>
          <cell r="M106">
            <v>145.42628417110026</v>
          </cell>
          <cell r="N106" t="str">
            <v>Road warrior</v>
          </cell>
          <cell r="O106">
            <v>79</v>
          </cell>
          <cell r="P106" t="str">
            <v>C</v>
          </cell>
          <cell r="Q106">
            <v>38692</v>
          </cell>
          <cell r="T106">
            <v>1</v>
          </cell>
          <cell r="U106">
            <v>140</v>
          </cell>
          <cell r="X106" t="str">
            <v xml:space="preserve">Below road </v>
          </cell>
        </row>
        <row r="107">
          <cell r="A107" t="str">
            <v>MA</v>
          </cell>
          <cell r="B107" t="str">
            <v>MTSF</v>
          </cell>
          <cell r="C107" t="str">
            <v>Trees of Peace</v>
          </cell>
          <cell r="D107" t="str">
            <v>WP</v>
          </cell>
          <cell r="E107">
            <v>9.1999999999999993</v>
          </cell>
          <cell r="F107">
            <v>53.5</v>
          </cell>
          <cell r="G107">
            <v>42.6</v>
          </cell>
          <cell r="H107">
            <v>108.63859313406704</v>
          </cell>
          <cell r="I107">
            <v>39.5</v>
          </cell>
          <cell r="J107">
            <v>18</v>
          </cell>
          <cell r="K107">
            <v>36.618513833431265</v>
          </cell>
          <cell r="M107">
            <v>145.25710696749832</v>
          </cell>
          <cell r="N107" t="str">
            <v>Dave Chief</v>
          </cell>
          <cell r="O107">
            <v>63</v>
          </cell>
          <cell r="P107" t="str">
            <v>O</v>
          </cell>
          <cell r="Q107">
            <v>38687</v>
          </cell>
          <cell r="T107">
            <v>1</v>
          </cell>
          <cell r="U107">
            <v>150</v>
          </cell>
        </row>
        <row r="108">
          <cell r="A108" t="str">
            <v>MA</v>
          </cell>
          <cell r="B108" t="str">
            <v>MTSF</v>
          </cell>
          <cell r="C108" t="str">
            <v>Trees of Peace</v>
          </cell>
          <cell r="D108" t="str">
            <v>WP</v>
          </cell>
          <cell r="E108">
            <v>8.6</v>
          </cell>
          <cell r="F108">
            <v>53</v>
          </cell>
          <cell r="G108">
            <v>43.9</v>
          </cell>
          <cell r="H108">
            <v>110.25089069585427</v>
          </cell>
          <cell r="I108">
            <v>40.5</v>
          </cell>
          <cell r="J108">
            <v>13.3</v>
          </cell>
          <cell r="K108">
            <v>27.951043068354686</v>
          </cell>
          <cell r="L108">
            <v>6.3</v>
          </cell>
          <cell r="M108">
            <v>144.50193376420896</v>
          </cell>
          <cell r="N108" t="str">
            <v>Italian</v>
          </cell>
          <cell r="P108" t="str">
            <v>C</v>
          </cell>
          <cell r="Q108">
            <v>38687</v>
          </cell>
          <cell r="T108">
            <v>1</v>
          </cell>
          <cell r="U108">
            <v>150</v>
          </cell>
          <cell r="X108" t="str">
            <v>Near road</v>
          </cell>
        </row>
        <row r="109">
          <cell r="A109" t="str">
            <v>MA</v>
          </cell>
          <cell r="B109" t="str">
            <v>MTSF</v>
          </cell>
          <cell r="C109" t="str">
            <v>Trees of Peace</v>
          </cell>
          <cell r="D109" t="str">
            <v>WP</v>
          </cell>
          <cell r="E109">
            <v>7.4</v>
          </cell>
          <cell r="F109">
            <v>48</v>
          </cell>
          <cell r="G109">
            <v>51.2</v>
          </cell>
          <cell r="H109">
            <v>112.22466695013227</v>
          </cell>
          <cell r="I109">
            <v>34</v>
          </cell>
          <cell r="J109">
            <v>11.2</v>
          </cell>
          <cell r="K109">
            <v>19.811903824437142</v>
          </cell>
          <cell r="L109">
            <v>6</v>
          </cell>
          <cell r="M109">
            <v>138.03657077456941</v>
          </cell>
          <cell r="N109" t="str">
            <v>Member of Tribe</v>
          </cell>
          <cell r="O109">
            <v>39</v>
          </cell>
          <cell r="P109" t="str">
            <v>C</v>
          </cell>
          <cell r="Q109">
            <v>38692</v>
          </cell>
          <cell r="T109">
            <v>1</v>
          </cell>
        </row>
        <row r="110">
          <cell r="A110" t="str">
            <v>MA</v>
          </cell>
          <cell r="B110" t="str">
            <v>MTSF</v>
          </cell>
          <cell r="C110" t="str">
            <v>Trees of Peace</v>
          </cell>
          <cell r="D110" t="str">
            <v>WP</v>
          </cell>
          <cell r="E110">
            <v>8.1999999999999993</v>
          </cell>
          <cell r="F110">
            <v>47.5</v>
          </cell>
          <cell r="G110">
            <v>50.4</v>
          </cell>
          <cell r="H110">
            <v>109.79813709554995</v>
          </cell>
          <cell r="I110">
            <v>31.5</v>
          </cell>
          <cell r="J110">
            <v>10.9</v>
          </cell>
          <cell r="K110">
            <v>17.869519362544729</v>
          </cell>
          <cell r="L110">
            <v>6.3</v>
          </cell>
          <cell r="M110">
            <v>133.96765645809469</v>
          </cell>
          <cell r="O110">
            <v>29</v>
          </cell>
          <cell r="P110" t="str">
            <v>C</v>
          </cell>
          <cell r="Q110">
            <v>38692</v>
          </cell>
          <cell r="T110">
            <v>1</v>
          </cell>
          <cell r="U110">
            <v>140</v>
          </cell>
          <cell r="X110" t="str">
            <v>Above Jake Below Paula, also</v>
          </cell>
        </row>
        <row r="111">
          <cell r="A111" t="str">
            <v>MA</v>
          </cell>
          <cell r="B111" t="str">
            <v>MTSF</v>
          </cell>
          <cell r="C111" t="str">
            <v xml:space="preserve">Trees of Peace-Mast </v>
          </cell>
          <cell r="D111" t="str">
            <v>WP</v>
          </cell>
          <cell r="E111">
            <v>8.9</v>
          </cell>
          <cell r="L111">
            <v>158</v>
          </cell>
          <cell r="M111">
            <v>158</v>
          </cell>
          <cell r="N111" t="str">
            <v>Double Mast-2</v>
          </cell>
          <cell r="O111">
            <v>137</v>
          </cell>
          <cell r="P111" t="str">
            <v>C</v>
          </cell>
          <cell r="Q111">
            <v>38734</v>
          </cell>
          <cell r="T111">
            <v>1</v>
          </cell>
          <cell r="U111">
            <v>140</v>
          </cell>
          <cell r="X111" t="str">
            <v>Below 138</v>
          </cell>
        </row>
        <row r="112">
          <cell r="A112" t="str">
            <v>MA</v>
          </cell>
          <cell r="B112" t="str">
            <v>MTSF</v>
          </cell>
          <cell r="C112" t="str">
            <v xml:space="preserve">Trees of Peace-Mast </v>
          </cell>
          <cell r="D112" t="str">
            <v>WP</v>
          </cell>
          <cell r="E112">
            <v>8.9</v>
          </cell>
          <cell r="F112">
            <v>50</v>
          </cell>
          <cell r="G112">
            <v>54</v>
          </cell>
          <cell r="H112">
            <v>121.35254915624209</v>
          </cell>
          <cell r="I112">
            <v>30.5</v>
          </cell>
          <cell r="J112">
            <v>19.7</v>
          </cell>
          <cell r="K112">
            <v>30.844216145712011</v>
          </cell>
          <cell r="L112">
            <v>4.5</v>
          </cell>
          <cell r="M112">
            <v>156.69676530195409</v>
          </cell>
          <cell r="N112" t="str">
            <v>Double Mast-2</v>
          </cell>
          <cell r="O112">
            <v>137</v>
          </cell>
          <cell r="P112" t="str">
            <v>H</v>
          </cell>
          <cell r="Q112">
            <v>38687</v>
          </cell>
          <cell r="T112">
            <v>1</v>
          </cell>
          <cell r="U112">
            <v>150</v>
          </cell>
          <cell r="X112" t="str">
            <v>Below 138</v>
          </cell>
        </row>
        <row r="113">
          <cell r="A113" t="str">
            <v>MA</v>
          </cell>
          <cell r="B113" t="str">
            <v>MTSF</v>
          </cell>
          <cell r="C113" t="str">
            <v xml:space="preserve">Trees of Peace-Mast </v>
          </cell>
          <cell r="D113" t="str">
            <v>WP</v>
          </cell>
          <cell r="E113">
            <v>9</v>
          </cell>
          <cell r="F113">
            <v>60</v>
          </cell>
          <cell r="G113">
            <v>48.4</v>
          </cell>
          <cell r="H113">
            <v>134.60365628973574</v>
          </cell>
          <cell r="I113">
            <v>37</v>
          </cell>
          <cell r="J113">
            <v>8.1</v>
          </cell>
          <cell r="K113">
            <v>15.640036745071672</v>
          </cell>
          <cell r="L113">
            <v>6</v>
          </cell>
          <cell r="M113">
            <v>156.24369303480742</v>
          </cell>
          <cell r="N113" t="str">
            <v>Double Mast</v>
          </cell>
          <cell r="O113">
            <v>138</v>
          </cell>
          <cell r="P113" t="str">
            <v>C</v>
          </cell>
          <cell r="Q113">
            <v>38687</v>
          </cell>
          <cell r="T113">
            <v>1</v>
          </cell>
          <cell r="U113">
            <v>150</v>
          </cell>
          <cell r="X113" t="str">
            <v>On road</v>
          </cell>
        </row>
        <row r="114">
          <cell r="A114" t="str">
            <v>MA</v>
          </cell>
          <cell r="B114" t="str">
            <v>MTSF</v>
          </cell>
          <cell r="C114" t="str">
            <v xml:space="preserve">Trees of Peace-Mast </v>
          </cell>
          <cell r="D114" t="str">
            <v>WP</v>
          </cell>
          <cell r="E114">
            <v>8.3000000000000007</v>
          </cell>
          <cell r="F114">
            <v>50</v>
          </cell>
          <cell r="G114">
            <v>57.7</v>
          </cell>
          <cell r="H114">
            <v>126.78927498327843</v>
          </cell>
          <cell r="I114">
            <v>26</v>
          </cell>
          <cell r="J114">
            <v>15.1</v>
          </cell>
          <cell r="K114">
            <v>20.319351674126573</v>
          </cell>
          <cell r="L114">
            <v>7.5</v>
          </cell>
          <cell r="M114">
            <v>154.60862665740501</v>
          </cell>
          <cell r="O114">
            <v>122</v>
          </cell>
          <cell r="P114" t="str">
            <v>C</v>
          </cell>
          <cell r="Q114">
            <v>38693</v>
          </cell>
          <cell r="T114">
            <v>1</v>
          </cell>
          <cell r="U114">
            <v>140</v>
          </cell>
          <cell r="X114" t="str">
            <v>Near mast pine stump, west side</v>
          </cell>
        </row>
        <row r="115">
          <cell r="A115" t="str">
            <v>MA</v>
          </cell>
          <cell r="B115" t="str">
            <v>MTSF</v>
          </cell>
          <cell r="C115" t="str">
            <v xml:space="preserve">Trees of Peace-Mast </v>
          </cell>
          <cell r="D115" t="str">
            <v>WP</v>
          </cell>
          <cell r="E115">
            <v>10</v>
          </cell>
          <cell r="F115">
            <v>64</v>
          </cell>
          <cell r="G115">
            <v>52.9</v>
          </cell>
          <cell r="H115">
            <v>153.13611433444385</v>
          </cell>
          <cell r="I115">
            <v>37</v>
          </cell>
          <cell r="J115">
            <v>0.1</v>
          </cell>
          <cell r="K115">
            <v>0.19373144861471228</v>
          </cell>
          <cell r="L115">
            <v>0</v>
          </cell>
          <cell r="M115">
            <v>153.32984578305854</v>
          </cell>
          <cell r="N115" t="str">
            <v>Upper Mast-2</v>
          </cell>
          <cell r="O115">
            <v>105</v>
          </cell>
          <cell r="P115" t="str">
            <v>C</v>
          </cell>
          <cell r="Q115">
            <v>38687</v>
          </cell>
          <cell r="T115">
            <v>1</v>
          </cell>
          <cell r="U115">
            <v>150</v>
          </cell>
        </row>
        <row r="116">
          <cell r="A116" t="str">
            <v>MA</v>
          </cell>
          <cell r="B116" t="str">
            <v>MTSF</v>
          </cell>
          <cell r="C116" t="str">
            <v xml:space="preserve">Trees of Peace-Mast </v>
          </cell>
          <cell r="D116" t="str">
            <v>WP</v>
          </cell>
          <cell r="E116">
            <v>8.8000000000000007</v>
          </cell>
          <cell r="F116">
            <v>48</v>
          </cell>
          <cell r="G116">
            <v>60</v>
          </cell>
          <cell r="H116">
            <v>124.70765814495917</v>
          </cell>
          <cell r="I116">
            <v>22</v>
          </cell>
          <cell r="J116">
            <v>24.4</v>
          </cell>
          <cell r="K116">
            <v>27.264892368419751</v>
          </cell>
          <cell r="L116">
            <v>1</v>
          </cell>
          <cell r="M116">
            <v>152.97255051337891</v>
          </cell>
          <cell r="N116" t="str">
            <v>Upper Mast-1</v>
          </cell>
          <cell r="O116">
            <v>106</v>
          </cell>
          <cell r="P116" t="str">
            <v>C</v>
          </cell>
          <cell r="Q116">
            <v>38687</v>
          </cell>
          <cell r="T116">
            <v>1</v>
          </cell>
          <cell r="U116">
            <v>150</v>
          </cell>
        </row>
        <row r="117">
          <cell r="A117" t="str">
            <v>MA</v>
          </cell>
          <cell r="B117" t="str">
            <v>MTSF</v>
          </cell>
          <cell r="C117" t="str">
            <v xml:space="preserve">Trees of Peace-Mast </v>
          </cell>
          <cell r="D117" t="str">
            <v>WP</v>
          </cell>
          <cell r="E117">
            <v>9.4</v>
          </cell>
          <cell r="F117">
            <v>50</v>
          </cell>
          <cell r="G117">
            <v>53.2</v>
          </cell>
          <cell r="H117">
            <v>120.10970564231002</v>
          </cell>
          <cell r="I117">
            <v>32</v>
          </cell>
          <cell r="J117">
            <v>16.399999999999999</v>
          </cell>
          <cell r="K117">
            <v>27.104779856916139</v>
          </cell>
          <cell r="L117">
            <v>5</v>
          </cell>
          <cell r="M117">
            <v>152.21448549922616</v>
          </cell>
          <cell r="O117">
            <v>121</v>
          </cell>
          <cell r="P117" t="str">
            <v>C</v>
          </cell>
          <cell r="Q117">
            <v>38693</v>
          </cell>
          <cell r="T117">
            <v>1</v>
          </cell>
          <cell r="U117">
            <v>140</v>
          </cell>
          <cell r="X117" t="str">
            <v>Near mast pine stump</v>
          </cell>
        </row>
        <row r="118">
          <cell r="A118" t="str">
            <v>MA</v>
          </cell>
          <cell r="B118" t="str">
            <v>MTSF</v>
          </cell>
          <cell r="C118" t="str">
            <v xml:space="preserve">Trees of Peace-Mast </v>
          </cell>
          <cell r="D118" t="str">
            <v>WP</v>
          </cell>
          <cell r="E118">
            <v>9</v>
          </cell>
          <cell r="F118">
            <v>60.5</v>
          </cell>
          <cell r="G118">
            <v>41.3</v>
          </cell>
          <cell r="H118">
            <v>119.79030273491</v>
          </cell>
          <cell r="I118">
            <v>44.5</v>
          </cell>
          <cell r="J118">
            <v>8.1999999999999993</v>
          </cell>
          <cell r="K118">
            <v>19.040962649685802</v>
          </cell>
          <cell r="L118">
            <v>7</v>
          </cell>
          <cell r="M118">
            <v>145.83126538459581</v>
          </cell>
          <cell r="N118" t="str">
            <v>Curve</v>
          </cell>
          <cell r="O118">
            <v>111</v>
          </cell>
          <cell r="P118" t="str">
            <v>C</v>
          </cell>
          <cell r="Q118">
            <v>38692</v>
          </cell>
          <cell r="T118">
            <v>1</v>
          </cell>
          <cell r="U118">
            <v>140</v>
          </cell>
          <cell r="X118" t="str">
            <v>Upper Mast Pine area</v>
          </cell>
        </row>
        <row r="119">
          <cell r="A119" t="str">
            <v>MA</v>
          </cell>
          <cell r="B119" t="str">
            <v>MTSF</v>
          </cell>
          <cell r="C119" t="str">
            <v xml:space="preserve">Trees of Peace-Mast </v>
          </cell>
          <cell r="D119" t="str">
            <v>WP</v>
          </cell>
          <cell r="E119">
            <v>8.1999999999999993</v>
          </cell>
          <cell r="F119">
            <v>50.5</v>
          </cell>
          <cell r="G119">
            <v>52.4</v>
          </cell>
          <cell r="H119">
            <v>120.03188096831138</v>
          </cell>
          <cell r="I119">
            <v>33</v>
          </cell>
          <cell r="J119">
            <v>14.4</v>
          </cell>
          <cell r="K119">
            <v>24.620298829320625</v>
          </cell>
          <cell r="L119">
            <v>0</v>
          </cell>
          <cell r="M119">
            <v>144.65217979763202</v>
          </cell>
          <cell r="N119" t="str">
            <v>Alternate Sign #2</v>
          </cell>
          <cell r="P119" t="str">
            <v>C</v>
          </cell>
          <cell r="Q119">
            <v>38693</v>
          </cell>
          <cell r="T119">
            <v>1</v>
          </cell>
          <cell r="U119">
            <v>140</v>
          </cell>
          <cell r="X119" t="str">
            <v>Below sign on right at edge in Mast Pines</v>
          </cell>
        </row>
        <row r="120">
          <cell r="A120" t="str">
            <v>MA</v>
          </cell>
          <cell r="B120" t="str">
            <v>MTSF</v>
          </cell>
          <cell r="C120" t="str">
            <v xml:space="preserve">Trees of Peace-Mast </v>
          </cell>
          <cell r="D120" t="str">
            <v>WP</v>
          </cell>
          <cell r="E120">
            <v>9.8000000000000007</v>
          </cell>
          <cell r="F120">
            <v>57</v>
          </cell>
          <cell r="G120">
            <v>45.8</v>
          </cell>
          <cell r="H120">
            <v>122.59171390823255</v>
          </cell>
          <cell r="I120">
            <v>39</v>
          </cell>
          <cell r="J120">
            <v>10</v>
          </cell>
          <cell r="K120">
            <v>20.316836787030848</v>
          </cell>
          <cell r="L120">
            <v>0</v>
          </cell>
          <cell r="M120">
            <v>142.90855069526339</v>
          </cell>
          <cell r="O120">
            <v>104</v>
          </cell>
          <cell r="P120" t="str">
            <v>C</v>
          </cell>
          <cell r="Q120">
            <v>38692</v>
          </cell>
          <cell r="T120">
            <v>1</v>
          </cell>
          <cell r="U120">
            <v>150</v>
          </cell>
          <cell r="X120" t="str">
            <v>Upper Mast Pine area</v>
          </cell>
        </row>
        <row r="121">
          <cell r="A121" t="str">
            <v>MA</v>
          </cell>
          <cell r="B121" t="str">
            <v>MTSF</v>
          </cell>
          <cell r="C121" t="str">
            <v>Todd Mtn</v>
          </cell>
          <cell r="D121" t="str">
            <v>WP</v>
          </cell>
          <cell r="E121">
            <v>10.4</v>
          </cell>
          <cell r="H121">
            <v>0</v>
          </cell>
          <cell r="K121">
            <v>0</v>
          </cell>
          <cell r="L121">
            <v>138</v>
          </cell>
          <cell r="M121">
            <v>138</v>
          </cell>
          <cell r="N121" t="str">
            <v>Northern Sentinel-1</v>
          </cell>
          <cell r="P121" t="str">
            <v>C</v>
          </cell>
          <cell r="Q121">
            <v>38557</v>
          </cell>
          <cell r="T121">
            <v>1</v>
          </cell>
          <cell r="U121">
            <v>150</v>
          </cell>
        </row>
        <row r="122">
          <cell r="A122" t="str">
            <v>MA</v>
          </cell>
          <cell r="B122" t="str">
            <v>MTSF</v>
          </cell>
          <cell r="C122" t="str">
            <v>Todd Mtn</v>
          </cell>
          <cell r="D122" t="str">
            <v>WP</v>
          </cell>
          <cell r="E122">
            <v>10.1</v>
          </cell>
          <cell r="H122">
            <v>0</v>
          </cell>
          <cell r="K122">
            <v>0</v>
          </cell>
          <cell r="L122">
            <v>137.19999999999999</v>
          </cell>
          <cell r="M122">
            <v>137.19999999999999</v>
          </cell>
          <cell r="N122" t="str">
            <v>Northern Sentinel-2</v>
          </cell>
          <cell r="P122" t="str">
            <v>C</v>
          </cell>
          <cell r="Q122">
            <v>38557</v>
          </cell>
          <cell r="T122">
            <v>1</v>
          </cell>
          <cell r="U122">
            <v>150</v>
          </cell>
        </row>
        <row r="123">
          <cell r="A123" t="str">
            <v>MA</v>
          </cell>
          <cell r="B123" t="str">
            <v>MTSF</v>
          </cell>
          <cell r="C123" t="str">
            <v>Todd Mtn</v>
          </cell>
          <cell r="D123" t="str">
            <v>SM</v>
          </cell>
          <cell r="E123">
            <v>11.5</v>
          </cell>
          <cell r="L123">
            <v>136</v>
          </cell>
          <cell r="M123">
            <v>136</v>
          </cell>
          <cell r="P123" t="str">
            <v>H</v>
          </cell>
          <cell r="T123">
            <v>1</v>
          </cell>
          <cell r="U123">
            <v>200</v>
          </cell>
        </row>
        <row r="124">
          <cell r="A124" t="str">
            <v>MA</v>
          </cell>
          <cell r="B124" t="str">
            <v>MTSF</v>
          </cell>
          <cell r="C124" t="str">
            <v>Todd Mtn</v>
          </cell>
          <cell r="D124" t="str">
            <v>RM</v>
          </cell>
          <cell r="E124">
            <v>8</v>
          </cell>
          <cell r="H124">
            <v>0</v>
          </cell>
          <cell r="K124">
            <v>0</v>
          </cell>
          <cell r="L124">
            <v>110.6</v>
          </cell>
          <cell r="M124">
            <v>110.6</v>
          </cell>
          <cell r="N124" t="str">
            <v>Magic Maple #2</v>
          </cell>
          <cell r="P124" t="str">
            <v>C</v>
          </cell>
          <cell r="Q124">
            <v>38557</v>
          </cell>
          <cell r="T124">
            <v>1</v>
          </cell>
          <cell r="U124">
            <v>130</v>
          </cell>
        </row>
        <row r="125">
          <cell r="A125" t="str">
            <v>MA</v>
          </cell>
          <cell r="B125" t="str">
            <v>MTSF</v>
          </cell>
          <cell r="C125" t="str">
            <v>Todd Mtn</v>
          </cell>
          <cell r="D125" t="str">
            <v>NRO</v>
          </cell>
          <cell r="E125">
            <v>9.3000000000000007</v>
          </cell>
          <cell r="L125">
            <v>133.5</v>
          </cell>
          <cell r="M125">
            <v>133.5</v>
          </cell>
          <cell r="N125" t="str">
            <v>John Knuerr</v>
          </cell>
          <cell r="P125" t="str">
            <v>H</v>
          </cell>
          <cell r="T125">
            <v>1</v>
          </cell>
          <cell r="U125">
            <v>150</v>
          </cell>
        </row>
        <row r="126">
          <cell r="A126" t="str">
            <v>MA</v>
          </cell>
          <cell r="B126" t="str">
            <v>MTSF</v>
          </cell>
          <cell r="C126" t="str">
            <v>Todd Mtn</v>
          </cell>
          <cell r="D126" t="str">
            <v>AB</v>
          </cell>
          <cell r="E126">
            <v>8.3000000000000007</v>
          </cell>
          <cell r="L126">
            <v>130.5</v>
          </cell>
          <cell r="M126">
            <v>130.5</v>
          </cell>
          <cell r="N126" t="str">
            <v>Clark Ridge</v>
          </cell>
          <cell r="P126" t="str">
            <v>H</v>
          </cell>
          <cell r="T126">
            <v>1</v>
          </cell>
          <cell r="U126">
            <v>200</v>
          </cell>
        </row>
        <row r="127">
          <cell r="A127" t="str">
            <v>MA</v>
          </cell>
          <cell r="B127" t="str">
            <v>MTSF</v>
          </cell>
          <cell r="C127" t="str">
            <v>Todd Mtn</v>
          </cell>
          <cell r="D127" t="str">
            <v>AB</v>
          </cell>
          <cell r="E127">
            <v>8</v>
          </cell>
          <cell r="H127">
            <v>0</v>
          </cell>
          <cell r="K127">
            <v>0</v>
          </cell>
          <cell r="L127">
            <v>112.1</v>
          </cell>
          <cell r="M127">
            <v>112.1</v>
          </cell>
          <cell r="N127" t="str">
            <v>Waldman Beech</v>
          </cell>
          <cell r="P127" t="str">
            <v>C</v>
          </cell>
          <cell r="Q127">
            <v>38557</v>
          </cell>
          <cell r="T127">
            <v>1</v>
          </cell>
          <cell r="U127">
            <v>170</v>
          </cell>
        </row>
        <row r="128">
          <cell r="A128" t="str">
            <v>MA</v>
          </cell>
          <cell r="B128" t="str">
            <v>MTSF</v>
          </cell>
          <cell r="C128" t="str">
            <v>South Todd</v>
          </cell>
          <cell r="D128" t="str">
            <v>NRO</v>
          </cell>
          <cell r="E128">
            <v>14.5</v>
          </cell>
          <cell r="H128">
            <v>0</v>
          </cell>
          <cell r="K128">
            <v>0</v>
          </cell>
          <cell r="L128">
            <v>105.5</v>
          </cell>
          <cell r="M128">
            <v>105.5</v>
          </cell>
          <cell r="N128" t="str">
            <v>Todd Mtn Mama</v>
          </cell>
          <cell r="P128" t="str">
            <v>C</v>
          </cell>
          <cell r="Q128">
            <v>38724</v>
          </cell>
          <cell r="T128" t="str">
            <v>1?</v>
          </cell>
          <cell r="U128">
            <v>175</v>
          </cell>
        </row>
        <row r="129">
          <cell r="A129" t="str">
            <v>MA</v>
          </cell>
          <cell r="B129" t="str">
            <v>MTSF</v>
          </cell>
          <cell r="C129" t="str">
            <v>Shunpike</v>
          </cell>
          <cell r="D129" t="str">
            <v>BTA</v>
          </cell>
          <cell r="E129">
            <v>4</v>
          </cell>
          <cell r="F129">
            <v>33.5</v>
          </cell>
          <cell r="G129">
            <v>60.3</v>
          </cell>
          <cell r="H129">
            <v>87.297467201038216</v>
          </cell>
          <cell r="I129">
            <v>20.5</v>
          </cell>
          <cell r="J129">
            <v>33.799999999999997</v>
          </cell>
          <cell r="K129">
            <v>34.212180353268742</v>
          </cell>
          <cell r="L129">
            <v>4.5</v>
          </cell>
          <cell r="M129">
            <v>126.00964755430695</v>
          </cell>
          <cell r="N129" t="str">
            <v>Eichholz Aspen</v>
          </cell>
          <cell r="P129" t="str">
            <v>C</v>
          </cell>
          <cell r="Q129">
            <v>38676</v>
          </cell>
          <cell r="T129">
            <v>1</v>
          </cell>
          <cell r="U129">
            <v>100</v>
          </cell>
          <cell r="Y129" t="str">
            <v>Northeast</v>
          </cell>
        </row>
        <row r="130">
          <cell r="A130" t="str">
            <v>MA</v>
          </cell>
          <cell r="B130" t="str">
            <v>MTSF</v>
          </cell>
          <cell r="C130" t="str">
            <v>Shunpike Area</v>
          </cell>
          <cell r="D130" t="str">
            <v>YB</v>
          </cell>
          <cell r="E130">
            <v>4.8</v>
          </cell>
          <cell r="L130">
            <v>105.6</v>
          </cell>
          <cell r="M130">
            <v>105.6</v>
          </cell>
          <cell r="P130" t="str">
            <v>H</v>
          </cell>
          <cell r="T130">
            <v>1</v>
          </cell>
          <cell r="U130">
            <v>110</v>
          </cell>
        </row>
        <row r="131">
          <cell r="A131" t="str">
            <v>MA</v>
          </cell>
          <cell r="B131" t="str">
            <v>MTSF</v>
          </cell>
          <cell r="C131" t="str">
            <v>Shunpike Area</v>
          </cell>
          <cell r="D131" t="str">
            <v>WP</v>
          </cell>
          <cell r="E131">
            <v>11.1</v>
          </cell>
          <cell r="F131">
            <v>48</v>
          </cell>
          <cell r="G131">
            <v>44.5</v>
          </cell>
          <cell r="H131">
            <v>100.93093405917854</v>
          </cell>
          <cell r="I131">
            <v>37.5</v>
          </cell>
          <cell r="J131">
            <v>28.6</v>
          </cell>
          <cell r="K131">
            <v>53.852834018318269</v>
          </cell>
          <cell r="L131">
            <v>4</v>
          </cell>
          <cell r="M131">
            <v>158.7837680774968</v>
          </cell>
          <cell r="N131" t="str">
            <v>J. Brant</v>
          </cell>
          <cell r="P131" t="str">
            <v>C</v>
          </cell>
          <cell r="Q131">
            <v>38646</v>
          </cell>
          <cell r="T131">
            <v>1</v>
          </cell>
          <cell r="U131">
            <v>170</v>
          </cell>
        </row>
        <row r="132">
          <cell r="A132" t="str">
            <v>MA</v>
          </cell>
          <cell r="B132" t="str">
            <v>MTSF</v>
          </cell>
          <cell r="C132" t="str">
            <v>Shunpike Area</v>
          </cell>
          <cell r="D132" t="str">
            <v>WP</v>
          </cell>
          <cell r="E132">
            <v>10</v>
          </cell>
          <cell r="F132">
            <v>51</v>
          </cell>
          <cell r="G132">
            <v>49</v>
          </cell>
          <cell r="H132">
            <v>115.47056577408409</v>
          </cell>
          <cell r="I132">
            <v>37</v>
          </cell>
          <cell r="J132">
            <v>18.100000000000001</v>
          </cell>
          <cell r="K132">
            <v>34.485083689011226</v>
          </cell>
          <cell r="L132">
            <v>1.35</v>
          </cell>
          <cell r="M132">
            <v>151.30564946309531</v>
          </cell>
          <cell r="N132" t="str">
            <v>Lonesome Pine</v>
          </cell>
          <cell r="P132" t="str">
            <v>C</v>
          </cell>
          <cell r="Q132">
            <v>38676</v>
          </cell>
          <cell r="T132">
            <v>1</v>
          </cell>
          <cell r="U132">
            <v>150</v>
          </cell>
        </row>
        <row r="133">
          <cell r="A133" t="str">
            <v>MA</v>
          </cell>
          <cell r="B133" t="str">
            <v>MTSF</v>
          </cell>
          <cell r="C133" t="str">
            <v>Shunpike Area</v>
          </cell>
          <cell r="D133" t="str">
            <v>WP</v>
          </cell>
          <cell r="E133">
            <v>9.5</v>
          </cell>
          <cell r="F133">
            <v>64.5</v>
          </cell>
          <cell r="G133">
            <v>50.3</v>
          </cell>
          <cell r="H133">
            <v>148.87881390157418</v>
          </cell>
          <cell r="I133">
            <v>45</v>
          </cell>
          <cell r="J133">
            <v>0.8</v>
          </cell>
          <cell r="K133">
            <v>1.8848943457846117</v>
          </cell>
          <cell r="M133">
            <v>150.76370824735878</v>
          </cell>
          <cell r="N133" t="str">
            <v>B. Kershner</v>
          </cell>
          <cell r="P133" t="str">
            <v>C</v>
          </cell>
          <cell r="Q133">
            <v>38646</v>
          </cell>
          <cell r="T133">
            <v>1</v>
          </cell>
          <cell r="U133">
            <v>140</v>
          </cell>
        </row>
        <row r="134">
          <cell r="A134" t="str">
            <v>MA</v>
          </cell>
          <cell r="B134" t="str">
            <v>MTSF</v>
          </cell>
          <cell r="C134" t="str">
            <v>Shunpike Area</v>
          </cell>
          <cell r="D134" t="str">
            <v>WP</v>
          </cell>
          <cell r="E134">
            <v>9.4</v>
          </cell>
          <cell r="F134">
            <v>58</v>
          </cell>
          <cell r="G134">
            <v>44.8</v>
          </cell>
          <cell r="H134">
            <v>122.60635253366546</v>
          </cell>
          <cell r="I134">
            <v>43</v>
          </cell>
          <cell r="J134">
            <v>10</v>
          </cell>
          <cell r="K134">
            <v>22.400614919034012</v>
          </cell>
          <cell r="M134">
            <v>145.00696745269948</v>
          </cell>
          <cell r="N134" t="str">
            <v>Triplet #1</v>
          </cell>
          <cell r="P134" t="str">
            <v>C</v>
          </cell>
          <cell r="Q134">
            <v>38676</v>
          </cell>
          <cell r="T134">
            <v>1</v>
          </cell>
          <cell r="U134">
            <v>150</v>
          </cell>
          <cell r="X134" t="str">
            <v>Well below Lonesome Pine, northern most 150 in MTSF</v>
          </cell>
        </row>
        <row r="135">
          <cell r="A135" t="str">
            <v>MA</v>
          </cell>
          <cell r="B135" t="str">
            <v>MTSF</v>
          </cell>
          <cell r="C135" t="str">
            <v>Shunpike Area</v>
          </cell>
          <cell r="D135" t="str">
            <v>WP</v>
          </cell>
          <cell r="E135">
            <v>10.7</v>
          </cell>
          <cell r="F135">
            <v>71.5</v>
          </cell>
          <cell r="G135">
            <v>41.1</v>
          </cell>
          <cell r="H135">
            <v>141.00699022283356</v>
          </cell>
          <cell r="I135">
            <v>51.5</v>
          </cell>
          <cell r="J135">
            <v>1.2</v>
          </cell>
          <cell r="K135">
            <v>3.2356038719786495</v>
          </cell>
          <cell r="M135">
            <v>144.2425940948122</v>
          </cell>
          <cell r="N135" t="str">
            <v>Triplet #2</v>
          </cell>
          <cell r="P135" t="str">
            <v>C</v>
          </cell>
          <cell r="Q135">
            <v>38676</v>
          </cell>
          <cell r="T135">
            <v>1</v>
          </cell>
          <cell r="U135">
            <v>150</v>
          </cell>
          <cell r="X135" t="str">
            <v>Lower Pine</v>
          </cell>
        </row>
        <row r="136">
          <cell r="A136" t="str">
            <v>MA</v>
          </cell>
          <cell r="B136" t="str">
            <v>MTSF</v>
          </cell>
          <cell r="C136" t="str">
            <v>Shunpike Area</v>
          </cell>
          <cell r="D136" t="str">
            <v>WP</v>
          </cell>
          <cell r="E136">
            <v>9.6</v>
          </cell>
          <cell r="F136">
            <v>48.5</v>
          </cell>
          <cell r="G136">
            <v>41.1</v>
          </cell>
          <cell r="H136">
            <v>95.648098263040936</v>
          </cell>
          <cell r="I136">
            <v>44</v>
          </cell>
          <cell r="J136">
            <v>17.5</v>
          </cell>
          <cell r="K136">
            <v>39.693165534564052</v>
          </cell>
          <cell r="M136">
            <v>135.341263797605</v>
          </cell>
          <cell r="N136" t="str">
            <v>Triplet #3</v>
          </cell>
          <cell r="P136" t="str">
            <v>C</v>
          </cell>
          <cell r="Q136">
            <v>38676</v>
          </cell>
          <cell r="T136">
            <v>1</v>
          </cell>
          <cell r="U136">
            <v>150</v>
          </cell>
          <cell r="X136" t="str">
            <v>Middle Pine</v>
          </cell>
        </row>
        <row r="137">
          <cell r="A137" t="str">
            <v>MA</v>
          </cell>
          <cell r="B137" t="str">
            <v>MTSF</v>
          </cell>
          <cell r="C137" t="str">
            <v>Shunpike Area</v>
          </cell>
          <cell r="D137" t="str">
            <v>WA</v>
          </cell>
          <cell r="E137">
            <v>5.8</v>
          </cell>
          <cell r="F137">
            <v>46</v>
          </cell>
          <cell r="G137">
            <v>45.9</v>
          </cell>
          <cell r="H137">
            <v>99.101429091320057</v>
          </cell>
          <cell r="I137">
            <v>34.5</v>
          </cell>
          <cell r="J137">
            <v>25.6</v>
          </cell>
          <cell r="K137">
            <v>44.720875001005169</v>
          </cell>
          <cell r="M137">
            <v>143.82230409232523</v>
          </cell>
          <cell r="P137" t="str">
            <v>C</v>
          </cell>
          <cell r="Q137">
            <v>38676</v>
          </cell>
          <cell r="T137">
            <v>1</v>
          </cell>
          <cell r="U137">
            <v>100</v>
          </cell>
          <cell r="X137" t="str">
            <v>In flat area</v>
          </cell>
        </row>
        <row r="138">
          <cell r="A138" t="str">
            <v>MA</v>
          </cell>
          <cell r="B138" t="str">
            <v>MTSF</v>
          </cell>
          <cell r="C138" t="str">
            <v>Shunpike Area</v>
          </cell>
          <cell r="D138" t="str">
            <v>STM</v>
          </cell>
          <cell r="E138">
            <v>1.8333333333333333</v>
          </cell>
          <cell r="H138">
            <v>0</v>
          </cell>
          <cell r="K138">
            <v>0</v>
          </cell>
          <cell r="L138">
            <v>56.5</v>
          </cell>
          <cell r="M138">
            <v>56.5</v>
          </cell>
          <cell r="P138" t="str">
            <v>C</v>
          </cell>
          <cell r="Q138">
            <v>38646</v>
          </cell>
          <cell r="T138">
            <v>1</v>
          </cell>
          <cell r="U138">
            <v>60</v>
          </cell>
        </row>
        <row r="139">
          <cell r="A139" t="str">
            <v>MA</v>
          </cell>
          <cell r="B139" t="str">
            <v>MTSF</v>
          </cell>
          <cell r="C139" t="str">
            <v>Shunpike Area</v>
          </cell>
          <cell r="D139" t="str">
            <v>STM</v>
          </cell>
          <cell r="E139">
            <v>1.8333333333333333</v>
          </cell>
          <cell r="H139">
            <v>0</v>
          </cell>
          <cell r="K139">
            <v>0</v>
          </cell>
          <cell r="L139">
            <v>56.5</v>
          </cell>
          <cell r="M139">
            <v>56.5</v>
          </cell>
          <cell r="P139" t="str">
            <v>C</v>
          </cell>
          <cell r="Q139">
            <v>38642</v>
          </cell>
          <cell r="T139">
            <v>1</v>
          </cell>
          <cell r="U139">
            <v>50</v>
          </cell>
        </row>
        <row r="140">
          <cell r="A140" t="str">
            <v>MA</v>
          </cell>
          <cell r="B140" t="str">
            <v>MTSF</v>
          </cell>
          <cell r="C140" t="str">
            <v>Shunpike Area</v>
          </cell>
          <cell r="D140" t="str">
            <v>RM</v>
          </cell>
          <cell r="E140">
            <v>8.4</v>
          </cell>
          <cell r="H140">
            <v>0</v>
          </cell>
          <cell r="K140">
            <v>0</v>
          </cell>
          <cell r="L140">
            <v>114</v>
          </cell>
          <cell r="M140">
            <v>114</v>
          </cell>
          <cell r="N140" t="str">
            <v>Magic Maple</v>
          </cell>
          <cell r="P140" t="str">
            <v>C</v>
          </cell>
          <cell r="Q140">
            <v>38646</v>
          </cell>
          <cell r="T140">
            <v>1</v>
          </cell>
          <cell r="U140">
            <v>130</v>
          </cell>
        </row>
        <row r="141">
          <cell r="A141" t="str">
            <v>MA</v>
          </cell>
          <cell r="B141" t="str">
            <v>MTSF</v>
          </cell>
          <cell r="C141" t="str">
            <v>Shunpike Area</v>
          </cell>
          <cell r="D141" t="str">
            <v>NRO</v>
          </cell>
          <cell r="E141">
            <v>7.3</v>
          </cell>
          <cell r="F141">
            <v>42.5</v>
          </cell>
          <cell r="G141">
            <v>47.7</v>
          </cell>
          <cell r="H141">
            <v>94.302964609772729</v>
          </cell>
          <cell r="I141">
            <v>33</v>
          </cell>
          <cell r="J141">
            <v>17</v>
          </cell>
          <cell r="K141">
            <v>28.944798767550939</v>
          </cell>
          <cell r="M141">
            <v>123.24776337732366</v>
          </cell>
          <cell r="P141" t="str">
            <v>C</v>
          </cell>
          <cell r="Q141">
            <v>38676</v>
          </cell>
          <cell r="T141">
            <v>1</v>
          </cell>
          <cell r="U141">
            <v>100</v>
          </cell>
          <cell r="X141" t="str">
            <v>Up gully from road - in drainage</v>
          </cell>
        </row>
        <row r="142">
          <cell r="A142" t="str">
            <v>MA</v>
          </cell>
          <cell r="B142" t="str">
            <v>MTSF</v>
          </cell>
          <cell r="C142" t="str">
            <v>Shunpike Area</v>
          </cell>
          <cell r="D142" t="str">
            <v>NRO</v>
          </cell>
          <cell r="E142">
            <v>9.6</v>
          </cell>
          <cell r="F142">
            <v>41</v>
          </cell>
          <cell r="G142">
            <v>45.2</v>
          </cell>
          <cell r="H142">
            <v>87.277200593992063</v>
          </cell>
          <cell r="I142">
            <v>28</v>
          </cell>
          <cell r="J142">
            <v>23.8</v>
          </cell>
          <cell r="K142">
            <v>33.897804893600764</v>
          </cell>
          <cell r="M142">
            <v>121.17500548759283</v>
          </cell>
          <cell r="P142" t="str">
            <v>C</v>
          </cell>
          <cell r="Q142">
            <v>38676</v>
          </cell>
          <cell r="T142">
            <v>1</v>
          </cell>
          <cell r="U142">
            <v>100</v>
          </cell>
          <cell r="X142" t="str">
            <v>Above flat on ridge</v>
          </cell>
        </row>
        <row r="143">
          <cell r="A143" t="str">
            <v>MA</v>
          </cell>
          <cell r="B143" t="str">
            <v>MTSF</v>
          </cell>
          <cell r="C143" t="str">
            <v>Shunpike Area</v>
          </cell>
          <cell r="D143" t="str">
            <v>HM</v>
          </cell>
          <cell r="E143">
            <v>9.6</v>
          </cell>
          <cell r="F143">
            <v>56.5</v>
          </cell>
          <cell r="G143">
            <v>43</v>
          </cell>
          <cell r="H143">
            <v>115.59872203059349</v>
          </cell>
          <cell r="I143">
            <v>44.5</v>
          </cell>
          <cell r="J143">
            <v>4.5</v>
          </cell>
          <cell r="K143">
            <v>10.4742892796673</v>
          </cell>
          <cell r="M143">
            <v>126.0730113102608</v>
          </cell>
          <cell r="N143" t="str">
            <v>Kershner Hemlock</v>
          </cell>
          <cell r="P143" t="str">
            <v>C</v>
          </cell>
          <cell r="Q143">
            <v>38676</v>
          </cell>
          <cell r="T143">
            <v>1</v>
          </cell>
          <cell r="U143">
            <v>150</v>
          </cell>
          <cell r="X143" t="str">
            <v>Near Bruce Kershner</v>
          </cell>
        </row>
        <row r="144">
          <cell r="A144" t="str">
            <v>MA</v>
          </cell>
          <cell r="B144" t="str">
            <v>MTSF</v>
          </cell>
          <cell r="C144" t="str">
            <v>Shunpike Area</v>
          </cell>
          <cell r="D144" t="str">
            <v>BTA</v>
          </cell>
          <cell r="E144">
            <v>3.8</v>
          </cell>
          <cell r="L144">
            <v>127.7</v>
          </cell>
          <cell r="M144">
            <v>127.7</v>
          </cell>
          <cell r="P144" t="str">
            <v>H</v>
          </cell>
          <cell r="T144">
            <v>1</v>
          </cell>
          <cell r="U144">
            <v>120</v>
          </cell>
        </row>
        <row r="145">
          <cell r="A145" t="str">
            <v>MA</v>
          </cell>
          <cell r="B145" t="str">
            <v>MTSF</v>
          </cell>
          <cell r="C145" t="str">
            <v>Shunpike Area</v>
          </cell>
          <cell r="D145" t="str">
            <v>BTA</v>
          </cell>
          <cell r="E145">
            <v>3.3</v>
          </cell>
          <cell r="F145">
            <v>34.5</v>
          </cell>
          <cell r="G145">
            <v>59.2</v>
          </cell>
          <cell r="H145">
            <v>88.902349332323766</v>
          </cell>
          <cell r="I145">
            <v>20</v>
          </cell>
          <cell r="J145">
            <v>31.2</v>
          </cell>
          <cell r="K145">
            <v>31.081620562387812</v>
          </cell>
          <cell r="M145">
            <v>119.98396989471158</v>
          </cell>
          <cell r="P145" t="str">
            <v>C</v>
          </cell>
          <cell r="Q145">
            <v>38676</v>
          </cell>
          <cell r="T145">
            <v>1</v>
          </cell>
          <cell r="U145">
            <v>100</v>
          </cell>
        </row>
        <row r="146">
          <cell r="A146" t="str">
            <v>MA</v>
          </cell>
          <cell r="B146" t="str">
            <v>MTSF</v>
          </cell>
          <cell r="C146" t="str">
            <v>Shunpike Area</v>
          </cell>
          <cell r="D146" t="str">
            <v>BTA</v>
          </cell>
          <cell r="E146">
            <v>3.4</v>
          </cell>
          <cell r="F146">
            <v>52</v>
          </cell>
          <cell r="G146">
            <v>35.299999999999997</v>
          </cell>
          <cell r="H146">
            <v>90.145789403826825</v>
          </cell>
          <cell r="I146">
            <v>43</v>
          </cell>
          <cell r="J146">
            <v>11.4</v>
          </cell>
          <cell r="K146">
            <v>25.497796908907276</v>
          </cell>
          <cell r="M146">
            <v>115.6435863127341</v>
          </cell>
          <cell r="P146" t="str">
            <v>C</v>
          </cell>
          <cell r="Q146">
            <v>38676</v>
          </cell>
          <cell r="T146">
            <v>1</v>
          </cell>
          <cell r="U146">
            <v>100</v>
          </cell>
        </row>
        <row r="147">
          <cell r="A147" t="str">
            <v>MA</v>
          </cell>
          <cell r="B147" t="str">
            <v>MTSF</v>
          </cell>
          <cell r="C147" t="str">
            <v>Shunpike Area</v>
          </cell>
          <cell r="D147" t="str">
            <v>ABW</v>
          </cell>
          <cell r="E147">
            <v>5.5</v>
          </cell>
          <cell r="L147">
            <v>126.9</v>
          </cell>
          <cell r="M147">
            <v>126.9</v>
          </cell>
          <cell r="P147" t="str">
            <v>H</v>
          </cell>
          <cell r="T147">
            <v>1</v>
          </cell>
          <cell r="U147">
            <v>120</v>
          </cell>
        </row>
        <row r="148">
          <cell r="A148" t="str">
            <v>MA</v>
          </cell>
          <cell r="B148" t="str">
            <v>MTSF</v>
          </cell>
          <cell r="C148" t="str">
            <v>Shunpike Area</v>
          </cell>
          <cell r="D148" t="str">
            <v>ABW</v>
          </cell>
          <cell r="E148">
            <v>6.1</v>
          </cell>
          <cell r="H148">
            <v>0</v>
          </cell>
          <cell r="K148">
            <v>0</v>
          </cell>
          <cell r="L148">
            <v>123.5</v>
          </cell>
          <cell r="M148">
            <v>123.5</v>
          </cell>
          <cell r="P148" t="str">
            <v>C</v>
          </cell>
          <cell r="Q148">
            <v>38646</v>
          </cell>
          <cell r="T148">
            <v>1</v>
          </cell>
          <cell r="U148">
            <v>170</v>
          </cell>
        </row>
        <row r="149">
          <cell r="A149" t="str">
            <v>MA</v>
          </cell>
          <cell r="B149" t="str">
            <v>MTSF</v>
          </cell>
          <cell r="C149" t="str">
            <v>Pocumtuck</v>
          </cell>
          <cell r="D149" t="str">
            <v>WP</v>
          </cell>
          <cell r="E149">
            <v>6.9</v>
          </cell>
          <cell r="F149">
            <v>65</v>
          </cell>
          <cell r="G149">
            <v>50.3</v>
          </cell>
          <cell r="H149">
            <v>150.03291323414453</v>
          </cell>
          <cell r="I149">
            <v>39</v>
          </cell>
          <cell r="J149">
            <v>2.2999999999999998</v>
          </cell>
          <cell r="K149">
            <v>4.6954197263094875</v>
          </cell>
          <cell r="M149">
            <v>154.72833296045403</v>
          </cell>
          <cell r="O149">
            <v>514</v>
          </cell>
          <cell r="P149" t="str">
            <v>C</v>
          </cell>
          <cell r="Q149">
            <v>38722</v>
          </cell>
          <cell r="T149">
            <v>1</v>
          </cell>
          <cell r="U149">
            <v>140</v>
          </cell>
        </row>
        <row r="150">
          <cell r="A150" t="str">
            <v>MA</v>
          </cell>
          <cell r="B150" t="str">
            <v>MTSF</v>
          </cell>
          <cell r="C150" t="str">
            <v>Pocumtuck</v>
          </cell>
          <cell r="D150" t="str">
            <v>WP</v>
          </cell>
          <cell r="E150">
            <v>8.6</v>
          </cell>
          <cell r="F150">
            <v>67.5</v>
          </cell>
          <cell r="G150">
            <v>42</v>
          </cell>
          <cell r="H150">
            <v>135.49894778766878</v>
          </cell>
          <cell r="I150">
            <v>52</v>
          </cell>
          <cell r="J150">
            <v>4.3</v>
          </cell>
          <cell r="K150">
            <v>11.696681384907119</v>
          </cell>
          <cell r="L150">
            <v>6.8</v>
          </cell>
          <cell r="M150">
            <v>153.99562917257592</v>
          </cell>
          <cell r="N150" t="str">
            <v>Cabin Pine</v>
          </cell>
          <cell r="P150" t="str">
            <v>C</v>
          </cell>
          <cell r="Q150">
            <v>38724</v>
          </cell>
          <cell r="T150">
            <v>1</v>
          </cell>
          <cell r="U150">
            <v>135</v>
          </cell>
        </row>
        <row r="151">
          <cell r="A151" t="str">
            <v>MA</v>
          </cell>
          <cell r="B151" t="str">
            <v>MTSF</v>
          </cell>
          <cell r="C151" t="str">
            <v>Pocumtuck</v>
          </cell>
          <cell r="D151" t="str">
            <v>WP</v>
          </cell>
          <cell r="E151">
            <v>7</v>
          </cell>
          <cell r="F151">
            <v>59</v>
          </cell>
          <cell r="G151">
            <v>58.1</v>
          </cell>
          <cell r="H151">
            <v>150.26798871035805</v>
          </cell>
          <cell r="I151">
            <v>30</v>
          </cell>
          <cell r="J151">
            <v>0.8</v>
          </cell>
          <cell r="K151">
            <v>1.2565962305230745</v>
          </cell>
          <cell r="M151">
            <v>151.52458494088114</v>
          </cell>
          <cell r="P151" t="str">
            <v>C</v>
          </cell>
          <cell r="Q151">
            <v>38722</v>
          </cell>
          <cell r="T151">
            <v>1</v>
          </cell>
          <cell r="U151">
            <v>140</v>
          </cell>
        </row>
        <row r="152">
          <cell r="A152" t="str">
            <v>MA</v>
          </cell>
          <cell r="B152" t="str">
            <v>MTSF</v>
          </cell>
          <cell r="C152" t="str">
            <v>Pocumtuck</v>
          </cell>
          <cell r="D152" t="str">
            <v>WP</v>
          </cell>
          <cell r="E152">
            <v>7.5</v>
          </cell>
          <cell r="F152">
            <v>59</v>
          </cell>
          <cell r="G152">
            <v>56.2</v>
          </cell>
          <cell r="H152">
            <v>147.0842510615561</v>
          </cell>
          <cell r="I152">
            <v>39</v>
          </cell>
          <cell r="J152">
            <v>2</v>
          </cell>
          <cell r="K152">
            <v>4.0832411141926137</v>
          </cell>
          <cell r="M152">
            <v>151.16749217574872</v>
          </cell>
          <cell r="P152" t="str">
            <v>C</v>
          </cell>
          <cell r="Q152">
            <v>38724</v>
          </cell>
          <cell r="T152">
            <v>1</v>
          </cell>
          <cell r="U152">
            <v>135</v>
          </cell>
          <cell r="X152" t="str">
            <v>Near tree #3</v>
          </cell>
        </row>
        <row r="153">
          <cell r="A153" t="str">
            <v>MA</v>
          </cell>
          <cell r="B153" t="str">
            <v>MTSF</v>
          </cell>
          <cell r="C153" t="str">
            <v>Pocumtuck</v>
          </cell>
          <cell r="D153" t="str">
            <v>WP</v>
          </cell>
          <cell r="E153">
            <v>6.5</v>
          </cell>
          <cell r="F153">
            <v>58</v>
          </cell>
          <cell r="G153">
            <v>57.7</v>
          </cell>
          <cell r="H153">
            <v>147.07555898060298</v>
          </cell>
          <cell r="I153">
            <v>30.5</v>
          </cell>
          <cell r="J153">
            <v>2.1</v>
          </cell>
          <cell r="K153">
            <v>3.3528993466498989</v>
          </cell>
          <cell r="M153">
            <v>150.42845832725288</v>
          </cell>
          <cell r="O153">
            <v>513</v>
          </cell>
          <cell r="P153" t="str">
            <v>C</v>
          </cell>
          <cell r="Q153">
            <v>38722</v>
          </cell>
          <cell r="T153">
            <v>1</v>
          </cell>
          <cell r="U153">
            <v>140</v>
          </cell>
        </row>
        <row r="154">
          <cell r="A154" t="str">
            <v>MA</v>
          </cell>
          <cell r="B154" t="str">
            <v>MTSF</v>
          </cell>
          <cell r="C154" t="str">
            <v>Pocumtuck</v>
          </cell>
          <cell r="D154" t="str">
            <v>WP</v>
          </cell>
          <cell r="E154">
            <v>8.8749992463911642</v>
          </cell>
          <cell r="F154">
            <v>56</v>
          </cell>
          <cell r="G154">
            <v>51.1</v>
          </cell>
          <cell r="H154">
            <v>130.74484895237151</v>
          </cell>
          <cell r="I154">
            <v>35.5</v>
          </cell>
          <cell r="J154">
            <v>7.5</v>
          </cell>
          <cell r="K154">
            <v>13.901039471435492</v>
          </cell>
          <cell r="L154">
            <v>4.5</v>
          </cell>
          <cell r="M154">
            <v>149.14588842380701</v>
          </cell>
          <cell r="N154" t="str">
            <v>Poopie Pine</v>
          </cell>
          <cell r="P154" t="str">
            <v>C</v>
          </cell>
          <cell r="Q154">
            <v>38734</v>
          </cell>
        </row>
        <row r="155">
          <cell r="A155" t="str">
            <v>MA</v>
          </cell>
          <cell r="B155" t="str">
            <v>MTSF</v>
          </cell>
          <cell r="C155" t="str">
            <v>Pocumtuck</v>
          </cell>
          <cell r="D155" t="str">
            <v>WP</v>
          </cell>
          <cell r="E155">
            <v>6.7</v>
          </cell>
          <cell r="F155">
            <v>52.5</v>
          </cell>
          <cell r="G155">
            <v>60.2</v>
          </cell>
          <cell r="H155">
            <v>136.67305890560624</v>
          </cell>
          <cell r="I155">
            <v>30</v>
          </cell>
          <cell r="J155">
            <v>7.5</v>
          </cell>
          <cell r="K155">
            <v>11.747357299804641</v>
          </cell>
          <cell r="M155">
            <v>148.42041620541087</v>
          </cell>
          <cell r="O155">
            <v>3</v>
          </cell>
          <cell r="P155" t="str">
            <v>C</v>
          </cell>
          <cell r="Q155">
            <v>38724</v>
          </cell>
          <cell r="T155">
            <v>1</v>
          </cell>
          <cell r="U155">
            <v>135</v>
          </cell>
          <cell r="X155" t="str">
            <v>Below new cabin</v>
          </cell>
        </row>
        <row r="156">
          <cell r="A156" t="str">
            <v>MA</v>
          </cell>
          <cell r="B156" t="str">
            <v>MTSF</v>
          </cell>
          <cell r="C156" t="str">
            <v>Pocumtuck</v>
          </cell>
          <cell r="D156" t="str">
            <v>WP</v>
          </cell>
          <cell r="E156">
            <v>14.1</v>
          </cell>
          <cell r="F156">
            <v>77</v>
          </cell>
          <cell r="G156">
            <v>38</v>
          </cell>
          <cell r="H156">
            <v>142.21780080022702</v>
          </cell>
          <cell r="I156">
            <v>60</v>
          </cell>
          <cell r="J156">
            <v>1.6</v>
          </cell>
          <cell r="K156">
            <v>5.0258949702423985</v>
          </cell>
          <cell r="M156">
            <v>147.24369577046943</v>
          </cell>
          <cell r="N156" t="str">
            <v>Massassoit</v>
          </cell>
          <cell r="O156">
            <v>11</v>
          </cell>
          <cell r="P156" t="str">
            <v>C</v>
          </cell>
          <cell r="Q156">
            <v>38722</v>
          </cell>
          <cell r="T156">
            <v>2</v>
          </cell>
          <cell r="U156">
            <v>140</v>
          </cell>
        </row>
        <row r="157">
          <cell r="A157" t="str">
            <v>MA</v>
          </cell>
          <cell r="B157" t="str">
            <v>MTSF</v>
          </cell>
          <cell r="C157" t="str">
            <v>Pocumtuck</v>
          </cell>
          <cell r="D157" t="str">
            <v>WP</v>
          </cell>
          <cell r="E157">
            <v>8.6999999999999993</v>
          </cell>
          <cell r="F157">
            <v>56</v>
          </cell>
          <cell r="G157">
            <v>56</v>
          </cell>
          <cell r="H157">
            <v>139.278312189247</v>
          </cell>
          <cell r="I157">
            <v>39</v>
          </cell>
          <cell r="J157">
            <v>1.7</v>
          </cell>
          <cell r="K157">
            <v>3.4709505579579583</v>
          </cell>
          <cell r="M157">
            <v>142.74926274720497</v>
          </cell>
          <cell r="N157" t="str">
            <v>Leach Fld Triplet #1</v>
          </cell>
          <cell r="P157" t="str">
            <v>C</v>
          </cell>
          <cell r="Q157">
            <v>38724</v>
          </cell>
          <cell r="T157">
            <v>1</v>
          </cell>
          <cell r="U157">
            <v>135</v>
          </cell>
        </row>
        <row r="158">
          <cell r="A158" t="str">
            <v>MA</v>
          </cell>
          <cell r="B158" t="str">
            <v>MTSF</v>
          </cell>
          <cell r="C158" t="str">
            <v>Pocumtuck</v>
          </cell>
          <cell r="D158" t="str">
            <v>WP</v>
          </cell>
          <cell r="E158">
            <v>9.4</v>
          </cell>
          <cell r="F158">
            <v>60.5</v>
          </cell>
          <cell r="G158">
            <v>48.1</v>
          </cell>
          <cell r="H158">
            <v>135.09254564095446</v>
          </cell>
          <cell r="I158">
            <v>43</v>
          </cell>
          <cell r="J158">
            <v>2.5</v>
          </cell>
          <cell r="K158">
            <v>5.6269009701283439</v>
          </cell>
          <cell r="L158">
            <v>0.5</v>
          </cell>
          <cell r="M158">
            <v>141.21944661108279</v>
          </cell>
          <cell r="N158" t="str">
            <v>Council Pine #2</v>
          </cell>
          <cell r="P158" t="str">
            <v>C</v>
          </cell>
          <cell r="Q158">
            <v>38722</v>
          </cell>
          <cell r="T158">
            <v>1</v>
          </cell>
          <cell r="U158">
            <v>140</v>
          </cell>
        </row>
        <row r="159">
          <cell r="A159" t="str">
            <v>MA</v>
          </cell>
          <cell r="B159" t="str">
            <v>MTSF</v>
          </cell>
          <cell r="C159" t="str">
            <v>Pocumtuck</v>
          </cell>
          <cell r="D159" t="str">
            <v>WP</v>
          </cell>
          <cell r="E159">
            <v>9.4</v>
          </cell>
          <cell r="F159">
            <v>62</v>
          </cell>
          <cell r="G159">
            <v>48.6</v>
          </cell>
          <cell r="H159">
            <v>139.52065895126549</v>
          </cell>
          <cell r="I159">
            <v>42</v>
          </cell>
          <cell r="J159">
            <v>0.6</v>
          </cell>
          <cell r="K159">
            <v>1.3194447986469697</v>
          </cell>
          <cell r="M159">
            <v>140.84010374991246</v>
          </cell>
          <cell r="N159" t="str">
            <v>Leach Fld Triplet #2</v>
          </cell>
          <cell r="P159" t="str">
            <v>C</v>
          </cell>
          <cell r="Q159">
            <v>38724</v>
          </cell>
          <cell r="T159">
            <v>1</v>
          </cell>
          <cell r="U159">
            <v>135</v>
          </cell>
        </row>
        <row r="160">
          <cell r="A160" t="str">
            <v>MA</v>
          </cell>
          <cell r="B160" t="str">
            <v>MTSF</v>
          </cell>
          <cell r="C160" t="str">
            <v>Pocumtuck</v>
          </cell>
          <cell r="D160" t="str">
            <v>WP</v>
          </cell>
          <cell r="E160">
            <v>8.4</v>
          </cell>
          <cell r="F160">
            <v>57</v>
          </cell>
          <cell r="G160">
            <v>52</v>
          </cell>
          <cell r="H160">
            <v>134.74983886674943</v>
          </cell>
          <cell r="I160">
            <v>33</v>
          </cell>
          <cell r="J160">
            <v>3.4</v>
          </cell>
          <cell r="K160">
            <v>5.8713309840202008</v>
          </cell>
          <cell r="M160">
            <v>140.62116985076963</v>
          </cell>
          <cell r="N160" t="str">
            <v>Council Pine #1</v>
          </cell>
          <cell r="O160">
            <v>570</v>
          </cell>
          <cell r="P160" t="str">
            <v>C</v>
          </cell>
          <cell r="Q160">
            <v>38722</v>
          </cell>
          <cell r="T160">
            <v>1</v>
          </cell>
          <cell r="U160">
            <v>140</v>
          </cell>
        </row>
        <row r="161">
          <cell r="A161" t="str">
            <v>MA</v>
          </cell>
          <cell r="B161" t="str">
            <v>MTSF</v>
          </cell>
          <cell r="C161" t="str">
            <v>Indian Springs</v>
          </cell>
          <cell r="D161" t="str">
            <v>WP</v>
          </cell>
          <cell r="E161">
            <v>12</v>
          </cell>
          <cell r="F161">
            <v>51</v>
          </cell>
          <cell r="G161">
            <v>47.5</v>
          </cell>
          <cell r="H161">
            <v>112.80343253194897</v>
          </cell>
          <cell r="I161">
            <v>36</v>
          </cell>
          <cell r="J161">
            <v>14.7</v>
          </cell>
          <cell r="K161">
            <v>27.405858015159005</v>
          </cell>
          <cell r="L161">
            <v>0.5</v>
          </cell>
          <cell r="M161">
            <v>140.70929054710797</v>
          </cell>
          <cell r="N161" t="str">
            <v>Indian Springs Pine</v>
          </cell>
          <cell r="P161" t="str">
            <v>C</v>
          </cell>
          <cell r="Q161">
            <v>38722</v>
          </cell>
          <cell r="T161">
            <v>1</v>
          </cell>
          <cell r="U161">
            <v>150</v>
          </cell>
        </row>
        <row r="162">
          <cell r="A162" t="str">
            <v>MA</v>
          </cell>
          <cell r="B162" t="str">
            <v>MTSF</v>
          </cell>
          <cell r="C162" t="str">
            <v>HQ</v>
          </cell>
          <cell r="D162" t="str">
            <v>WP</v>
          </cell>
          <cell r="E162">
            <v>9.4</v>
          </cell>
          <cell r="H162">
            <v>0</v>
          </cell>
          <cell r="K162">
            <v>0</v>
          </cell>
          <cell r="L162">
            <v>144</v>
          </cell>
          <cell r="M162">
            <v>144</v>
          </cell>
          <cell r="N162" t="str">
            <v>HQ Pine</v>
          </cell>
          <cell r="P162" t="str">
            <v>C</v>
          </cell>
          <cell r="Q162">
            <v>38722</v>
          </cell>
          <cell r="T162">
            <v>1</v>
          </cell>
          <cell r="U162">
            <v>135</v>
          </cell>
        </row>
        <row r="163">
          <cell r="A163" t="str">
            <v>MA</v>
          </cell>
          <cell r="B163" t="str">
            <v>MTSF</v>
          </cell>
          <cell r="C163" t="str">
            <v>HQ</v>
          </cell>
          <cell r="D163" t="str">
            <v>WP</v>
          </cell>
          <cell r="E163">
            <v>9.9</v>
          </cell>
          <cell r="F163">
            <v>52</v>
          </cell>
          <cell r="G163">
            <v>45.5</v>
          </cell>
          <cell r="H163">
            <v>111.26707006805233</v>
          </cell>
          <cell r="I163">
            <v>38</v>
          </cell>
          <cell r="J163">
            <v>14.6</v>
          </cell>
          <cell r="K163">
            <v>28.73590683971495</v>
          </cell>
          <cell r="L163">
            <v>1</v>
          </cell>
          <cell r="M163">
            <v>141.00297690776728</v>
          </cell>
          <cell r="N163" t="str">
            <v>Nanette</v>
          </cell>
          <cell r="P163" t="str">
            <v>C</v>
          </cell>
          <cell r="Q163">
            <v>38724</v>
          </cell>
          <cell r="T163">
            <v>1</v>
          </cell>
          <cell r="U163">
            <v>150</v>
          </cell>
        </row>
        <row r="164">
          <cell r="A164" t="str">
            <v>MA</v>
          </cell>
          <cell r="B164" t="str">
            <v>MTSF</v>
          </cell>
          <cell r="C164" t="str">
            <v>HQ</v>
          </cell>
          <cell r="D164" t="str">
            <v>WP</v>
          </cell>
          <cell r="E164">
            <v>8.8000000000000007</v>
          </cell>
          <cell r="F164">
            <v>66.5</v>
          </cell>
          <cell r="G164">
            <v>42.1</v>
          </cell>
          <cell r="H164">
            <v>133.75011048228043</v>
          </cell>
          <cell r="I164">
            <v>48.5</v>
          </cell>
          <cell r="J164">
            <v>2.8</v>
          </cell>
          <cell r="K164">
            <v>7.1076415052617294</v>
          </cell>
          <cell r="M164">
            <v>140.85775198754217</v>
          </cell>
          <cell r="P164" t="str">
            <v>C</v>
          </cell>
          <cell r="Q164">
            <v>38724</v>
          </cell>
          <cell r="T164">
            <v>1</v>
          </cell>
          <cell r="U164">
            <v>135</v>
          </cell>
        </row>
        <row r="165">
          <cell r="A165" t="str">
            <v>MA</v>
          </cell>
          <cell r="B165" t="str">
            <v>MTSF</v>
          </cell>
          <cell r="C165" t="str">
            <v>HQ</v>
          </cell>
          <cell r="D165" t="str">
            <v>CW</v>
          </cell>
          <cell r="E165">
            <v>7</v>
          </cell>
          <cell r="L165">
            <v>95</v>
          </cell>
          <cell r="M165">
            <v>95</v>
          </cell>
          <cell r="P165" t="str">
            <v>H</v>
          </cell>
          <cell r="T165">
            <v>1</v>
          </cell>
        </row>
        <row r="166">
          <cell r="A166" t="str">
            <v>MA</v>
          </cell>
          <cell r="B166" t="str">
            <v>MTSF</v>
          </cell>
          <cell r="C166" t="str">
            <v>HQ Hill</v>
          </cell>
          <cell r="D166" t="str">
            <v>WP</v>
          </cell>
          <cell r="E166">
            <v>7.3</v>
          </cell>
          <cell r="F166">
            <v>52.5</v>
          </cell>
          <cell r="G166">
            <v>63.9</v>
          </cell>
          <cell r="H166">
            <v>141.43934318229697</v>
          </cell>
          <cell r="I166">
            <v>2.2000000000000002</v>
          </cell>
          <cell r="J166">
            <v>24</v>
          </cell>
          <cell r="K166">
            <v>2.6844618443002815</v>
          </cell>
          <cell r="M166">
            <v>144.12380502659724</v>
          </cell>
          <cell r="O166">
            <v>473</v>
          </cell>
          <cell r="P166" t="str">
            <v>C</v>
          </cell>
          <cell r="Q166">
            <v>38724</v>
          </cell>
          <cell r="T166">
            <v>1</v>
          </cell>
          <cell r="U166">
            <v>135</v>
          </cell>
        </row>
        <row r="167">
          <cell r="A167" t="str">
            <v>MA</v>
          </cell>
          <cell r="B167" t="str">
            <v>MTSF</v>
          </cell>
          <cell r="C167" t="str">
            <v>HQ Hill</v>
          </cell>
          <cell r="D167" t="str">
            <v>WP</v>
          </cell>
          <cell r="E167">
            <v>8.6999999999999993</v>
          </cell>
          <cell r="F167">
            <v>57.5</v>
          </cell>
          <cell r="G167">
            <v>49.2</v>
          </cell>
          <cell r="H167">
            <v>130.58164709992798</v>
          </cell>
          <cell r="K167">
            <v>0</v>
          </cell>
          <cell r="L167">
            <v>13</v>
          </cell>
          <cell r="M167">
            <v>143.58164709992798</v>
          </cell>
          <cell r="N167" t="str">
            <v>HQ Hill Pine</v>
          </cell>
          <cell r="O167">
            <v>484</v>
          </cell>
          <cell r="P167" t="str">
            <v>C</v>
          </cell>
          <cell r="Q167">
            <v>38722</v>
          </cell>
          <cell r="T167">
            <v>1</v>
          </cell>
          <cell r="U167">
            <v>135</v>
          </cell>
        </row>
        <row r="168">
          <cell r="A168" t="str">
            <v>MA</v>
          </cell>
          <cell r="B168" t="str">
            <v>MTSF</v>
          </cell>
          <cell r="C168" t="str">
            <v>HQ Hill</v>
          </cell>
          <cell r="D168" t="str">
            <v>WP</v>
          </cell>
          <cell r="E168">
            <v>10.199999999999999</v>
          </cell>
          <cell r="F168">
            <v>51.5</v>
          </cell>
          <cell r="G168">
            <v>53.3</v>
          </cell>
          <cell r="H168">
            <v>123.87433703565998</v>
          </cell>
          <cell r="K168">
            <v>0</v>
          </cell>
          <cell r="L168">
            <v>18.5</v>
          </cell>
          <cell r="M168">
            <v>142.37433703565998</v>
          </cell>
          <cell r="N168" t="str">
            <v>Carol &amp; Nancy Tree</v>
          </cell>
          <cell r="P168" t="str">
            <v>C</v>
          </cell>
          <cell r="Q168">
            <v>38593</v>
          </cell>
          <cell r="T168">
            <v>1</v>
          </cell>
          <cell r="U168">
            <v>145</v>
          </cell>
        </row>
        <row r="169">
          <cell r="A169" t="str">
            <v>MA</v>
          </cell>
          <cell r="B169" t="str">
            <v>MTSF</v>
          </cell>
          <cell r="C169" t="str">
            <v>HQ Hill</v>
          </cell>
          <cell r="D169" t="str">
            <v>WP</v>
          </cell>
          <cell r="E169">
            <v>7.9</v>
          </cell>
          <cell r="F169">
            <v>52</v>
          </cell>
          <cell r="G169">
            <v>62.3</v>
          </cell>
          <cell r="H169">
            <v>138.12140561768888</v>
          </cell>
          <cell r="I169">
            <v>27.5</v>
          </cell>
          <cell r="J169">
            <v>1.5</v>
          </cell>
          <cell r="K169">
            <v>2.1595982353995349</v>
          </cell>
          <cell r="M169">
            <v>140.28100385308841</v>
          </cell>
          <cell r="O169">
            <v>472</v>
          </cell>
          <cell r="P169" t="str">
            <v>C</v>
          </cell>
          <cell r="Q169">
            <v>38724</v>
          </cell>
          <cell r="T169">
            <v>1</v>
          </cell>
          <cell r="U169">
            <v>135</v>
          </cell>
        </row>
        <row r="170">
          <cell r="A170" t="str">
            <v>MA</v>
          </cell>
          <cell r="B170" t="str">
            <v>MTSF</v>
          </cell>
          <cell r="C170" t="str">
            <v>HQ Hill</v>
          </cell>
          <cell r="D170" t="str">
            <v>WP</v>
          </cell>
          <cell r="E170">
            <v>7.8</v>
          </cell>
          <cell r="F170">
            <v>55</v>
          </cell>
          <cell r="G170">
            <v>54.6</v>
          </cell>
          <cell r="H170">
            <v>134.49608629521146</v>
          </cell>
          <cell r="I170">
            <v>32</v>
          </cell>
          <cell r="J170">
            <v>2.7</v>
          </cell>
          <cell r="K170">
            <v>4.5222192681256956</v>
          </cell>
          <cell r="M170">
            <v>139.01830556333715</v>
          </cell>
          <cell r="O170">
            <v>488</v>
          </cell>
          <cell r="P170" t="str">
            <v>C</v>
          </cell>
          <cell r="Q170">
            <v>38724</v>
          </cell>
          <cell r="T170">
            <v>1</v>
          </cell>
          <cell r="U170">
            <v>135</v>
          </cell>
        </row>
        <row r="171">
          <cell r="A171" t="str">
            <v>MA</v>
          </cell>
          <cell r="B171" t="str">
            <v>MTSF</v>
          </cell>
          <cell r="C171" t="str">
            <v>HQ Hill</v>
          </cell>
          <cell r="D171" t="str">
            <v>WP</v>
          </cell>
          <cell r="F171">
            <v>56</v>
          </cell>
          <cell r="G171">
            <v>44.9</v>
          </cell>
          <cell r="H171">
            <v>118.58642387401838</v>
          </cell>
          <cell r="I171">
            <v>41</v>
          </cell>
          <cell r="J171">
            <v>2</v>
          </cell>
          <cell r="K171">
            <v>4.2926380944076197</v>
          </cell>
          <cell r="M171">
            <v>122.879061968426</v>
          </cell>
          <cell r="O171">
            <v>489</v>
          </cell>
          <cell r="P171" t="str">
            <v>C</v>
          </cell>
          <cell r="Q171">
            <v>38724</v>
          </cell>
          <cell r="T171">
            <v>1</v>
          </cell>
          <cell r="U171">
            <v>135</v>
          </cell>
        </row>
        <row r="172">
          <cell r="A172" t="str">
            <v>MA</v>
          </cell>
          <cell r="B172" t="str">
            <v>MTSF</v>
          </cell>
          <cell r="C172" t="str">
            <v>Frog Pond Pines</v>
          </cell>
          <cell r="D172" t="str">
            <v>WP</v>
          </cell>
          <cell r="E172">
            <v>7.8</v>
          </cell>
          <cell r="F172">
            <v>52.4</v>
          </cell>
          <cell r="G172">
            <v>36.700000000000003</v>
          </cell>
          <cell r="H172">
            <v>93.94667310455192</v>
          </cell>
          <cell r="K172">
            <v>0</v>
          </cell>
          <cell r="L172">
            <v>53.5</v>
          </cell>
          <cell r="M172">
            <v>147.44667310455191</v>
          </cell>
          <cell r="P172" t="str">
            <v>C</v>
          </cell>
          <cell r="Q172">
            <v>38557</v>
          </cell>
          <cell r="T172">
            <v>1</v>
          </cell>
          <cell r="U172">
            <v>120</v>
          </cell>
        </row>
        <row r="173">
          <cell r="A173" t="str">
            <v>MA</v>
          </cell>
          <cell r="B173" t="str">
            <v>MTSF</v>
          </cell>
          <cell r="C173" t="str">
            <v>Frog Pond Pines</v>
          </cell>
          <cell r="D173" t="str">
            <v>WP</v>
          </cell>
          <cell r="E173">
            <v>7.4</v>
          </cell>
          <cell r="F173">
            <v>52</v>
          </cell>
          <cell r="G173">
            <v>36</v>
          </cell>
          <cell r="H173">
            <v>91.694499357625816</v>
          </cell>
          <cell r="I173">
            <v>47</v>
          </cell>
          <cell r="J173">
            <v>23</v>
          </cell>
          <cell r="K173">
            <v>55.093089116987599</v>
          </cell>
          <cell r="M173">
            <v>146.78758847461341</v>
          </cell>
          <cell r="P173" t="str">
            <v>C</v>
          </cell>
          <cell r="Q173">
            <v>38557</v>
          </cell>
          <cell r="T173">
            <v>1</v>
          </cell>
          <cell r="U173">
            <v>120</v>
          </cell>
        </row>
        <row r="174">
          <cell r="A174" t="str">
            <v>MA</v>
          </cell>
          <cell r="B174" t="str">
            <v>MTSF</v>
          </cell>
          <cell r="C174" t="str">
            <v>Frog Pond Pines</v>
          </cell>
          <cell r="D174" t="str">
            <v>WP</v>
          </cell>
          <cell r="E174">
            <v>7.7</v>
          </cell>
          <cell r="F174">
            <v>46.5</v>
          </cell>
          <cell r="G174">
            <v>44.1</v>
          </cell>
          <cell r="H174">
            <v>97.079835124627849</v>
          </cell>
          <cell r="K174">
            <v>0</v>
          </cell>
          <cell r="L174">
            <v>48</v>
          </cell>
          <cell r="M174">
            <v>145.07983512462783</v>
          </cell>
          <cell r="P174" t="str">
            <v>C</v>
          </cell>
          <cell r="Q174">
            <v>38557</v>
          </cell>
          <cell r="T174">
            <v>1</v>
          </cell>
          <cell r="U174">
            <v>120</v>
          </cell>
        </row>
        <row r="175">
          <cell r="A175" t="str">
            <v>MA</v>
          </cell>
          <cell r="B175" t="str">
            <v>MTSF</v>
          </cell>
          <cell r="C175" t="str">
            <v>Frog Pond Pines</v>
          </cell>
          <cell r="D175" t="str">
            <v>WP</v>
          </cell>
          <cell r="E175">
            <v>8.1</v>
          </cell>
          <cell r="F175">
            <v>45.5</v>
          </cell>
          <cell r="G175">
            <v>42.6</v>
          </cell>
          <cell r="H175">
            <v>92.39356986168319</v>
          </cell>
          <cell r="I175">
            <v>38</v>
          </cell>
          <cell r="J175">
            <v>25.6</v>
          </cell>
          <cell r="K175">
            <v>49.257775363425978</v>
          </cell>
          <cell r="M175">
            <v>141.65134522510917</v>
          </cell>
          <cell r="P175" t="str">
            <v>C</v>
          </cell>
          <cell r="Q175">
            <v>38557</v>
          </cell>
          <cell r="T175">
            <v>1</v>
          </cell>
          <cell r="U175">
            <v>120</v>
          </cell>
        </row>
        <row r="176">
          <cell r="A176" t="str">
            <v>MA</v>
          </cell>
          <cell r="B176" t="str">
            <v>MTSF</v>
          </cell>
          <cell r="C176" t="str">
            <v>Frog Pond Pines</v>
          </cell>
          <cell r="D176" t="str">
            <v>WP</v>
          </cell>
          <cell r="E176">
            <v>8</v>
          </cell>
          <cell r="F176">
            <v>53</v>
          </cell>
          <cell r="G176">
            <v>57.5</v>
          </cell>
          <cell r="H176">
            <v>134.09923988424879</v>
          </cell>
          <cell r="K176">
            <v>0</v>
          </cell>
          <cell r="L176">
            <v>6</v>
          </cell>
          <cell r="M176">
            <v>140.09923988424879</v>
          </cell>
          <cell r="N176" t="str">
            <v>Patricia Fiske Tree</v>
          </cell>
          <cell r="P176" t="str">
            <v>C</v>
          </cell>
          <cell r="Q176">
            <v>38606</v>
          </cell>
          <cell r="T176">
            <v>1</v>
          </cell>
          <cell r="U176">
            <v>110</v>
          </cell>
        </row>
        <row r="177">
          <cell r="A177" t="str">
            <v>MA</v>
          </cell>
          <cell r="B177" t="str">
            <v>MTSF</v>
          </cell>
          <cell r="C177" t="str">
            <v>ENTS Grove</v>
          </cell>
          <cell r="D177" t="str">
            <v>YB</v>
          </cell>
          <cell r="E177">
            <v>5.5</v>
          </cell>
          <cell r="H177">
            <v>0</v>
          </cell>
          <cell r="K177">
            <v>0</v>
          </cell>
          <cell r="L177">
            <v>95.5</v>
          </cell>
          <cell r="M177">
            <v>95.5</v>
          </cell>
        </row>
        <row r="178">
          <cell r="A178" t="str">
            <v>MA</v>
          </cell>
          <cell r="B178" t="str">
            <v>MTSF</v>
          </cell>
          <cell r="C178" t="str">
            <v>ENTS Grove</v>
          </cell>
          <cell r="D178" t="str">
            <v>WP</v>
          </cell>
          <cell r="E178">
            <v>8.6</v>
          </cell>
          <cell r="F178">
            <v>69.5</v>
          </cell>
          <cell r="G178">
            <v>53.3</v>
          </cell>
          <cell r="H178">
            <v>167.1702218248227</v>
          </cell>
          <cell r="I178">
            <v>42.5</v>
          </cell>
          <cell r="J178">
            <v>-2.7</v>
          </cell>
          <cell r="K178">
            <v>-6.0060724654794395</v>
          </cell>
          <cell r="M178">
            <v>161.16414935934327</v>
          </cell>
          <cell r="N178" t="str">
            <v>Lee Frelich</v>
          </cell>
          <cell r="P178" t="str">
            <v>C</v>
          </cell>
          <cell r="Q178">
            <v>38650</v>
          </cell>
          <cell r="T178">
            <v>1</v>
          </cell>
          <cell r="U178">
            <v>120</v>
          </cell>
        </row>
        <row r="179">
          <cell r="A179" t="str">
            <v>MA</v>
          </cell>
          <cell r="B179" t="str">
            <v>MTSF</v>
          </cell>
          <cell r="C179" t="str">
            <v>ENTS Grove</v>
          </cell>
          <cell r="D179" t="str">
            <v>WP</v>
          </cell>
          <cell r="E179">
            <v>8.4</v>
          </cell>
          <cell r="F179">
            <v>57.5</v>
          </cell>
          <cell r="G179">
            <v>42.3</v>
          </cell>
          <cell r="H179">
            <v>116.0946585804359</v>
          </cell>
          <cell r="I179">
            <v>44</v>
          </cell>
          <cell r="J179">
            <v>15</v>
          </cell>
          <cell r="K179">
            <v>34.164113953532734</v>
          </cell>
          <cell r="L179">
            <v>8</v>
          </cell>
          <cell r="M179">
            <v>158.25877253396862</v>
          </cell>
          <cell r="N179" t="str">
            <v>Lisa Bozzuto</v>
          </cell>
          <cell r="P179" t="str">
            <v>C</v>
          </cell>
          <cell r="Q179">
            <v>38724</v>
          </cell>
          <cell r="T179">
            <v>1</v>
          </cell>
          <cell r="U179">
            <v>135</v>
          </cell>
        </row>
        <row r="180">
          <cell r="A180" t="str">
            <v>MA</v>
          </cell>
          <cell r="B180" t="str">
            <v>MTSF</v>
          </cell>
          <cell r="C180" t="str">
            <v>ENTS Grove</v>
          </cell>
          <cell r="D180" t="str">
            <v>WP</v>
          </cell>
          <cell r="E180">
            <v>8.4</v>
          </cell>
          <cell r="F180">
            <v>53.5</v>
          </cell>
          <cell r="G180">
            <v>48</v>
          </cell>
          <cell r="H180">
            <v>119.27474448912176</v>
          </cell>
          <cell r="I180">
            <v>33</v>
          </cell>
          <cell r="J180">
            <v>22.9</v>
          </cell>
          <cell r="K180">
            <v>38.523271063880415</v>
          </cell>
          <cell r="M180">
            <v>157.79801555300219</v>
          </cell>
          <cell r="N180" t="str">
            <v>Lee's Grove</v>
          </cell>
          <cell r="P180" t="str">
            <v>C</v>
          </cell>
          <cell r="Q180">
            <v>38761</v>
          </cell>
          <cell r="T180">
            <v>1</v>
          </cell>
          <cell r="U180">
            <v>140</v>
          </cell>
        </row>
        <row r="181">
          <cell r="A181" t="str">
            <v>MA</v>
          </cell>
          <cell r="B181" t="str">
            <v>MTSF</v>
          </cell>
          <cell r="C181" t="str">
            <v>ENTS Grove</v>
          </cell>
          <cell r="D181" t="str">
            <v>WP</v>
          </cell>
          <cell r="E181">
            <v>7.4</v>
          </cell>
          <cell r="F181">
            <v>53.5</v>
          </cell>
          <cell r="G181">
            <v>49.5</v>
          </cell>
          <cell r="H181">
            <v>122.04515747880498</v>
          </cell>
          <cell r="I181">
            <v>35</v>
          </cell>
          <cell r="J181">
            <v>18</v>
          </cell>
          <cell r="K181">
            <v>32.446784409369471</v>
          </cell>
          <cell r="L181">
            <v>2</v>
          </cell>
          <cell r="M181">
            <v>156.49194188817444</v>
          </cell>
          <cell r="N181" t="str">
            <v>Susan Benoit</v>
          </cell>
          <cell r="P181" t="str">
            <v>C</v>
          </cell>
          <cell r="Q181">
            <v>38724</v>
          </cell>
          <cell r="T181">
            <v>1</v>
          </cell>
          <cell r="U181">
            <v>135</v>
          </cell>
        </row>
        <row r="182">
          <cell r="A182" t="str">
            <v>MA</v>
          </cell>
          <cell r="B182" t="str">
            <v>MTSF</v>
          </cell>
          <cell r="C182" t="str">
            <v>ENTS Grove</v>
          </cell>
          <cell r="D182" t="str">
            <v>WP</v>
          </cell>
          <cell r="E182">
            <v>9.6999999999999993</v>
          </cell>
          <cell r="F182">
            <v>65</v>
          </cell>
          <cell r="G182">
            <v>48</v>
          </cell>
          <cell r="H182">
            <v>144.91324096809186</v>
          </cell>
          <cell r="I182">
            <v>45</v>
          </cell>
          <cell r="J182">
            <v>4.8</v>
          </cell>
          <cell r="K182">
            <v>11.29650884986259</v>
          </cell>
          <cell r="M182">
            <v>156.20974981795445</v>
          </cell>
          <cell r="N182" t="str">
            <v>Colby Rucker</v>
          </cell>
          <cell r="P182" t="str">
            <v>C</v>
          </cell>
          <cell r="Q182">
            <v>38727</v>
          </cell>
          <cell r="T182">
            <v>1</v>
          </cell>
          <cell r="U182">
            <v>135</v>
          </cell>
        </row>
        <row r="183">
          <cell r="A183" t="str">
            <v>MA</v>
          </cell>
          <cell r="B183" t="str">
            <v>MTSF</v>
          </cell>
          <cell r="C183" t="str">
            <v>ENTS Grove</v>
          </cell>
          <cell r="D183" t="str">
            <v>WP</v>
          </cell>
          <cell r="E183">
            <v>10.1</v>
          </cell>
          <cell r="F183">
            <v>61.5</v>
          </cell>
          <cell r="G183">
            <v>52.7</v>
          </cell>
          <cell r="H183">
            <v>146.76485721772829</v>
          </cell>
          <cell r="I183">
            <v>38</v>
          </cell>
          <cell r="J183">
            <v>4.2</v>
          </cell>
          <cell r="K183">
            <v>8.349154472550012</v>
          </cell>
          <cell r="M183">
            <v>155.11401169027829</v>
          </cell>
          <cell r="N183" t="str">
            <v>Will Blozan</v>
          </cell>
          <cell r="P183" t="str">
            <v>C</v>
          </cell>
          <cell r="Q183">
            <v>38734</v>
          </cell>
        </row>
        <row r="184">
          <cell r="A184" t="str">
            <v>MA</v>
          </cell>
          <cell r="B184" t="str">
            <v>MTSF</v>
          </cell>
          <cell r="C184" t="str">
            <v>ENTS Grove</v>
          </cell>
          <cell r="D184" t="str">
            <v>WP</v>
          </cell>
          <cell r="F184">
            <v>74.5</v>
          </cell>
          <cell r="G184">
            <v>37.6</v>
          </cell>
          <cell r="H184">
            <v>136.36744413193333</v>
          </cell>
          <cell r="I184">
            <v>63</v>
          </cell>
          <cell r="J184">
            <v>5.6</v>
          </cell>
          <cell r="K184">
            <v>18.443168054479248</v>
          </cell>
          <cell r="M184">
            <v>154.81061218641258</v>
          </cell>
          <cell r="N184" t="str">
            <v>Dale Luthringer</v>
          </cell>
          <cell r="P184" t="str">
            <v>C</v>
          </cell>
          <cell r="Q184">
            <v>38734</v>
          </cell>
        </row>
        <row r="185">
          <cell r="A185" t="str">
            <v>MA</v>
          </cell>
          <cell r="B185" t="str">
            <v>MTSF</v>
          </cell>
          <cell r="C185" t="str">
            <v>ENTS Grove</v>
          </cell>
          <cell r="D185" t="str">
            <v>WP</v>
          </cell>
          <cell r="E185">
            <v>9.1999999999999993</v>
          </cell>
          <cell r="F185">
            <v>63</v>
          </cell>
          <cell r="G185">
            <v>37.799999999999997</v>
          </cell>
          <cell r="H185">
            <v>115.83943314041254</v>
          </cell>
          <cell r="I185">
            <v>54</v>
          </cell>
          <cell r="J185">
            <v>13.8</v>
          </cell>
          <cell r="K185">
            <v>38.642420127730105</v>
          </cell>
          <cell r="M185">
            <v>154.48185326814263</v>
          </cell>
          <cell r="N185" t="str">
            <v>Dale's Tree</v>
          </cell>
          <cell r="P185" t="str">
            <v>C</v>
          </cell>
          <cell r="Q185">
            <v>38761</v>
          </cell>
          <cell r="T185">
            <v>1</v>
          </cell>
          <cell r="U185">
            <v>140</v>
          </cell>
        </row>
        <row r="186">
          <cell r="A186" t="str">
            <v>MA</v>
          </cell>
          <cell r="B186" t="str">
            <v>MTSF</v>
          </cell>
          <cell r="C186" t="str">
            <v>ENTS Grove</v>
          </cell>
          <cell r="D186" t="str">
            <v>WP</v>
          </cell>
          <cell r="E186">
            <v>9.5</v>
          </cell>
          <cell r="F186">
            <v>52.5</v>
          </cell>
          <cell r="G186">
            <v>48.6</v>
          </cell>
          <cell r="H186">
            <v>118.14249346679738</v>
          </cell>
          <cell r="K186">
            <v>0</v>
          </cell>
          <cell r="L186">
            <v>36</v>
          </cell>
          <cell r="M186">
            <v>154.14249346679736</v>
          </cell>
          <cell r="N186" t="str">
            <v>James Parton Pine</v>
          </cell>
          <cell r="P186" t="str">
            <v>C</v>
          </cell>
          <cell r="Q186">
            <v>38727</v>
          </cell>
          <cell r="T186">
            <v>1</v>
          </cell>
          <cell r="U186">
            <v>135</v>
          </cell>
        </row>
        <row r="187">
          <cell r="A187" t="str">
            <v>MA</v>
          </cell>
          <cell r="B187" t="str">
            <v>MTSF</v>
          </cell>
          <cell r="C187" t="str">
            <v>ENTS Grove</v>
          </cell>
          <cell r="D187" t="str">
            <v>WP</v>
          </cell>
          <cell r="E187">
            <v>7.7</v>
          </cell>
          <cell r="H187">
            <v>0</v>
          </cell>
          <cell r="K187">
            <v>0</v>
          </cell>
          <cell r="L187">
            <v>153</v>
          </cell>
          <cell r="M187">
            <v>153</v>
          </cell>
          <cell r="N187" t="str">
            <v>Susan #3</v>
          </cell>
          <cell r="P187" t="str">
            <v>C</v>
          </cell>
          <cell r="Q187">
            <v>38727</v>
          </cell>
          <cell r="T187">
            <v>1</v>
          </cell>
          <cell r="U187">
            <v>135</v>
          </cell>
        </row>
        <row r="188">
          <cell r="A188" t="str">
            <v>MA</v>
          </cell>
          <cell r="B188" t="str">
            <v>MTSF</v>
          </cell>
          <cell r="C188" t="str">
            <v>ENTS Grove</v>
          </cell>
          <cell r="D188" t="str">
            <v>WP</v>
          </cell>
          <cell r="E188">
            <v>8.6</v>
          </cell>
          <cell r="F188">
            <v>62</v>
          </cell>
          <cell r="G188">
            <v>40.1</v>
          </cell>
          <cell r="H188">
            <v>119.8069951356179</v>
          </cell>
          <cell r="K188">
            <v>0</v>
          </cell>
          <cell r="L188">
            <v>33</v>
          </cell>
          <cell r="M188">
            <v>152.80699513561791</v>
          </cell>
          <cell r="N188" t="str">
            <v>Hill Pine</v>
          </cell>
          <cell r="P188" t="str">
            <v>C</v>
          </cell>
          <cell r="Q188">
            <v>38727</v>
          </cell>
          <cell r="T188">
            <v>1</v>
          </cell>
          <cell r="U188">
            <v>135</v>
          </cell>
        </row>
        <row r="189">
          <cell r="A189" t="str">
            <v>MA</v>
          </cell>
          <cell r="B189" t="str">
            <v>MTSF</v>
          </cell>
          <cell r="C189" t="str">
            <v>ENTS Grove</v>
          </cell>
          <cell r="D189" t="str">
            <v>WP</v>
          </cell>
          <cell r="E189">
            <v>11.1</v>
          </cell>
          <cell r="F189">
            <v>61</v>
          </cell>
          <cell r="G189">
            <v>37.799999999999997</v>
          </cell>
          <cell r="H189">
            <v>112.16199081849469</v>
          </cell>
          <cell r="I189">
            <v>48.5</v>
          </cell>
          <cell r="J189">
            <v>16.100000000000001</v>
          </cell>
          <cell r="K189">
            <v>40.349282055495969</v>
          </cell>
          <cell r="M189">
            <v>152.51127287399066</v>
          </cell>
          <cell r="N189" t="str">
            <v>Ed's Tree</v>
          </cell>
          <cell r="P189" t="str">
            <v>C</v>
          </cell>
          <cell r="Q189">
            <v>38761</v>
          </cell>
          <cell r="T189">
            <v>1</v>
          </cell>
          <cell r="U189">
            <v>140</v>
          </cell>
        </row>
        <row r="190">
          <cell r="A190" t="str">
            <v>MA</v>
          </cell>
          <cell r="B190" t="str">
            <v>MTSF</v>
          </cell>
          <cell r="C190" t="str">
            <v>ENTS Grove</v>
          </cell>
          <cell r="D190" t="str">
            <v>WP</v>
          </cell>
          <cell r="E190">
            <v>9.6999999999999993</v>
          </cell>
          <cell r="F190">
            <v>57.5</v>
          </cell>
          <cell r="G190">
            <v>43.5</v>
          </cell>
          <cell r="H190">
            <v>118.74116430717254</v>
          </cell>
          <cell r="I190">
            <v>44.5</v>
          </cell>
          <cell r="J190">
            <v>14.6</v>
          </cell>
          <cell r="K190">
            <v>33.651259325455669</v>
          </cell>
          <cell r="M190">
            <v>152.39242363262821</v>
          </cell>
          <cell r="N190" t="str">
            <v>Larry Tucei Jr Pine</v>
          </cell>
          <cell r="P190" t="str">
            <v>C</v>
          </cell>
          <cell r="Q190">
            <v>38727</v>
          </cell>
          <cell r="T190">
            <v>1</v>
          </cell>
          <cell r="U190">
            <v>135</v>
          </cell>
        </row>
        <row r="191">
          <cell r="A191" t="str">
            <v>MA</v>
          </cell>
          <cell r="B191" t="str">
            <v>MTSF</v>
          </cell>
          <cell r="C191" t="str">
            <v>ENTS Grove</v>
          </cell>
          <cell r="D191" t="str">
            <v>WP</v>
          </cell>
          <cell r="E191">
            <v>10.3</v>
          </cell>
          <cell r="F191">
            <v>50</v>
          </cell>
          <cell r="G191">
            <v>52.2</v>
          </cell>
          <cell r="H191">
            <v>118.52325185635357</v>
          </cell>
          <cell r="I191">
            <v>32</v>
          </cell>
          <cell r="J191">
            <v>20.2</v>
          </cell>
          <cell r="K191">
            <v>33.148627103859326</v>
          </cell>
          <cell r="M191">
            <v>151.67187896021289</v>
          </cell>
          <cell r="N191" t="str">
            <v>Ed' Grove</v>
          </cell>
          <cell r="P191" t="str">
            <v>C</v>
          </cell>
          <cell r="Q191">
            <v>38761</v>
          </cell>
          <cell r="T191">
            <v>1</v>
          </cell>
          <cell r="U191">
            <v>140</v>
          </cell>
        </row>
        <row r="192">
          <cell r="A192" t="str">
            <v>MA</v>
          </cell>
          <cell r="B192" t="str">
            <v>MTSF</v>
          </cell>
          <cell r="C192" t="str">
            <v>ENTS Grove</v>
          </cell>
          <cell r="D192" t="str">
            <v>WP</v>
          </cell>
          <cell r="E192">
            <v>9.6999999999999993</v>
          </cell>
          <cell r="F192">
            <v>49</v>
          </cell>
          <cell r="G192">
            <v>55</v>
          </cell>
          <cell r="H192">
            <v>120.41535051048179</v>
          </cell>
          <cell r="I192">
            <v>29</v>
          </cell>
          <cell r="J192">
            <v>20.3</v>
          </cell>
          <cell r="K192">
            <v>30.18340168687326</v>
          </cell>
          <cell r="L192">
            <v>1</v>
          </cell>
          <cell r="M192">
            <v>151.59875219735505</v>
          </cell>
          <cell r="N192" t="str">
            <v>Ed's Grove</v>
          </cell>
          <cell r="P192" t="str">
            <v>C</v>
          </cell>
          <cell r="Q192">
            <v>38761</v>
          </cell>
          <cell r="T192">
            <v>1</v>
          </cell>
          <cell r="U192">
            <v>140</v>
          </cell>
        </row>
        <row r="193">
          <cell r="A193" t="str">
            <v>MA</v>
          </cell>
          <cell r="B193" t="str">
            <v>MTSF</v>
          </cell>
          <cell r="C193" t="str">
            <v>ENTS Grove</v>
          </cell>
          <cell r="D193" t="str">
            <v>WP</v>
          </cell>
          <cell r="E193">
            <v>9.1</v>
          </cell>
          <cell r="F193">
            <v>49</v>
          </cell>
          <cell r="G193">
            <v>51.8</v>
          </cell>
          <cell r="H193">
            <v>115.52096329678406</v>
          </cell>
          <cell r="I193">
            <v>31</v>
          </cell>
          <cell r="J193">
            <v>22.6</v>
          </cell>
          <cell r="K193">
            <v>35.739465007361744</v>
          </cell>
          <cell r="M193">
            <v>151.26042830414582</v>
          </cell>
          <cell r="N193" t="str">
            <v>Ed's Grove</v>
          </cell>
          <cell r="P193" t="str">
            <v>C</v>
          </cell>
          <cell r="Q193">
            <v>38761</v>
          </cell>
          <cell r="T193">
            <v>1</v>
          </cell>
          <cell r="U193">
            <v>140</v>
          </cell>
        </row>
        <row r="194">
          <cell r="A194" t="str">
            <v>MA</v>
          </cell>
          <cell r="B194" t="str">
            <v>MTSF</v>
          </cell>
          <cell r="C194" t="str">
            <v>ENTS Grove</v>
          </cell>
          <cell r="D194" t="str">
            <v>WP</v>
          </cell>
          <cell r="E194">
            <v>6.4</v>
          </cell>
          <cell r="F194">
            <v>47</v>
          </cell>
          <cell r="G194">
            <v>61.7</v>
          </cell>
          <cell r="H194">
            <v>124.14730684479184</v>
          </cell>
          <cell r="I194">
            <v>22</v>
          </cell>
          <cell r="J194">
            <v>24</v>
          </cell>
          <cell r="K194">
            <v>26.844618443002808</v>
          </cell>
          <cell r="M194">
            <v>150.99192528779466</v>
          </cell>
          <cell r="N194" t="str">
            <v>Lee's Grove</v>
          </cell>
          <cell r="P194" t="str">
            <v>C</v>
          </cell>
          <cell r="Q194">
            <v>38761</v>
          </cell>
          <cell r="T194">
            <v>1</v>
          </cell>
          <cell r="U194">
            <v>140</v>
          </cell>
        </row>
        <row r="195">
          <cell r="A195" t="str">
            <v>MA</v>
          </cell>
          <cell r="B195" t="str">
            <v>MTSF</v>
          </cell>
          <cell r="C195" t="str">
            <v>ENTS Grove</v>
          </cell>
          <cell r="D195" t="str">
            <v>WP</v>
          </cell>
          <cell r="E195">
            <v>8.8000000000000007</v>
          </cell>
          <cell r="F195">
            <v>73</v>
          </cell>
          <cell r="G195">
            <v>41</v>
          </cell>
          <cell r="H195">
            <v>143.67692734892108</v>
          </cell>
          <cell r="I195">
            <v>58.5</v>
          </cell>
          <cell r="J195">
            <v>0.1</v>
          </cell>
          <cell r="K195">
            <v>0.30630512821515321</v>
          </cell>
          <cell r="L195">
            <v>6.6</v>
          </cell>
          <cell r="M195">
            <v>150.58323247713622</v>
          </cell>
          <cell r="N195" t="str">
            <v>Will's Grove</v>
          </cell>
          <cell r="P195" t="str">
            <v>C</v>
          </cell>
          <cell r="Q195">
            <v>38761</v>
          </cell>
          <cell r="T195">
            <v>1</v>
          </cell>
          <cell r="U195">
            <v>140</v>
          </cell>
        </row>
        <row r="196">
          <cell r="A196" t="str">
            <v>MA</v>
          </cell>
          <cell r="B196" t="str">
            <v>MTSF</v>
          </cell>
          <cell r="C196" t="str">
            <v>ENTS Grove</v>
          </cell>
          <cell r="D196" t="str">
            <v>WP</v>
          </cell>
          <cell r="E196">
            <v>7.3</v>
          </cell>
          <cell r="F196">
            <v>52.5</v>
          </cell>
          <cell r="G196">
            <v>50.8</v>
          </cell>
          <cell r="H196">
            <v>122.05375697090825</v>
          </cell>
          <cell r="I196">
            <v>34.5</v>
          </cell>
          <cell r="J196">
            <v>15.8</v>
          </cell>
          <cell r="K196">
            <v>28.181005568699447</v>
          </cell>
          <cell r="M196">
            <v>150.23476253960769</v>
          </cell>
          <cell r="N196" t="str">
            <v>Little Will</v>
          </cell>
          <cell r="P196" t="str">
            <v>C</v>
          </cell>
          <cell r="Q196">
            <v>38727</v>
          </cell>
          <cell r="T196">
            <v>1</v>
          </cell>
          <cell r="U196">
            <v>135</v>
          </cell>
        </row>
        <row r="197">
          <cell r="A197" t="str">
            <v>MA</v>
          </cell>
          <cell r="B197" t="str">
            <v>MTSF</v>
          </cell>
          <cell r="C197" t="str">
            <v>ENTS Grove</v>
          </cell>
          <cell r="D197" t="str">
            <v>WP</v>
          </cell>
          <cell r="E197">
            <v>7.3</v>
          </cell>
          <cell r="F197">
            <v>53</v>
          </cell>
          <cell r="G197">
            <v>42.9</v>
          </cell>
          <cell r="H197">
            <v>108.23461816446793</v>
          </cell>
          <cell r="I197">
            <v>40</v>
          </cell>
          <cell r="J197">
            <v>20.399999999999999</v>
          </cell>
          <cell r="K197">
            <v>41.828645678617825</v>
          </cell>
          <cell r="M197">
            <v>150.06326384308576</v>
          </cell>
          <cell r="N197" t="str">
            <v>New Grove-1</v>
          </cell>
          <cell r="P197" t="str">
            <v>C</v>
          </cell>
          <cell r="Q197">
            <v>38761</v>
          </cell>
          <cell r="T197">
            <v>1</v>
          </cell>
          <cell r="U197">
            <v>140</v>
          </cell>
        </row>
        <row r="198">
          <cell r="A198" t="str">
            <v>MA</v>
          </cell>
          <cell r="B198" t="str">
            <v>MTSF</v>
          </cell>
          <cell r="C198" t="str">
            <v>ENTS Grove</v>
          </cell>
          <cell r="D198" t="str">
            <v>WP</v>
          </cell>
          <cell r="E198">
            <v>7.5</v>
          </cell>
          <cell r="H198">
            <v>0</v>
          </cell>
          <cell r="K198">
            <v>0</v>
          </cell>
          <cell r="L198">
            <v>150</v>
          </cell>
          <cell r="M198">
            <v>150</v>
          </cell>
          <cell r="N198" t="str">
            <v>Susan #2</v>
          </cell>
          <cell r="P198" t="str">
            <v>C</v>
          </cell>
          <cell r="Q198">
            <v>38727</v>
          </cell>
          <cell r="T198">
            <v>1</v>
          </cell>
          <cell r="U198">
            <v>135</v>
          </cell>
        </row>
        <row r="199">
          <cell r="A199" t="str">
            <v>MA</v>
          </cell>
          <cell r="B199" t="str">
            <v>MTSF</v>
          </cell>
          <cell r="C199" t="str">
            <v>ENTS Grove</v>
          </cell>
          <cell r="D199" t="str">
            <v>WP</v>
          </cell>
          <cell r="E199">
            <v>8.6999999999999993</v>
          </cell>
          <cell r="F199">
            <v>72</v>
          </cell>
          <cell r="G199">
            <v>44.1</v>
          </cell>
          <cell r="H199">
            <v>150.31716406393991</v>
          </cell>
          <cell r="I199">
            <v>51</v>
          </cell>
          <cell r="J199">
            <v>-0.6</v>
          </cell>
          <cell r="K199">
            <v>-1.602182969785606</v>
          </cell>
          <cell r="M199">
            <v>148.7149810941543</v>
          </cell>
          <cell r="N199" t="str">
            <v>Will's Grove</v>
          </cell>
          <cell r="P199" t="str">
            <v>C</v>
          </cell>
          <cell r="Q199">
            <v>38761</v>
          </cell>
          <cell r="T199">
            <v>1</v>
          </cell>
          <cell r="U199">
            <v>140</v>
          </cell>
        </row>
        <row r="200">
          <cell r="A200" t="str">
            <v>MA</v>
          </cell>
          <cell r="B200" t="str">
            <v>MTSF</v>
          </cell>
          <cell r="C200" t="str">
            <v>ENTS Grove</v>
          </cell>
          <cell r="D200" t="str">
            <v>WP</v>
          </cell>
          <cell r="E200">
            <v>10.199999999999999</v>
          </cell>
          <cell r="F200">
            <v>62</v>
          </cell>
          <cell r="G200">
            <v>49.5</v>
          </cell>
          <cell r="H200">
            <v>141.43550960160576</v>
          </cell>
          <cell r="K200">
            <v>0</v>
          </cell>
          <cell r="L200">
            <v>7</v>
          </cell>
          <cell r="M200">
            <v>148.43550960160576</v>
          </cell>
          <cell r="N200" t="str">
            <v>Below Lisa</v>
          </cell>
          <cell r="P200" t="str">
            <v>C</v>
          </cell>
          <cell r="Q200">
            <v>38727</v>
          </cell>
          <cell r="T200">
            <v>1</v>
          </cell>
          <cell r="U200">
            <v>135</v>
          </cell>
        </row>
        <row r="201">
          <cell r="A201" t="str">
            <v>MA</v>
          </cell>
          <cell r="B201" t="str">
            <v>MTSF</v>
          </cell>
          <cell r="C201" t="str">
            <v>ENTS Grove</v>
          </cell>
          <cell r="D201" t="str">
            <v>WP</v>
          </cell>
          <cell r="E201">
            <v>7.8</v>
          </cell>
          <cell r="F201">
            <v>54.5</v>
          </cell>
          <cell r="G201">
            <v>47.7</v>
          </cell>
          <cell r="H201">
            <v>120.92968402900269</v>
          </cell>
          <cell r="I201">
            <v>38</v>
          </cell>
          <cell r="J201">
            <v>13.5</v>
          </cell>
          <cell r="K201">
            <v>26.612771479573219</v>
          </cell>
          <cell r="M201">
            <v>147.5424555085759</v>
          </cell>
          <cell r="N201" t="str">
            <v>Lee's Grove</v>
          </cell>
          <cell r="P201" t="str">
            <v>C</v>
          </cell>
          <cell r="Q201">
            <v>38761</v>
          </cell>
          <cell r="T201">
            <v>1</v>
          </cell>
          <cell r="U201">
            <v>140</v>
          </cell>
        </row>
        <row r="202">
          <cell r="A202" t="str">
            <v>MA</v>
          </cell>
          <cell r="B202" t="str">
            <v>MTSF</v>
          </cell>
          <cell r="C202" t="str">
            <v>ENTS Grove</v>
          </cell>
          <cell r="D202" t="str">
            <v>WP</v>
          </cell>
          <cell r="F202">
            <v>51</v>
          </cell>
          <cell r="G202">
            <v>42.2</v>
          </cell>
          <cell r="H202">
            <v>102.77325016641751</v>
          </cell>
          <cell r="I202">
            <v>38</v>
          </cell>
          <cell r="J202">
            <v>21.6</v>
          </cell>
          <cell r="K202">
            <v>41.96619900605328</v>
          </cell>
          <cell r="M202">
            <v>144.73944917247078</v>
          </cell>
          <cell r="N202" t="str">
            <v>Lee's Grove</v>
          </cell>
          <cell r="P202" t="str">
            <v>C</v>
          </cell>
          <cell r="Q202">
            <v>38761</v>
          </cell>
          <cell r="T202">
            <v>1</v>
          </cell>
          <cell r="U202">
            <v>140</v>
          </cell>
        </row>
        <row r="203">
          <cell r="A203" t="str">
            <v>MA</v>
          </cell>
          <cell r="B203" t="str">
            <v>MTSF</v>
          </cell>
          <cell r="C203" t="str">
            <v>ENTS Grove</v>
          </cell>
          <cell r="D203" t="str">
            <v>WP</v>
          </cell>
          <cell r="F203">
            <v>50.5</v>
          </cell>
          <cell r="G203">
            <v>45.2</v>
          </cell>
          <cell r="H203">
            <v>107.49996658528292</v>
          </cell>
          <cell r="I203">
            <v>34</v>
          </cell>
          <cell r="J203">
            <v>17.7</v>
          </cell>
          <cell r="K203">
            <v>31.011372214400005</v>
          </cell>
          <cell r="L203">
            <v>6</v>
          </cell>
          <cell r="M203">
            <v>144.51133879968293</v>
          </cell>
          <cell r="N203" t="str">
            <v>Lee's Grove</v>
          </cell>
          <cell r="P203" t="str">
            <v>C</v>
          </cell>
          <cell r="Q203">
            <v>38761</v>
          </cell>
          <cell r="T203">
            <v>1</v>
          </cell>
          <cell r="U203">
            <v>140</v>
          </cell>
        </row>
        <row r="204">
          <cell r="A204" t="str">
            <v>MA</v>
          </cell>
          <cell r="B204" t="str">
            <v>MTSF</v>
          </cell>
          <cell r="C204" t="str">
            <v>ENTS Grove</v>
          </cell>
          <cell r="D204" t="str">
            <v>WP</v>
          </cell>
          <cell r="E204">
            <v>10.3</v>
          </cell>
          <cell r="F204">
            <v>73</v>
          </cell>
          <cell r="G204">
            <v>31.7</v>
          </cell>
          <cell r="H204">
            <v>115.07829158482664</v>
          </cell>
          <cell r="I204">
            <v>65</v>
          </cell>
          <cell r="J204">
            <v>7.5</v>
          </cell>
          <cell r="K204">
            <v>25.452607482910054</v>
          </cell>
          <cell r="M204">
            <v>140.5308990677367</v>
          </cell>
          <cell r="N204" t="str">
            <v>Guardian of the Ents</v>
          </cell>
          <cell r="P204" t="str">
            <v>C</v>
          </cell>
          <cell r="Q204">
            <v>38724</v>
          </cell>
          <cell r="T204">
            <v>1</v>
          </cell>
          <cell r="U204">
            <v>160</v>
          </cell>
        </row>
        <row r="205">
          <cell r="A205" t="str">
            <v>MA</v>
          </cell>
          <cell r="B205" t="str">
            <v>MTSF</v>
          </cell>
          <cell r="C205" t="str">
            <v>ENTS Grove</v>
          </cell>
          <cell r="D205" t="str">
            <v>WP</v>
          </cell>
          <cell r="E205">
            <v>7.7</v>
          </cell>
          <cell r="F205">
            <v>46</v>
          </cell>
          <cell r="G205">
            <v>57.3</v>
          </cell>
          <cell r="H205">
            <v>116.12848790845224</v>
          </cell>
          <cell r="I205">
            <v>26.5</v>
          </cell>
          <cell r="J205">
            <v>17.5</v>
          </cell>
          <cell r="K205">
            <v>23.906111060589716</v>
          </cell>
          <cell r="M205">
            <v>140.03459896904195</v>
          </cell>
          <cell r="N205" t="str">
            <v>Lee's Grove</v>
          </cell>
          <cell r="P205" t="str">
            <v>C</v>
          </cell>
          <cell r="Q205">
            <v>38761</v>
          </cell>
          <cell r="T205">
            <v>1</v>
          </cell>
          <cell r="U205">
            <v>140</v>
          </cell>
        </row>
        <row r="206">
          <cell r="A206" t="str">
            <v>MA</v>
          </cell>
          <cell r="B206" t="str">
            <v>MTSF</v>
          </cell>
          <cell r="C206" t="str">
            <v>ENTS Grove</v>
          </cell>
          <cell r="D206" t="str">
            <v>WP</v>
          </cell>
          <cell r="H206">
            <v>0</v>
          </cell>
          <cell r="K206">
            <v>0</v>
          </cell>
          <cell r="M206">
            <v>0</v>
          </cell>
          <cell r="P206" t="str">
            <v>C</v>
          </cell>
          <cell r="Q206">
            <v>38727</v>
          </cell>
          <cell r="T206">
            <v>1</v>
          </cell>
          <cell r="U206">
            <v>135</v>
          </cell>
        </row>
        <row r="207">
          <cell r="A207" t="str">
            <v>MA</v>
          </cell>
          <cell r="B207" t="str">
            <v>MTSF</v>
          </cell>
          <cell r="C207" t="str">
            <v>ENTS Grove</v>
          </cell>
          <cell r="D207" t="str">
            <v>STM</v>
          </cell>
          <cell r="E207">
            <v>1.8333333333333333</v>
          </cell>
          <cell r="F207">
            <v>25</v>
          </cell>
          <cell r="G207">
            <v>37.799999999999997</v>
          </cell>
          <cell r="H207">
            <v>45.96802902397323</v>
          </cell>
          <cell r="K207">
            <v>0</v>
          </cell>
          <cell r="L207">
            <v>22</v>
          </cell>
          <cell r="M207">
            <v>67.96802902397323</v>
          </cell>
          <cell r="P207" t="str">
            <v>C</v>
          </cell>
          <cell r="Q207">
            <v>38614</v>
          </cell>
          <cell r="T207">
            <v>1</v>
          </cell>
          <cell r="U207">
            <v>60</v>
          </cell>
        </row>
        <row r="208">
          <cell r="A208" t="str">
            <v>MA</v>
          </cell>
          <cell r="B208" t="str">
            <v>MTSF</v>
          </cell>
          <cell r="C208" t="str">
            <v>ENTS Grove</v>
          </cell>
          <cell r="D208" t="str">
            <v>STM</v>
          </cell>
          <cell r="E208">
            <v>2.0833333333333335</v>
          </cell>
          <cell r="H208">
            <v>0</v>
          </cell>
          <cell r="K208">
            <v>0</v>
          </cell>
          <cell r="L208">
            <v>57.5</v>
          </cell>
          <cell r="M208">
            <v>57.5</v>
          </cell>
          <cell r="P208" t="str">
            <v>C</v>
          </cell>
          <cell r="Q208">
            <v>38614</v>
          </cell>
          <cell r="T208">
            <v>1</v>
          </cell>
          <cell r="U208">
            <v>50</v>
          </cell>
        </row>
        <row r="209">
          <cell r="A209" t="str">
            <v>MA</v>
          </cell>
          <cell r="B209" t="str">
            <v>MTSF</v>
          </cell>
          <cell r="C209" t="str">
            <v>Encampment</v>
          </cell>
          <cell r="D209" t="str">
            <v>WO</v>
          </cell>
          <cell r="E209">
            <v>8.1999999999999993</v>
          </cell>
          <cell r="L209">
            <v>101.8</v>
          </cell>
          <cell r="M209">
            <v>101.8</v>
          </cell>
          <cell r="P209" t="str">
            <v>H</v>
          </cell>
          <cell r="T209">
            <v>1</v>
          </cell>
          <cell r="U209">
            <v>175</v>
          </cell>
        </row>
        <row r="210">
          <cell r="A210" t="str">
            <v>MA</v>
          </cell>
          <cell r="B210" t="str">
            <v>MTSF</v>
          </cell>
          <cell r="C210" t="str">
            <v>Encampment</v>
          </cell>
          <cell r="D210" t="str">
            <v>NS</v>
          </cell>
          <cell r="E210">
            <v>4.1626102660064754</v>
          </cell>
          <cell r="F210">
            <v>55.5</v>
          </cell>
          <cell r="G210">
            <v>47</v>
          </cell>
          <cell r="H210">
            <v>121.77039131959188</v>
          </cell>
          <cell r="I210">
            <v>39</v>
          </cell>
          <cell r="J210">
            <v>-0.3</v>
          </cell>
          <cell r="K210">
            <v>-0.61260776827609076</v>
          </cell>
          <cell r="M210">
            <v>121.15778355131579</v>
          </cell>
          <cell r="N210" t="str">
            <v>Gaines</v>
          </cell>
          <cell r="P210" t="str">
            <v>C</v>
          </cell>
          <cell r="Q210">
            <v>38734</v>
          </cell>
        </row>
        <row r="211">
          <cell r="A211" t="str">
            <v>MA</v>
          </cell>
          <cell r="B211" t="str">
            <v>MTSF</v>
          </cell>
          <cell r="C211" t="str">
            <v>Elders Grove</v>
          </cell>
          <cell r="D211" t="str">
            <v>WP</v>
          </cell>
          <cell r="E211">
            <v>11.8</v>
          </cell>
          <cell r="F211">
            <v>67</v>
          </cell>
          <cell r="G211">
            <v>37.4</v>
          </cell>
          <cell r="H211">
            <v>122.08254378438062</v>
          </cell>
          <cell r="I211">
            <v>52</v>
          </cell>
          <cell r="J211">
            <v>16.100000000000001</v>
          </cell>
          <cell r="K211">
            <v>43.261085915170938</v>
          </cell>
          <cell r="L211">
            <v>0.5</v>
          </cell>
          <cell r="M211">
            <v>165.84362969955157</v>
          </cell>
          <cell r="N211" t="str">
            <v>Saheda</v>
          </cell>
          <cell r="O211">
            <v>154</v>
          </cell>
          <cell r="P211" t="str">
            <v>O</v>
          </cell>
          <cell r="Q211">
            <v>38747</v>
          </cell>
          <cell r="T211">
            <v>1</v>
          </cell>
          <cell r="U211">
            <v>170</v>
          </cell>
        </row>
        <row r="212">
          <cell r="A212" t="str">
            <v>MA</v>
          </cell>
          <cell r="B212" t="str">
            <v>MTSF</v>
          </cell>
          <cell r="C212" t="str">
            <v>Elders Grove</v>
          </cell>
          <cell r="D212" t="str">
            <v>WP</v>
          </cell>
          <cell r="E212">
            <v>11.8</v>
          </cell>
          <cell r="H212">
            <v>0</v>
          </cell>
          <cell r="I212">
            <v>49</v>
          </cell>
          <cell r="J212">
            <v>19.100000000000001</v>
          </cell>
          <cell r="K212">
            <v>48.101031149928275</v>
          </cell>
          <cell r="L212">
            <v>117.5</v>
          </cell>
          <cell r="M212">
            <v>165.60103114992827</v>
          </cell>
          <cell r="N212" t="str">
            <v>Saheda</v>
          </cell>
          <cell r="O212">
            <v>154</v>
          </cell>
          <cell r="P212" t="str">
            <v>O</v>
          </cell>
          <cell r="Q212">
            <v>38646</v>
          </cell>
          <cell r="T212">
            <v>1</v>
          </cell>
          <cell r="U212">
            <v>180</v>
          </cell>
        </row>
        <row r="213">
          <cell r="A213" t="str">
            <v>MA</v>
          </cell>
          <cell r="B213" t="str">
            <v>MTSF</v>
          </cell>
          <cell r="C213" t="str">
            <v>Elders Grove</v>
          </cell>
          <cell r="D213" t="str">
            <v>WP</v>
          </cell>
          <cell r="E213">
            <v>11.8</v>
          </cell>
          <cell r="F213">
            <v>76</v>
          </cell>
          <cell r="G213">
            <v>31.8</v>
          </cell>
          <cell r="H213">
            <v>120.14592137324249</v>
          </cell>
          <cell r="I213">
            <v>63.5</v>
          </cell>
          <cell r="J213">
            <v>13.8</v>
          </cell>
          <cell r="K213">
            <v>45.44062366871966</v>
          </cell>
          <cell r="M213">
            <v>165.58654504196215</v>
          </cell>
          <cell r="N213" t="str">
            <v>Saheda</v>
          </cell>
          <cell r="O213">
            <v>154</v>
          </cell>
          <cell r="P213" t="str">
            <v>C</v>
          </cell>
          <cell r="Q213">
            <v>38759</v>
          </cell>
          <cell r="T213">
            <v>1</v>
          </cell>
          <cell r="U213">
            <v>180</v>
          </cell>
        </row>
        <row r="214">
          <cell r="A214" t="str">
            <v>MA</v>
          </cell>
          <cell r="B214" t="str">
            <v>MTSF</v>
          </cell>
          <cell r="C214" t="str">
            <v>Elders Grove</v>
          </cell>
          <cell r="D214" t="str">
            <v>WP</v>
          </cell>
          <cell r="E214">
            <v>12</v>
          </cell>
          <cell r="F214">
            <v>58</v>
          </cell>
          <cell r="G214">
            <v>55.4</v>
          </cell>
          <cell r="H214">
            <v>143.22572812499288</v>
          </cell>
          <cell r="I214">
            <v>35</v>
          </cell>
          <cell r="J214">
            <v>12</v>
          </cell>
          <cell r="K214">
            <v>21.830727535864728</v>
          </cell>
          <cell r="L214">
            <v>-0.2</v>
          </cell>
          <cell r="M214">
            <v>164.85645566085762</v>
          </cell>
          <cell r="N214" t="str">
            <v>Tecumseh</v>
          </cell>
          <cell r="O214">
            <v>160</v>
          </cell>
          <cell r="P214" t="str">
            <v>C</v>
          </cell>
          <cell r="Q214">
            <v>38729</v>
          </cell>
        </row>
        <row r="215">
          <cell r="A215" t="str">
            <v>MA</v>
          </cell>
          <cell r="B215" t="str">
            <v>MTSF</v>
          </cell>
          <cell r="C215" t="str">
            <v>Elders Grove</v>
          </cell>
          <cell r="D215" t="str">
            <v>WP</v>
          </cell>
          <cell r="E215">
            <v>12</v>
          </cell>
          <cell r="F215">
            <v>71</v>
          </cell>
          <cell r="G215">
            <v>36.799999999999997</v>
          </cell>
          <cell r="H215">
            <v>127.59202648381975</v>
          </cell>
          <cell r="I215">
            <v>60</v>
          </cell>
          <cell r="J215">
            <v>11.9</v>
          </cell>
          <cell r="K215">
            <v>37.11675337139333</v>
          </cell>
          <cell r="L215">
            <v>0.04</v>
          </cell>
          <cell r="M215">
            <v>164.74877985521309</v>
          </cell>
          <cell r="N215" t="str">
            <v>Tecumseh</v>
          </cell>
          <cell r="O215">
            <v>160</v>
          </cell>
          <cell r="P215" t="str">
            <v>C</v>
          </cell>
          <cell r="Q215">
            <v>38759</v>
          </cell>
          <cell r="T215">
            <v>1</v>
          </cell>
          <cell r="U215">
            <v>180</v>
          </cell>
          <cell r="X215" t="str">
            <v>Climbed by Bart Bouricius</v>
          </cell>
        </row>
        <row r="216">
          <cell r="A216" t="str">
            <v>MA</v>
          </cell>
          <cell r="B216" t="str">
            <v>MTSF</v>
          </cell>
          <cell r="C216" t="str">
            <v>Elders Grove</v>
          </cell>
          <cell r="D216" t="str">
            <v>WP</v>
          </cell>
          <cell r="E216">
            <v>12</v>
          </cell>
          <cell r="F216">
            <v>68.5</v>
          </cell>
          <cell r="G216">
            <v>38.200000000000003</v>
          </cell>
          <cell r="H216">
            <v>127.08292524597739</v>
          </cell>
          <cell r="I216">
            <v>54.5</v>
          </cell>
          <cell r="J216">
            <v>13.2</v>
          </cell>
          <cell r="K216">
            <v>37.335367263092209</v>
          </cell>
          <cell r="M216">
            <v>164.4182925090696</v>
          </cell>
          <cell r="N216" t="str">
            <v>Tecumseh</v>
          </cell>
          <cell r="O216">
            <v>160</v>
          </cell>
          <cell r="P216" t="str">
            <v>O</v>
          </cell>
          <cell r="Q216">
            <v>38640</v>
          </cell>
          <cell r="T216">
            <v>1</v>
          </cell>
          <cell r="U216">
            <v>180</v>
          </cell>
        </row>
        <row r="217">
          <cell r="A217" t="str">
            <v>MA</v>
          </cell>
          <cell r="B217" t="str">
            <v>MTSF</v>
          </cell>
          <cell r="C217" t="str">
            <v>Elders Grove</v>
          </cell>
          <cell r="D217" t="str">
            <v>WP</v>
          </cell>
          <cell r="F217">
            <v>72</v>
          </cell>
          <cell r="G217">
            <v>34.700000000000003</v>
          </cell>
          <cell r="H217">
            <v>122.96437706106235</v>
          </cell>
          <cell r="I217">
            <v>59.5</v>
          </cell>
          <cell r="J217">
            <v>11</v>
          </cell>
          <cell r="K217">
            <v>34.059405674713247</v>
          </cell>
          <cell r="L217">
            <v>1</v>
          </cell>
          <cell r="M217">
            <v>158.0237827357756</v>
          </cell>
          <cell r="N217" t="str">
            <v>Osceola</v>
          </cell>
          <cell r="O217">
            <v>161</v>
          </cell>
          <cell r="P217" t="str">
            <v>C</v>
          </cell>
          <cell r="Q217">
            <v>38747</v>
          </cell>
          <cell r="T217">
            <v>1</v>
          </cell>
          <cell r="U217">
            <v>170</v>
          </cell>
        </row>
        <row r="218">
          <cell r="A218" t="str">
            <v>MA</v>
          </cell>
          <cell r="B218" t="str">
            <v>MTSF</v>
          </cell>
          <cell r="C218" t="str">
            <v>Elders Grove</v>
          </cell>
          <cell r="D218" t="str">
            <v>WP</v>
          </cell>
          <cell r="F218">
            <v>63.5</v>
          </cell>
          <cell r="G218">
            <v>38.4</v>
          </cell>
          <cell r="H218">
            <v>118.32865214301812</v>
          </cell>
          <cell r="I218">
            <v>51</v>
          </cell>
          <cell r="J218">
            <v>13.1</v>
          </cell>
          <cell r="K218">
            <v>34.677650037838823</v>
          </cell>
          <cell r="L218">
            <v>2.5</v>
          </cell>
          <cell r="M218">
            <v>155.50630218085695</v>
          </cell>
          <cell r="N218" t="str">
            <v>Sacajawea</v>
          </cell>
          <cell r="O218">
            <v>153</v>
          </cell>
          <cell r="P218" t="str">
            <v>C</v>
          </cell>
          <cell r="Q218">
            <v>38747</v>
          </cell>
          <cell r="T218">
            <v>1</v>
          </cell>
          <cell r="U218">
            <v>170</v>
          </cell>
        </row>
        <row r="219">
          <cell r="A219" t="str">
            <v>MA</v>
          </cell>
          <cell r="B219" t="str">
            <v>MTSF</v>
          </cell>
          <cell r="C219" t="str">
            <v>Elders Grove</v>
          </cell>
          <cell r="D219" t="str">
            <v>WP</v>
          </cell>
          <cell r="F219">
            <v>64</v>
          </cell>
          <cell r="G219">
            <v>42.3</v>
          </cell>
          <cell r="H219">
            <v>129.21840259387648</v>
          </cell>
          <cell r="I219">
            <v>48</v>
          </cell>
          <cell r="J219">
            <v>10.5</v>
          </cell>
          <cell r="K219">
            <v>26.241915670869233</v>
          </cell>
          <cell r="M219">
            <v>155.46031826474569</v>
          </cell>
          <cell r="O219">
            <v>162</v>
          </cell>
          <cell r="P219" t="str">
            <v>C</v>
          </cell>
          <cell r="Q219">
            <v>38747</v>
          </cell>
          <cell r="T219">
            <v>1</v>
          </cell>
          <cell r="U219">
            <v>170</v>
          </cell>
        </row>
        <row r="220">
          <cell r="A220" t="str">
            <v>MA</v>
          </cell>
          <cell r="B220" t="str">
            <v>MTSF</v>
          </cell>
          <cell r="C220" t="str">
            <v>Elders Grove</v>
          </cell>
          <cell r="D220" t="str">
            <v>WP</v>
          </cell>
          <cell r="F220">
            <v>63.5</v>
          </cell>
          <cell r="G220">
            <v>35.799999999999997</v>
          </cell>
          <cell r="H220">
            <v>111.43443708506454</v>
          </cell>
          <cell r="I220">
            <v>52.5</v>
          </cell>
          <cell r="J220">
            <v>15.6</v>
          </cell>
          <cell r="K220">
            <v>42.354871746904351</v>
          </cell>
          <cell r="M220">
            <v>153.7893088319689</v>
          </cell>
          <cell r="O220">
            <v>164</v>
          </cell>
          <cell r="P220" t="str">
            <v>C</v>
          </cell>
          <cell r="Q220">
            <v>38747</v>
          </cell>
          <cell r="T220">
            <v>1</v>
          </cell>
          <cell r="U220">
            <v>170</v>
          </cell>
        </row>
        <row r="221">
          <cell r="A221" t="str">
            <v>MA</v>
          </cell>
          <cell r="B221" t="str">
            <v>MTSF</v>
          </cell>
          <cell r="C221" t="str">
            <v>Elders Grove</v>
          </cell>
          <cell r="D221" t="str">
            <v>WP</v>
          </cell>
          <cell r="F221">
            <v>60</v>
          </cell>
          <cell r="G221">
            <v>38.5</v>
          </cell>
          <cell r="H221">
            <v>112.05263459477152</v>
          </cell>
          <cell r="I221">
            <v>49</v>
          </cell>
          <cell r="J221">
            <v>16.3</v>
          </cell>
          <cell r="K221">
            <v>41.258006211355806</v>
          </cell>
          <cell r="M221">
            <v>153.31064080612731</v>
          </cell>
          <cell r="O221">
            <v>165</v>
          </cell>
          <cell r="P221" t="str">
            <v>C</v>
          </cell>
          <cell r="Q221">
            <v>38747</v>
          </cell>
          <cell r="T221">
            <v>1</v>
          </cell>
          <cell r="U221">
            <v>170</v>
          </cell>
        </row>
        <row r="222">
          <cell r="A222" t="str">
            <v>MA</v>
          </cell>
          <cell r="B222" t="str">
            <v>MTSF</v>
          </cell>
          <cell r="C222" t="str">
            <v>Elders Grove</v>
          </cell>
          <cell r="D222" t="str">
            <v>WP</v>
          </cell>
          <cell r="E222">
            <v>11.2</v>
          </cell>
          <cell r="F222">
            <v>61</v>
          </cell>
          <cell r="G222">
            <v>35.9</v>
          </cell>
          <cell r="H222">
            <v>107.30614128264943</v>
          </cell>
          <cell r="I222">
            <v>51</v>
          </cell>
          <cell r="J222">
            <v>17</v>
          </cell>
          <cell r="K222">
            <v>44.732870822578725</v>
          </cell>
          <cell r="M222">
            <v>152.03901210522815</v>
          </cell>
          <cell r="N222" t="str">
            <v>Sitting Bull</v>
          </cell>
          <cell r="O222">
            <v>155</v>
          </cell>
          <cell r="P222" t="str">
            <v>C</v>
          </cell>
          <cell r="Q222">
            <v>38747</v>
          </cell>
          <cell r="T222">
            <v>1</v>
          </cell>
          <cell r="U222">
            <v>170</v>
          </cell>
        </row>
        <row r="223">
          <cell r="A223" t="str">
            <v>MA</v>
          </cell>
          <cell r="B223" t="str">
            <v>MTSF</v>
          </cell>
          <cell r="C223" t="str">
            <v>Elders Grove</v>
          </cell>
          <cell r="D223" t="str">
            <v>WP</v>
          </cell>
          <cell r="F223">
            <v>61</v>
          </cell>
          <cell r="G223">
            <v>39.5</v>
          </cell>
          <cell r="H223">
            <v>116.4023143108308</v>
          </cell>
          <cell r="I223">
            <v>40.5</v>
          </cell>
          <cell r="J223">
            <v>17</v>
          </cell>
          <cell r="K223">
            <v>35.523162123812519</v>
          </cell>
          <cell r="M223">
            <v>151.92547643464331</v>
          </cell>
          <cell r="O223">
            <v>153</v>
          </cell>
          <cell r="P223" t="str">
            <v>C</v>
          </cell>
          <cell r="Q223">
            <v>38747</v>
          </cell>
          <cell r="T223">
            <v>1</v>
          </cell>
          <cell r="U223">
            <v>170</v>
          </cell>
        </row>
        <row r="224">
          <cell r="A224" t="str">
            <v>MA</v>
          </cell>
          <cell r="B224" t="str">
            <v>MTSF</v>
          </cell>
          <cell r="C224" t="str">
            <v>Elders Grove</v>
          </cell>
          <cell r="D224" t="str">
            <v>WP</v>
          </cell>
          <cell r="E224">
            <v>8.4</v>
          </cell>
          <cell r="F224">
            <v>57</v>
          </cell>
          <cell r="G224">
            <v>43.3</v>
          </cell>
          <cell r="H224">
            <v>117.27493835058134</v>
          </cell>
          <cell r="I224">
            <v>41.5</v>
          </cell>
          <cell r="J224">
            <v>15.6</v>
          </cell>
          <cell r="K224">
            <v>33.480517666600576</v>
          </cell>
          <cell r="M224">
            <v>150.75545601718193</v>
          </cell>
          <cell r="O224">
            <v>163</v>
          </cell>
          <cell r="P224" t="str">
            <v>C</v>
          </cell>
          <cell r="Q224">
            <v>38759</v>
          </cell>
          <cell r="T224">
            <v>1</v>
          </cell>
          <cell r="U224">
            <v>180</v>
          </cell>
        </row>
        <row r="225">
          <cell r="A225" t="str">
            <v>MA</v>
          </cell>
          <cell r="B225" t="str">
            <v>MTSF</v>
          </cell>
          <cell r="C225" t="str">
            <v>Elders Grove</v>
          </cell>
          <cell r="D225" t="str">
            <v>WP</v>
          </cell>
          <cell r="E225">
            <v>11.1</v>
          </cell>
          <cell r="F225">
            <v>58</v>
          </cell>
          <cell r="G225">
            <v>40</v>
          </cell>
          <cell r="H225">
            <v>111.84504408545783</v>
          </cell>
          <cell r="I225">
            <v>44.5</v>
          </cell>
          <cell r="J225">
            <v>16.399999999999999</v>
          </cell>
          <cell r="K225">
            <v>37.692584488524005</v>
          </cell>
          <cell r="L225">
            <v>1</v>
          </cell>
          <cell r="M225">
            <v>150.53762857398183</v>
          </cell>
          <cell r="O225">
            <v>158</v>
          </cell>
          <cell r="P225" t="str">
            <v>C</v>
          </cell>
          <cell r="Q225">
            <v>38747</v>
          </cell>
          <cell r="T225">
            <v>1</v>
          </cell>
          <cell r="U225">
            <v>170</v>
          </cell>
        </row>
        <row r="226">
          <cell r="A226" t="str">
            <v>MA</v>
          </cell>
          <cell r="B226" t="str">
            <v>MTSF</v>
          </cell>
          <cell r="C226" t="str">
            <v>Elders Grove</v>
          </cell>
          <cell r="D226" t="str">
            <v>WP</v>
          </cell>
          <cell r="F226">
            <v>57</v>
          </cell>
          <cell r="G226">
            <v>40.1</v>
          </cell>
          <cell r="H226">
            <v>110.14514068919709</v>
          </cell>
          <cell r="I226">
            <v>44.5</v>
          </cell>
          <cell r="J226">
            <v>17.600000000000001</v>
          </cell>
          <cell r="K226">
            <v>40.366380415184338</v>
          </cell>
          <cell r="M226">
            <v>150.51152110438142</v>
          </cell>
          <cell r="O226">
            <v>163</v>
          </cell>
          <cell r="P226" t="str">
            <v>O</v>
          </cell>
          <cell r="Q226">
            <v>38747</v>
          </cell>
          <cell r="T226">
            <v>1</v>
          </cell>
          <cell r="U226">
            <v>170</v>
          </cell>
        </row>
        <row r="227">
          <cell r="A227" t="str">
            <v>MA</v>
          </cell>
          <cell r="B227" t="str">
            <v>MTSF</v>
          </cell>
          <cell r="C227" t="str">
            <v>Elders Grove</v>
          </cell>
          <cell r="D227" t="str">
            <v>WP</v>
          </cell>
          <cell r="E227">
            <v>11.2</v>
          </cell>
          <cell r="H227">
            <v>0</v>
          </cell>
          <cell r="K227">
            <v>0</v>
          </cell>
          <cell r="L227">
            <v>150.5</v>
          </cell>
          <cell r="M227">
            <v>150.5</v>
          </cell>
          <cell r="N227" t="str">
            <v>Sitting Bull</v>
          </cell>
          <cell r="O227">
            <v>155</v>
          </cell>
          <cell r="P227" t="str">
            <v>C</v>
          </cell>
          <cell r="Q227">
            <v>38642</v>
          </cell>
          <cell r="T227">
            <v>1</v>
          </cell>
          <cell r="U227">
            <v>180</v>
          </cell>
        </row>
        <row r="228">
          <cell r="A228" t="str">
            <v>MA</v>
          </cell>
          <cell r="B228" t="str">
            <v>MTSF</v>
          </cell>
          <cell r="C228" t="str">
            <v>Elders Grove</v>
          </cell>
          <cell r="D228" t="str">
            <v>WP</v>
          </cell>
          <cell r="F228">
            <v>60</v>
          </cell>
          <cell r="G228">
            <v>37.700000000000003</v>
          </cell>
          <cell r="H228">
            <v>110.07486723344962</v>
          </cell>
          <cell r="I228">
            <v>48.5</v>
          </cell>
          <cell r="J228">
            <v>16</v>
          </cell>
          <cell r="K228">
            <v>40.105235271373374</v>
          </cell>
          <cell r="M228">
            <v>150.180102504823</v>
          </cell>
          <cell r="O228">
            <v>167</v>
          </cell>
          <cell r="P228" t="str">
            <v>C</v>
          </cell>
          <cell r="Q228">
            <v>38747</v>
          </cell>
          <cell r="T228">
            <v>1</v>
          </cell>
          <cell r="U228">
            <v>170</v>
          </cell>
        </row>
        <row r="229">
          <cell r="A229" t="str">
            <v>MA</v>
          </cell>
          <cell r="B229" t="str">
            <v>MTSF</v>
          </cell>
          <cell r="C229" t="str">
            <v>Elders Grove</v>
          </cell>
          <cell r="D229" t="str">
            <v>WP</v>
          </cell>
          <cell r="E229">
            <v>11.1</v>
          </cell>
          <cell r="F229">
            <v>58</v>
          </cell>
          <cell r="G229">
            <v>37.700000000000003</v>
          </cell>
          <cell r="H229">
            <v>106.40570499233462</v>
          </cell>
          <cell r="I229">
            <v>49</v>
          </cell>
          <cell r="J229">
            <v>16.100000000000001</v>
          </cell>
          <cell r="K229">
            <v>40.765254035449537</v>
          </cell>
          <cell r="L229">
            <v>1.3</v>
          </cell>
          <cell r="M229">
            <v>148.47095902778418</v>
          </cell>
          <cell r="N229" t="str">
            <v>Crazy Horse</v>
          </cell>
          <cell r="O229">
            <v>157</v>
          </cell>
          <cell r="P229" t="str">
            <v>C</v>
          </cell>
          <cell r="Q229">
            <v>38747</v>
          </cell>
          <cell r="T229">
            <v>1</v>
          </cell>
          <cell r="U229">
            <v>170</v>
          </cell>
        </row>
        <row r="230">
          <cell r="A230" t="str">
            <v>MA</v>
          </cell>
          <cell r="B230" t="str">
            <v>MTSF</v>
          </cell>
          <cell r="C230" t="str">
            <v>Elders Grove</v>
          </cell>
          <cell r="D230" t="str">
            <v>WP</v>
          </cell>
          <cell r="F230">
            <v>47.5</v>
          </cell>
          <cell r="G230">
            <v>58.3</v>
          </cell>
          <cell r="H230">
            <v>121.2405830929273</v>
          </cell>
          <cell r="I230">
            <v>23.5</v>
          </cell>
          <cell r="J230">
            <v>21.5</v>
          </cell>
          <cell r="K230">
            <v>25.838336484062957</v>
          </cell>
          <cell r="M230">
            <v>147.07891957699024</v>
          </cell>
          <cell r="O230">
            <v>159</v>
          </cell>
          <cell r="P230" t="str">
            <v>C</v>
          </cell>
          <cell r="Q230">
            <v>38747</v>
          </cell>
          <cell r="T230">
            <v>1</v>
          </cell>
          <cell r="U230">
            <v>170</v>
          </cell>
        </row>
        <row r="231">
          <cell r="A231" t="str">
            <v>MA</v>
          </cell>
          <cell r="B231" t="str">
            <v>MTSF</v>
          </cell>
          <cell r="C231" t="str">
            <v>Elders Grove</v>
          </cell>
          <cell r="D231" t="str">
            <v>WP</v>
          </cell>
          <cell r="E231">
            <v>11.05</v>
          </cell>
          <cell r="H231">
            <v>0</v>
          </cell>
          <cell r="K231">
            <v>0</v>
          </cell>
          <cell r="L231">
            <v>146.5</v>
          </cell>
          <cell r="M231">
            <v>146.5</v>
          </cell>
          <cell r="N231" t="str">
            <v>Chief Joseph</v>
          </cell>
          <cell r="O231">
            <v>158</v>
          </cell>
          <cell r="P231" t="str">
            <v>C</v>
          </cell>
          <cell r="Q231">
            <v>38646</v>
          </cell>
          <cell r="T231">
            <v>1</v>
          </cell>
          <cell r="U231">
            <v>180</v>
          </cell>
        </row>
        <row r="232">
          <cell r="A232" t="str">
            <v>MA</v>
          </cell>
          <cell r="B232" t="str">
            <v>MTSF</v>
          </cell>
          <cell r="C232" t="str">
            <v>Elders Grove</v>
          </cell>
          <cell r="D232" t="str">
            <v>WP</v>
          </cell>
          <cell r="E232">
            <v>11.15</v>
          </cell>
          <cell r="H232">
            <v>0</v>
          </cell>
          <cell r="K232">
            <v>0</v>
          </cell>
          <cell r="L232">
            <v>144.9</v>
          </cell>
          <cell r="M232">
            <v>144.9</v>
          </cell>
          <cell r="N232" t="str">
            <v>Crazy Horse</v>
          </cell>
          <cell r="O232">
            <v>157</v>
          </cell>
          <cell r="P232" t="str">
            <v>O</v>
          </cell>
          <cell r="Q232">
            <v>38646</v>
          </cell>
          <cell r="T232">
            <v>1</v>
          </cell>
          <cell r="U232">
            <v>180</v>
          </cell>
        </row>
        <row r="233">
          <cell r="A233" t="str">
            <v>MA</v>
          </cell>
          <cell r="B233" t="str">
            <v>MTSF</v>
          </cell>
          <cell r="C233" t="str">
            <v>Elders Grove</v>
          </cell>
          <cell r="D233" t="str">
            <v>WP</v>
          </cell>
          <cell r="E233">
            <v>9.1999999999999993</v>
          </cell>
          <cell r="F233">
            <v>63</v>
          </cell>
          <cell r="G233">
            <v>35.5</v>
          </cell>
          <cell r="H233">
            <v>109.75285862936761</v>
          </cell>
          <cell r="I233">
            <v>52.5</v>
          </cell>
          <cell r="J233">
            <v>12.2</v>
          </cell>
          <cell r="K233">
            <v>33.28365544172371</v>
          </cell>
          <cell r="M233">
            <v>143.03651407109132</v>
          </cell>
          <cell r="N233" t="str">
            <v>River Pine</v>
          </cell>
          <cell r="P233" t="str">
            <v>C</v>
          </cell>
          <cell r="Q233">
            <v>38759</v>
          </cell>
          <cell r="T233">
            <v>1</v>
          </cell>
          <cell r="U233">
            <v>180</v>
          </cell>
        </row>
        <row r="234">
          <cell r="A234" t="str">
            <v>MA</v>
          </cell>
          <cell r="B234" t="str">
            <v>MTSF</v>
          </cell>
          <cell r="C234" t="str">
            <v>Elders Grove</v>
          </cell>
          <cell r="D234" t="str">
            <v>WP</v>
          </cell>
          <cell r="E234">
            <v>8.1</v>
          </cell>
          <cell r="F234">
            <v>67.5</v>
          </cell>
          <cell r="G234">
            <v>27.2</v>
          </cell>
          <cell r="H234">
            <v>92.562330229385566</v>
          </cell>
          <cell r="I234">
            <v>60</v>
          </cell>
          <cell r="J234">
            <v>15</v>
          </cell>
          <cell r="K234">
            <v>46.58742811845373</v>
          </cell>
          <cell r="L234">
            <v>1.25</v>
          </cell>
          <cell r="M234">
            <v>140.39975834783928</v>
          </cell>
          <cell r="O234">
            <v>166</v>
          </cell>
          <cell r="P234" t="str">
            <v>C</v>
          </cell>
          <cell r="Q234">
            <v>38759</v>
          </cell>
          <cell r="T234">
            <v>1</v>
          </cell>
          <cell r="U234">
            <v>180</v>
          </cell>
        </row>
        <row r="235">
          <cell r="A235" t="str">
            <v>MA</v>
          </cell>
          <cell r="B235" t="str">
            <v>MTSF</v>
          </cell>
          <cell r="C235" t="str">
            <v>Elders Grove</v>
          </cell>
          <cell r="D235" t="str">
            <v>WP</v>
          </cell>
          <cell r="F235">
            <v>70</v>
          </cell>
          <cell r="G235">
            <v>24.8</v>
          </cell>
          <cell r="H235">
            <v>88.084937313697196</v>
          </cell>
          <cell r="I235">
            <v>64</v>
          </cell>
          <cell r="J235">
            <v>13.9</v>
          </cell>
          <cell r="K235">
            <v>46.123784155634631</v>
          </cell>
          <cell r="L235">
            <v>0.5</v>
          </cell>
          <cell r="M235">
            <v>134.70872146933183</v>
          </cell>
          <cell r="O235">
            <v>156</v>
          </cell>
          <cell r="P235" t="str">
            <v>C</v>
          </cell>
          <cell r="Q235">
            <v>38747</v>
          </cell>
          <cell r="T235">
            <v>1</v>
          </cell>
          <cell r="U235">
            <v>170</v>
          </cell>
        </row>
        <row r="236">
          <cell r="A236" t="str">
            <v>MA</v>
          </cell>
          <cell r="B236" t="str">
            <v>MTSF</v>
          </cell>
          <cell r="C236" t="str">
            <v>Elders Grove</v>
          </cell>
          <cell r="D236" t="str">
            <v>WP</v>
          </cell>
          <cell r="H236">
            <v>0</v>
          </cell>
          <cell r="K236">
            <v>0</v>
          </cell>
          <cell r="M236">
            <v>0</v>
          </cell>
          <cell r="P236" t="str">
            <v>C</v>
          </cell>
          <cell r="Q236">
            <v>38759</v>
          </cell>
          <cell r="T236">
            <v>1</v>
          </cell>
          <cell r="U236">
            <v>120</v>
          </cell>
        </row>
        <row r="237">
          <cell r="A237" t="str">
            <v>MA</v>
          </cell>
          <cell r="B237" t="str">
            <v>MTSF</v>
          </cell>
          <cell r="C237" t="str">
            <v>Elders Grove</v>
          </cell>
          <cell r="D237" t="str">
            <v>RM</v>
          </cell>
          <cell r="E237">
            <v>6.6</v>
          </cell>
          <cell r="L237">
            <v>128</v>
          </cell>
          <cell r="M237">
            <v>128</v>
          </cell>
          <cell r="P237" t="str">
            <v>H</v>
          </cell>
          <cell r="T237">
            <v>1</v>
          </cell>
          <cell r="U237">
            <v>150</v>
          </cell>
        </row>
        <row r="238">
          <cell r="A238" t="str">
            <v>MA</v>
          </cell>
          <cell r="B238" t="str">
            <v>MTSF</v>
          </cell>
          <cell r="C238" t="str">
            <v>Elders Grove</v>
          </cell>
          <cell r="D238" t="str">
            <v>RM</v>
          </cell>
          <cell r="E238">
            <v>6.8</v>
          </cell>
          <cell r="F238">
            <v>43.5</v>
          </cell>
          <cell r="G238">
            <v>53.1</v>
          </cell>
          <cell r="H238">
            <v>104.3588479325653</v>
          </cell>
          <cell r="I238">
            <v>30.5</v>
          </cell>
          <cell r="J238">
            <v>12.5</v>
          </cell>
          <cell r="K238">
            <v>19.804224675336414</v>
          </cell>
          <cell r="L238">
            <v>0.33300000000000002</v>
          </cell>
          <cell r="M238">
            <v>124.49607260790171</v>
          </cell>
          <cell r="P238" t="str">
            <v>C</v>
          </cell>
          <cell r="Q238">
            <v>38729</v>
          </cell>
        </row>
        <row r="239">
          <cell r="A239" t="str">
            <v>MA</v>
          </cell>
          <cell r="B239" t="str">
            <v>MTSF</v>
          </cell>
          <cell r="C239" t="str">
            <v>Elders Grove</v>
          </cell>
          <cell r="D239" t="str">
            <v>BC</v>
          </cell>
          <cell r="E239">
            <v>8</v>
          </cell>
          <cell r="F239">
            <v>36</v>
          </cell>
          <cell r="G239">
            <v>49</v>
          </cell>
          <cell r="H239">
            <v>81.508634664059372</v>
          </cell>
          <cell r="I239">
            <v>21.5</v>
          </cell>
          <cell r="J239">
            <v>19.2</v>
          </cell>
          <cell r="K239">
            <v>21.211898714638622</v>
          </cell>
          <cell r="L239">
            <v>0.5</v>
          </cell>
          <cell r="M239">
            <v>103.22053337869799</v>
          </cell>
          <cell r="P239" t="str">
            <v>C</v>
          </cell>
          <cell r="Q239">
            <v>38729</v>
          </cell>
        </row>
        <row r="240">
          <cell r="A240" t="str">
            <v>MA</v>
          </cell>
          <cell r="B240" t="str">
            <v>MTSF</v>
          </cell>
          <cell r="C240" t="str">
            <v>Elders Grove</v>
          </cell>
          <cell r="D240" t="str">
            <v>BB</v>
          </cell>
          <cell r="E240">
            <v>5.3</v>
          </cell>
          <cell r="F240">
            <v>50</v>
          </cell>
          <cell r="G240">
            <v>28.8</v>
          </cell>
          <cell r="H240">
            <v>72.263051115257298</v>
          </cell>
          <cell r="I240">
            <v>44.5</v>
          </cell>
          <cell r="J240">
            <v>13.5</v>
          </cell>
          <cell r="K240">
            <v>31.164956074763367</v>
          </cell>
          <cell r="M240">
            <v>103.42800719002067</v>
          </cell>
          <cell r="P240" t="str">
            <v>C</v>
          </cell>
          <cell r="Q240">
            <v>38759</v>
          </cell>
          <cell r="T240">
            <v>1</v>
          </cell>
          <cell r="U240">
            <v>180</v>
          </cell>
        </row>
        <row r="241">
          <cell r="A241" t="str">
            <v>MA</v>
          </cell>
          <cell r="B241" t="str">
            <v>MTSF</v>
          </cell>
          <cell r="C241" t="str">
            <v>Cold River</v>
          </cell>
          <cell r="D241" t="str">
            <v>HH</v>
          </cell>
          <cell r="E241">
            <v>3.3</v>
          </cell>
          <cell r="L241">
            <v>78.2</v>
          </cell>
          <cell r="M241">
            <v>78.2</v>
          </cell>
          <cell r="P241" t="str">
            <v>H</v>
          </cell>
          <cell r="T241">
            <v>1</v>
          </cell>
        </row>
        <row r="242">
          <cell r="A242" t="str">
            <v>MA</v>
          </cell>
          <cell r="B242" t="str">
            <v>MTSF</v>
          </cell>
          <cell r="C242" t="str">
            <v>Cold River</v>
          </cell>
          <cell r="D242" t="str">
            <v>BO</v>
          </cell>
          <cell r="E242">
            <v>4.8</v>
          </cell>
          <cell r="L242">
            <v>110.5</v>
          </cell>
          <cell r="M242">
            <v>110.5</v>
          </cell>
          <cell r="P242" t="str">
            <v>H</v>
          </cell>
          <cell r="T242">
            <v>1</v>
          </cell>
        </row>
        <row r="243">
          <cell r="A243" t="str">
            <v>MA</v>
          </cell>
          <cell r="B243" t="str">
            <v>MTSF</v>
          </cell>
          <cell r="C243" t="str">
            <v>Cold River</v>
          </cell>
          <cell r="D243" t="str">
            <v>BNH</v>
          </cell>
          <cell r="E243">
            <v>4.3</v>
          </cell>
          <cell r="L243">
            <v>132.30000000000001</v>
          </cell>
          <cell r="M243">
            <v>132.30000000000001</v>
          </cell>
          <cell r="P243" t="str">
            <v>H</v>
          </cell>
          <cell r="T243">
            <v>1</v>
          </cell>
        </row>
        <row r="244">
          <cell r="A244" t="str">
            <v>MA</v>
          </cell>
          <cell r="B244" t="str">
            <v>MTSF</v>
          </cell>
          <cell r="C244" t="str">
            <v>Clark Ridge</v>
          </cell>
          <cell r="D244" t="str">
            <v>WB</v>
          </cell>
          <cell r="E244">
            <v>5.2</v>
          </cell>
          <cell r="L244">
            <v>110.5</v>
          </cell>
          <cell r="M244">
            <v>110.5</v>
          </cell>
          <cell r="P244" t="str">
            <v>H</v>
          </cell>
          <cell r="T244">
            <v>1</v>
          </cell>
        </row>
        <row r="245">
          <cell r="A245" t="str">
            <v>MA</v>
          </cell>
          <cell r="B245" t="str">
            <v>MTSF</v>
          </cell>
          <cell r="C245" t="str">
            <v>Clark Ridge</v>
          </cell>
          <cell r="D245" t="str">
            <v>WA</v>
          </cell>
          <cell r="E245">
            <v>10.7</v>
          </cell>
          <cell r="F245">
            <v>44</v>
          </cell>
          <cell r="G245">
            <v>45.1</v>
          </cell>
          <cell r="H245">
            <v>93.500858579637793</v>
          </cell>
          <cell r="I245">
            <v>35.5</v>
          </cell>
          <cell r="J245">
            <v>28.3</v>
          </cell>
          <cell r="K245">
            <v>50.490394263517885</v>
          </cell>
          <cell r="L245">
            <v>2.2000000000000002</v>
          </cell>
          <cell r="M245">
            <v>146.19125284315567</v>
          </cell>
          <cell r="N245" t="str">
            <v>Ash Queen</v>
          </cell>
          <cell r="P245" t="str">
            <v>C</v>
          </cell>
          <cell r="Q245">
            <v>38646</v>
          </cell>
          <cell r="T245">
            <v>1</v>
          </cell>
          <cell r="U245">
            <v>200</v>
          </cell>
        </row>
        <row r="246">
          <cell r="A246" t="str">
            <v>MA</v>
          </cell>
          <cell r="B246" t="str">
            <v>MTSF</v>
          </cell>
          <cell r="C246" t="str">
            <v>Clark Ridge</v>
          </cell>
          <cell r="D246" t="str">
            <v>WA</v>
          </cell>
          <cell r="E246">
            <v>12.5</v>
          </cell>
          <cell r="F246">
            <v>39</v>
          </cell>
          <cell r="G246">
            <v>53.2</v>
          </cell>
          <cell r="H246">
            <v>93.685570401001826</v>
          </cell>
          <cell r="I246">
            <v>30</v>
          </cell>
          <cell r="J246">
            <v>11.2</v>
          </cell>
          <cell r="K246">
            <v>17.481091609797478</v>
          </cell>
          <cell r="L246">
            <v>1</v>
          </cell>
          <cell r="M246">
            <v>112.1666620107993</v>
          </cell>
          <cell r="P246" t="str">
            <v>C</v>
          </cell>
          <cell r="Q246">
            <v>38646</v>
          </cell>
          <cell r="T246">
            <v>1</v>
          </cell>
          <cell r="U246">
            <v>220</v>
          </cell>
        </row>
        <row r="247">
          <cell r="A247" t="str">
            <v>MA</v>
          </cell>
          <cell r="B247" t="str">
            <v>MTSF</v>
          </cell>
          <cell r="C247" t="str">
            <v>Clark Ridge</v>
          </cell>
          <cell r="D247" t="str">
            <v>WA</v>
          </cell>
          <cell r="E247">
            <v>11.3</v>
          </cell>
          <cell r="H247">
            <v>0</v>
          </cell>
          <cell r="K247">
            <v>0</v>
          </cell>
          <cell r="L247">
            <v>110</v>
          </cell>
          <cell r="M247">
            <v>110</v>
          </cell>
          <cell r="P247" t="str">
            <v>C</v>
          </cell>
          <cell r="Q247">
            <v>38640</v>
          </cell>
          <cell r="T247">
            <v>1</v>
          </cell>
          <cell r="U247">
            <v>200</v>
          </cell>
        </row>
        <row r="248">
          <cell r="A248" t="str">
            <v>MA</v>
          </cell>
          <cell r="B248" t="str">
            <v>MTSF</v>
          </cell>
          <cell r="C248" t="str">
            <v>Clark Ridge</v>
          </cell>
          <cell r="D248" t="str">
            <v>SM</v>
          </cell>
          <cell r="E248">
            <v>7.8</v>
          </cell>
          <cell r="F248">
            <v>44.5</v>
          </cell>
          <cell r="G248">
            <v>32.200000000000003</v>
          </cell>
          <cell r="H248">
            <v>71.13898285544245</v>
          </cell>
          <cell r="I248">
            <v>45.175033157983421</v>
          </cell>
          <cell r="J248">
            <v>23.8</v>
          </cell>
          <cell r="K248">
            <v>54.69051643040239</v>
          </cell>
          <cell r="L248">
            <v>3</v>
          </cell>
          <cell r="M248">
            <v>128.82949928584483</v>
          </cell>
          <cell r="P248" t="str">
            <v>C</v>
          </cell>
          <cell r="Q248">
            <v>38646</v>
          </cell>
          <cell r="T248">
            <v>1</v>
          </cell>
          <cell r="U248">
            <v>160</v>
          </cell>
        </row>
        <row r="249">
          <cell r="A249" t="str">
            <v>MA</v>
          </cell>
          <cell r="B249" t="str">
            <v>MTSF</v>
          </cell>
          <cell r="C249" t="str">
            <v>Clark Ridge</v>
          </cell>
          <cell r="D249" t="str">
            <v>BB</v>
          </cell>
          <cell r="E249">
            <v>3.6</v>
          </cell>
          <cell r="L249">
            <v>116.2</v>
          </cell>
          <cell r="M249">
            <v>116.2</v>
          </cell>
          <cell r="P249" t="str">
            <v>H</v>
          </cell>
          <cell r="T249">
            <v>1</v>
          </cell>
        </row>
        <row r="250">
          <cell r="A250" t="str">
            <v>MA</v>
          </cell>
          <cell r="B250" t="str">
            <v>MTSF</v>
          </cell>
          <cell r="C250" t="str">
            <v>Clark Ridge</v>
          </cell>
          <cell r="D250" t="str">
            <v>AB</v>
          </cell>
          <cell r="E250">
            <v>8</v>
          </cell>
          <cell r="H250">
            <v>0</v>
          </cell>
          <cell r="K250">
            <v>0</v>
          </cell>
          <cell r="L250">
            <v>124</v>
          </cell>
          <cell r="M250">
            <v>124</v>
          </cell>
          <cell r="P250" t="str">
            <v>C</v>
          </cell>
          <cell r="Q250">
            <v>38640</v>
          </cell>
          <cell r="T250">
            <v>1</v>
          </cell>
          <cell r="U250">
            <v>200</v>
          </cell>
        </row>
        <row r="251">
          <cell r="A251" t="str">
            <v>MA</v>
          </cell>
          <cell r="B251" t="str">
            <v>MTSF</v>
          </cell>
          <cell r="C251" t="str">
            <v>Cherokee-Choctaw</v>
          </cell>
          <cell r="D251" t="str">
            <v>WP</v>
          </cell>
          <cell r="E251">
            <v>11</v>
          </cell>
          <cell r="F251">
            <v>54</v>
          </cell>
          <cell r="G251">
            <v>44.5</v>
          </cell>
          <cell r="H251">
            <v>113.54730081657584</v>
          </cell>
          <cell r="I251">
            <v>34.5</v>
          </cell>
          <cell r="J251">
            <v>19.100000000000001</v>
          </cell>
          <cell r="K251">
            <v>33.867052544337255</v>
          </cell>
          <cell r="L251">
            <v>4.5</v>
          </cell>
          <cell r="M251">
            <v>151.91435336091308</v>
          </cell>
          <cell r="N251" t="str">
            <v>Jani Tree</v>
          </cell>
          <cell r="P251" t="str">
            <v>C</v>
          </cell>
          <cell r="Q251">
            <v>38734</v>
          </cell>
          <cell r="T251" t="str">
            <v>`</v>
          </cell>
          <cell r="U251">
            <v>150</v>
          </cell>
        </row>
        <row r="252">
          <cell r="A252" t="str">
            <v>MA</v>
          </cell>
          <cell r="B252" t="str">
            <v>MTSF</v>
          </cell>
          <cell r="C252" t="str">
            <v>Cherokee-Choctaw</v>
          </cell>
          <cell r="D252" t="str">
            <v>WP</v>
          </cell>
          <cell r="E252">
            <v>13.1</v>
          </cell>
          <cell r="F252">
            <v>63</v>
          </cell>
          <cell r="G252">
            <v>46</v>
          </cell>
          <cell r="H252">
            <v>135.95522226400504</v>
          </cell>
          <cell r="I252">
            <v>47</v>
          </cell>
          <cell r="J252">
            <v>5.8</v>
          </cell>
          <cell r="K252">
            <v>14.248937902795433</v>
          </cell>
          <cell r="M252">
            <v>150.20416016680048</v>
          </cell>
          <cell r="N252" t="str">
            <v>Calibration</v>
          </cell>
          <cell r="P252" t="str">
            <v>C</v>
          </cell>
          <cell r="Q252">
            <v>38687</v>
          </cell>
          <cell r="T252">
            <v>2</v>
          </cell>
          <cell r="U252">
            <v>150</v>
          </cell>
          <cell r="X252" t="str">
            <v>On road</v>
          </cell>
        </row>
        <row r="253">
          <cell r="A253" t="str">
            <v>MA</v>
          </cell>
          <cell r="B253" t="str">
            <v>MTSF</v>
          </cell>
          <cell r="C253" t="str">
            <v>Cherokee-Choctaw</v>
          </cell>
          <cell r="D253" t="str">
            <v>WP</v>
          </cell>
          <cell r="E253">
            <v>10.1</v>
          </cell>
          <cell r="F253">
            <v>67</v>
          </cell>
          <cell r="G253">
            <v>44.8</v>
          </cell>
          <cell r="H253">
            <v>141.63147620268251</v>
          </cell>
          <cell r="I253">
            <v>49</v>
          </cell>
          <cell r="J253">
            <v>3</v>
          </cell>
          <cell r="K253">
            <v>7.6933855677127427</v>
          </cell>
          <cell r="M253">
            <v>149.32486177039524</v>
          </cell>
          <cell r="O253" t="str">
            <v>None</v>
          </cell>
          <cell r="P253" t="str">
            <v>C</v>
          </cell>
          <cell r="Q253">
            <v>38692</v>
          </cell>
          <cell r="T253">
            <v>1</v>
          </cell>
          <cell r="U253">
            <v>150</v>
          </cell>
          <cell r="X253" t="str">
            <v>Visible beyond Calibration Pine on bank</v>
          </cell>
        </row>
        <row r="254">
          <cell r="A254" t="str">
            <v>MA</v>
          </cell>
          <cell r="B254" t="str">
            <v>MTSF</v>
          </cell>
          <cell r="C254" t="str">
            <v>Campground</v>
          </cell>
          <cell r="D254" t="str">
            <v>WP</v>
          </cell>
          <cell r="E254">
            <v>10.199999999999999</v>
          </cell>
          <cell r="F254">
            <v>66</v>
          </cell>
          <cell r="G254">
            <v>41.7</v>
          </cell>
          <cell r="H254">
            <v>131.71561022156348</v>
          </cell>
          <cell r="I254">
            <v>47</v>
          </cell>
          <cell r="J254">
            <v>3.4</v>
          </cell>
          <cell r="K254">
            <v>8.3621986742105889</v>
          </cell>
          <cell r="L254">
            <v>1.5</v>
          </cell>
          <cell r="M254">
            <v>141.57780889577407</v>
          </cell>
          <cell r="N254" t="str">
            <v>Campground Pine</v>
          </cell>
          <cell r="P254" t="str">
            <v>C</v>
          </cell>
          <cell r="Q254">
            <v>38724</v>
          </cell>
          <cell r="T254">
            <v>1</v>
          </cell>
          <cell r="U254">
            <v>145</v>
          </cell>
        </row>
        <row r="255">
          <cell r="A255" t="str">
            <v>MA</v>
          </cell>
          <cell r="B255" t="str">
            <v>MTSF</v>
          </cell>
          <cell r="C255" t="str">
            <v>Black Brook</v>
          </cell>
          <cell r="D255" t="str">
            <v>HM</v>
          </cell>
          <cell r="E255">
            <v>11.1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130.30000000000001</v>
          </cell>
          <cell r="M255">
            <v>130.30000000000001</v>
          </cell>
          <cell r="N255" t="str">
            <v xml:space="preserve">Black Brook </v>
          </cell>
          <cell r="P255" t="str">
            <v>H</v>
          </cell>
          <cell r="T255">
            <v>1</v>
          </cell>
          <cell r="U255">
            <v>250</v>
          </cell>
        </row>
        <row r="256">
          <cell r="A256" t="str">
            <v>MA</v>
          </cell>
          <cell r="B256" t="str">
            <v>MTSF</v>
          </cell>
          <cell r="C256" t="str">
            <v>Algonquin Grove</v>
          </cell>
          <cell r="D256" t="str">
            <v>WP</v>
          </cell>
          <cell r="E256">
            <v>9.1</v>
          </cell>
          <cell r="F256">
            <v>69</v>
          </cell>
          <cell r="G256">
            <v>37.5</v>
          </cell>
          <cell r="H256">
            <v>126.01361580480517</v>
          </cell>
          <cell r="I256">
            <v>51.5</v>
          </cell>
          <cell r="J256">
            <v>13.1</v>
          </cell>
          <cell r="K256">
            <v>35.017626998994103</v>
          </cell>
          <cell r="L256">
            <v>1</v>
          </cell>
          <cell r="M256">
            <v>162.03124280379927</v>
          </cell>
          <cell r="N256" t="str">
            <v>Algonquin</v>
          </cell>
          <cell r="P256" t="str">
            <v>C</v>
          </cell>
          <cell r="Q256">
            <v>38557</v>
          </cell>
          <cell r="T256">
            <v>1</v>
          </cell>
          <cell r="U256">
            <v>135</v>
          </cell>
        </row>
        <row r="257">
          <cell r="A257" t="str">
            <v>MA</v>
          </cell>
          <cell r="B257" t="str">
            <v>MTSF</v>
          </cell>
          <cell r="C257" t="str">
            <v>Algonquin Grove</v>
          </cell>
          <cell r="D257" t="str">
            <v>WP</v>
          </cell>
          <cell r="E257">
            <v>9.1</v>
          </cell>
          <cell r="F257">
            <v>70</v>
          </cell>
          <cell r="G257">
            <v>36</v>
          </cell>
          <cell r="H257">
            <v>123.43490298141936</v>
          </cell>
          <cell r="I257">
            <v>54.5</v>
          </cell>
          <cell r="J257">
            <v>11.8</v>
          </cell>
          <cell r="K257">
            <v>33.435104476132722</v>
          </cell>
          <cell r="L257">
            <v>4.5</v>
          </cell>
          <cell r="M257">
            <v>161.37000745755208</v>
          </cell>
          <cell r="N257" t="str">
            <v>Algonquin</v>
          </cell>
          <cell r="P257" t="str">
            <v>C</v>
          </cell>
          <cell r="Q257">
            <v>38739</v>
          </cell>
          <cell r="T257">
            <v>1</v>
          </cell>
          <cell r="U257">
            <v>145</v>
          </cell>
        </row>
        <row r="258">
          <cell r="A258" t="str">
            <v>MA</v>
          </cell>
          <cell r="B258" t="str">
            <v>MTSF</v>
          </cell>
          <cell r="C258" t="str">
            <v>Algonquin Grove</v>
          </cell>
          <cell r="D258" t="str">
            <v>WP</v>
          </cell>
          <cell r="E258">
            <v>10.3</v>
          </cell>
          <cell r="F258">
            <v>63.5</v>
          </cell>
          <cell r="G258">
            <v>44</v>
          </cell>
          <cell r="H258">
            <v>132.33241957243899</v>
          </cell>
          <cell r="I258">
            <v>46</v>
          </cell>
          <cell r="J258">
            <v>12.1</v>
          </cell>
          <cell r="K258">
            <v>28.927361680727415</v>
          </cell>
          <cell r="M258">
            <v>161.25978125316641</v>
          </cell>
          <cell r="N258" t="str">
            <v>F. Decontie</v>
          </cell>
          <cell r="P258" t="str">
            <v>C</v>
          </cell>
          <cell r="Q258">
            <v>38650</v>
          </cell>
          <cell r="T258">
            <v>1</v>
          </cell>
          <cell r="U258">
            <v>145</v>
          </cell>
        </row>
        <row r="259">
          <cell r="A259" t="str">
            <v>MA</v>
          </cell>
          <cell r="B259" t="str">
            <v>MTSF</v>
          </cell>
          <cell r="C259" t="str">
            <v>Algonquin Grove</v>
          </cell>
          <cell r="D259" t="str">
            <v>WP</v>
          </cell>
          <cell r="E259">
            <v>6.9</v>
          </cell>
          <cell r="F259">
            <v>57</v>
          </cell>
          <cell r="G259">
            <v>57.6</v>
          </cell>
          <cell r="H259">
            <v>144.38007526084456</v>
          </cell>
          <cell r="I259">
            <v>33.5</v>
          </cell>
          <cell r="J259">
            <v>9</v>
          </cell>
          <cell r="K259">
            <v>15.721663736543201</v>
          </cell>
          <cell r="L259">
            <v>0.4</v>
          </cell>
          <cell r="M259">
            <v>160.50173899738778</v>
          </cell>
          <cell r="N259" t="str">
            <v>L. Frank Decontie</v>
          </cell>
          <cell r="P259" t="str">
            <v>C</v>
          </cell>
          <cell r="Q259">
            <v>38557</v>
          </cell>
          <cell r="T259">
            <v>1</v>
          </cell>
          <cell r="U259">
            <v>135</v>
          </cell>
        </row>
        <row r="260">
          <cell r="A260" t="str">
            <v>MA</v>
          </cell>
          <cell r="B260" t="str">
            <v>MTSF</v>
          </cell>
          <cell r="C260" t="str">
            <v>Algonquin Grove</v>
          </cell>
          <cell r="D260" t="str">
            <v>WP</v>
          </cell>
          <cell r="E260">
            <v>10.6</v>
          </cell>
          <cell r="F260">
            <v>69</v>
          </cell>
          <cell r="G260">
            <v>52.7</v>
          </cell>
          <cell r="H260">
            <v>164.66301053696344</v>
          </cell>
          <cell r="K260">
            <v>0</v>
          </cell>
          <cell r="L260">
            <v>-7.5</v>
          </cell>
          <cell r="M260">
            <v>157.16301053696344</v>
          </cell>
          <cell r="N260" t="str">
            <v>W. Commanda</v>
          </cell>
          <cell r="P260" t="str">
            <v>C</v>
          </cell>
          <cell r="Q260">
            <v>38557</v>
          </cell>
          <cell r="T260">
            <v>1</v>
          </cell>
          <cell r="U260">
            <v>140</v>
          </cell>
        </row>
        <row r="261">
          <cell r="A261" t="str">
            <v>MA</v>
          </cell>
          <cell r="B261" t="str">
            <v>MTSF</v>
          </cell>
          <cell r="C261" t="str">
            <v>Algonquin Grove</v>
          </cell>
          <cell r="D261" t="str">
            <v>WP</v>
          </cell>
          <cell r="E261">
            <v>8.4</v>
          </cell>
          <cell r="F261">
            <v>61</v>
          </cell>
          <cell r="G261">
            <v>57.2</v>
          </cell>
          <cell r="H261">
            <v>153.82368843971022</v>
          </cell>
          <cell r="I261">
            <v>37</v>
          </cell>
          <cell r="J261">
            <v>1</v>
          </cell>
          <cell r="K261">
            <v>1.9372171145384698</v>
          </cell>
          <cell r="M261">
            <v>155.76090555424869</v>
          </cell>
          <cell r="N261" t="str">
            <v>Talking Turtle</v>
          </cell>
          <cell r="P261" t="str">
            <v>C</v>
          </cell>
          <cell r="Q261">
            <v>38734</v>
          </cell>
        </row>
        <row r="262">
          <cell r="A262" t="str">
            <v>MA</v>
          </cell>
          <cell r="B262" t="str">
            <v>MTSF</v>
          </cell>
          <cell r="C262" t="str">
            <v>Algonquin Grove</v>
          </cell>
          <cell r="D262" t="str">
            <v>WP</v>
          </cell>
          <cell r="F262">
            <v>64</v>
          </cell>
          <cell r="G262">
            <v>46.6</v>
          </cell>
          <cell r="H262">
            <v>139.50233682642738</v>
          </cell>
          <cell r="I262">
            <v>43</v>
          </cell>
          <cell r="J262">
            <v>4.3</v>
          </cell>
          <cell r="K262">
            <v>9.672255760596272</v>
          </cell>
          <cell r="M262">
            <v>149.17459258702365</v>
          </cell>
          <cell r="N262" t="str">
            <v>Mike Perlman</v>
          </cell>
          <cell r="P262" t="str">
            <v>C</v>
          </cell>
          <cell r="Q262">
            <v>38734</v>
          </cell>
        </row>
        <row r="263">
          <cell r="A263" t="str">
            <v>MA</v>
          </cell>
          <cell r="B263" t="str">
            <v>MTSF</v>
          </cell>
          <cell r="C263" t="str">
            <v>Algonquin Grove</v>
          </cell>
          <cell r="D263" t="str">
            <v>WP</v>
          </cell>
          <cell r="E263">
            <v>10.7</v>
          </cell>
          <cell r="F263">
            <v>58</v>
          </cell>
          <cell r="G263">
            <v>46.6</v>
          </cell>
          <cell r="H263">
            <v>126.42399274894981</v>
          </cell>
          <cell r="K263">
            <v>0</v>
          </cell>
          <cell r="L263">
            <v>6</v>
          </cell>
          <cell r="M263">
            <v>132.42399274894981</v>
          </cell>
          <cell r="N263" t="str">
            <v>Ed Perle</v>
          </cell>
          <cell r="P263" t="str">
            <v>C</v>
          </cell>
          <cell r="Q263">
            <v>38734</v>
          </cell>
        </row>
        <row r="264">
          <cell r="A264" t="str">
            <v>MA</v>
          </cell>
          <cell r="B264" t="str">
            <v>MTSF</v>
          </cell>
          <cell r="C264" t="str">
            <v>Algonquin Grove</v>
          </cell>
          <cell r="D264" t="str">
            <v>STM</v>
          </cell>
          <cell r="E264">
            <v>1.8</v>
          </cell>
          <cell r="H264">
            <v>0</v>
          </cell>
          <cell r="K264">
            <v>0</v>
          </cell>
          <cell r="L264">
            <v>63</v>
          </cell>
          <cell r="M264">
            <v>63</v>
          </cell>
          <cell r="P264" t="str">
            <v>C</v>
          </cell>
          <cell r="Q264">
            <v>38650</v>
          </cell>
          <cell r="T264">
            <v>1</v>
          </cell>
          <cell r="U264">
            <v>50</v>
          </cell>
        </row>
        <row r="265">
          <cell r="A265" t="str">
            <v>MA</v>
          </cell>
          <cell r="B265" t="str">
            <v>MSF</v>
          </cell>
          <cell r="C265" t="str">
            <v>Parsonage Brook</v>
          </cell>
          <cell r="D265" t="str">
            <v>RS</v>
          </cell>
          <cell r="E265">
            <v>7.4</v>
          </cell>
          <cell r="F265">
            <v>28</v>
          </cell>
          <cell r="G265">
            <v>64.599999999999994</v>
          </cell>
          <cell r="H265">
            <v>75.880164600517261</v>
          </cell>
          <cell r="I265">
            <v>14</v>
          </cell>
          <cell r="J265">
            <v>24.5</v>
          </cell>
          <cell r="K265">
            <v>17.417116191562041</v>
          </cell>
          <cell r="M265">
            <v>93.297280792079306</v>
          </cell>
          <cell r="P265" t="str">
            <v>C</v>
          </cell>
          <cell r="Q265">
            <v>38627</v>
          </cell>
        </row>
        <row r="266">
          <cell r="A266" t="str">
            <v>MA</v>
          </cell>
          <cell r="B266" t="str">
            <v>MSF</v>
          </cell>
          <cell r="C266" t="str">
            <v>Dunbar Brook</v>
          </cell>
          <cell r="D266" t="str">
            <v>YB</v>
          </cell>
          <cell r="E266">
            <v>13.9</v>
          </cell>
          <cell r="F266">
            <v>29.9</v>
          </cell>
          <cell r="G266">
            <v>50.5</v>
          </cell>
          <cell r="H266">
            <v>69.214725129878488</v>
          </cell>
          <cell r="I266">
            <v>16</v>
          </cell>
          <cell r="J266">
            <v>30</v>
          </cell>
          <cell r="K266">
            <v>23.999999999999996</v>
          </cell>
          <cell r="L266">
            <v>0</v>
          </cell>
          <cell r="M266">
            <v>93.214725129878488</v>
          </cell>
          <cell r="N266" t="str">
            <v>Dunbar Yellow Birch</v>
          </cell>
          <cell r="P266" t="str">
            <v>C</v>
          </cell>
          <cell r="Q266">
            <v>38662</v>
          </cell>
          <cell r="T266">
            <v>1</v>
          </cell>
          <cell r="U266">
            <v>300</v>
          </cell>
        </row>
        <row r="267">
          <cell r="A267" t="str">
            <v>MA</v>
          </cell>
          <cell r="B267" t="str">
            <v>MSF</v>
          </cell>
          <cell r="C267" t="str">
            <v>Dunbar Brook</v>
          </cell>
          <cell r="D267" t="str">
            <v>WP</v>
          </cell>
          <cell r="E267">
            <v>12.5</v>
          </cell>
          <cell r="L267">
            <v>160.19999999999999</v>
          </cell>
          <cell r="M267">
            <v>160.19999999999999</v>
          </cell>
          <cell r="N267" t="str">
            <v>Thoreau</v>
          </cell>
          <cell r="P267" t="str">
            <v>C</v>
          </cell>
          <cell r="Q267">
            <v>36799</v>
          </cell>
          <cell r="T267">
            <v>1</v>
          </cell>
          <cell r="U267">
            <v>175</v>
          </cell>
        </row>
        <row r="268">
          <cell r="A268" t="str">
            <v>MA</v>
          </cell>
          <cell r="B268" t="str">
            <v>MSF</v>
          </cell>
          <cell r="C268" t="str">
            <v>Dunbar Brook</v>
          </cell>
          <cell r="D268" t="str">
            <v>WP</v>
          </cell>
          <cell r="E268">
            <v>12.8</v>
          </cell>
          <cell r="F268">
            <v>63.5</v>
          </cell>
          <cell r="G268">
            <v>28.9</v>
          </cell>
          <cell r="H268">
            <v>92.065294010077963</v>
          </cell>
          <cell r="I268">
            <v>55</v>
          </cell>
          <cell r="J268">
            <v>21</v>
          </cell>
          <cell r="K268">
            <v>59.130711674974549</v>
          </cell>
          <cell r="L268">
            <v>7.3</v>
          </cell>
          <cell r="M268">
            <v>158.49600568505252</v>
          </cell>
          <cell r="N268" t="str">
            <v>Thoreau</v>
          </cell>
          <cell r="P268" t="str">
            <v>C</v>
          </cell>
          <cell r="Q268">
            <v>38662</v>
          </cell>
          <cell r="T268">
            <v>1</v>
          </cell>
          <cell r="U268">
            <v>180</v>
          </cell>
        </row>
        <row r="269">
          <cell r="A269" t="str">
            <v>MA</v>
          </cell>
          <cell r="B269" t="str">
            <v>MSF</v>
          </cell>
          <cell r="C269" t="str">
            <v>Dunbar Brook</v>
          </cell>
          <cell r="D269" t="str">
            <v>WP</v>
          </cell>
          <cell r="E269">
            <v>12</v>
          </cell>
          <cell r="F269">
            <v>58</v>
          </cell>
          <cell r="G269">
            <v>55</v>
          </cell>
          <cell r="H269">
            <v>142.53245570628454</v>
          </cell>
          <cell r="K269">
            <v>0</v>
          </cell>
          <cell r="L269">
            <v>4.5</v>
          </cell>
          <cell r="M269">
            <v>147.03245570628454</v>
          </cell>
          <cell r="N269" t="str">
            <v>Campground Double</v>
          </cell>
          <cell r="P269" t="str">
            <v>C</v>
          </cell>
          <cell r="T269">
            <v>2</v>
          </cell>
          <cell r="U269">
            <v>170</v>
          </cell>
        </row>
        <row r="270">
          <cell r="A270" t="str">
            <v>MA</v>
          </cell>
          <cell r="B270" t="str">
            <v>MSF</v>
          </cell>
          <cell r="C270" t="str">
            <v>Dunbar Brook</v>
          </cell>
          <cell r="D270" t="str">
            <v>WP</v>
          </cell>
          <cell r="E270">
            <v>14</v>
          </cell>
          <cell r="F270">
            <v>81</v>
          </cell>
          <cell r="G270">
            <v>32.700000000000003</v>
          </cell>
          <cell r="H270">
            <v>131.27839787607019</v>
          </cell>
          <cell r="I270">
            <v>71</v>
          </cell>
          <cell r="J270">
            <v>3.6</v>
          </cell>
          <cell r="K270">
            <v>13.374380659743748</v>
          </cell>
          <cell r="M270">
            <v>144.65277853581392</v>
          </cell>
          <cell r="N270" t="str">
            <v xml:space="preserve">Grandfather </v>
          </cell>
          <cell r="P270" t="str">
            <v>C</v>
          </cell>
          <cell r="Q270">
            <v>38689</v>
          </cell>
          <cell r="T270">
            <v>1</v>
          </cell>
          <cell r="U270">
            <v>180</v>
          </cell>
        </row>
        <row r="271">
          <cell r="A271" t="str">
            <v>MA</v>
          </cell>
          <cell r="B271" t="str">
            <v>MSF</v>
          </cell>
          <cell r="C271" t="str">
            <v>Dunbar Brook</v>
          </cell>
          <cell r="D271" t="str">
            <v>WP</v>
          </cell>
          <cell r="E271">
            <v>9.9</v>
          </cell>
          <cell r="F271">
            <v>46</v>
          </cell>
          <cell r="G271">
            <v>45.7</v>
          </cell>
          <cell r="H271">
            <v>98.765597251115537</v>
          </cell>
          <cell r="I271">
            <v>34</v>
          </cell>
          <cell r="J271">
            <v>25.9</v>
          </cell>
          <cell r="K271">
            <v>44.553782413505616</v>
          </cell>
          <cell r="L271">
            <v>0.75</v>
          </cell>
          <cell r="M271">
            <v>144.06937966462115</v>
          </cell>
          <cell r="N271" t="str">
            <v>Pederson Pine</v>
          </cell>
          <cell r="P271" t="str">
            <v>C</v>
          </cell>
          <cell r="Q271">
            <v>38673</v>
          </cell>
          <cell r="T271">
            <v>1</v>
          </cell>
          <cell r="U271">
            <v>140</v>
          </cell>
          <cell r="X271" t="str">
            <v>Northern most 140</v>
          </cell>
        </row>
        <row r="272">
          <cell r="A272" t="str">
            <v>MA</v>
          </cell>
          <cell r="B272" t="str">
            <v>MSF</v>
          </cell>
          <cell r="C272" t="str">
            <v>Dunbar Brook</v>
          </cell>
          <cell r="D272" t="str">
            <v>WP</v>
          </cell>
          <cell r="E272">
            <v>14</v>
          </cell>
          <cell r="L272">
            <v>144</v>
          </cell>
          <cell r="M272">
            <v>144</v>
          </cell>
          <cell r="N272" t="str">
            <v>Grandfather</v>
          </cell>
          <cell r="P272" t="str">
            <v>O</v>
          </cell>
          <cell r="Q272">
            <v>38662</v>
          </cell>
          <cell r="T272">
            <v>1</v>
          </cell>
          <cell r="U272">
            <v>180</v>
          </cell>
          <cell r="X272" t="str">
            <v>Largest trunk volume approx 985 cubes</v>
          </cell>
        </row>
        <row r="273">
          <cell r="A273" t="str">
            <v>MA</v>
          </cell>
          <cell r="B273" t="str">
            <v>MSF</v>
          </cell>
          <cell r="C273" t="str">
            <v>Dunbar Brook</v>
          </cell>
          <cell r="D273" t="str">
            <v>WP</v>
          </cell>
          <cell r="E273">
            <v>9.9</v>
          </cell>
          <cell r="F273">
            <v>53</v>
          </cell>
          <cell r="G273">
            <v>60</v>
          </cell>
          <cell r="H273">
            <v>137.69803920172575</v>
          </cell>
          <cell r="I273">
            <v>30</v>
          </cell>
          <cell r="J273">
            <v>0.2</v>
          </cell>
          <cell r="K273">
            <v>0.31415862737013589</v>
          </cell>
          <cell r="M273">
            <v>138.0121978290959</v>
          </cell>
          <cell r="N273" t="str">
            <v>Trailside Tree</v>
          </cell>
          <cell r="P273" t="str">
            <v>C</v>
          </cell>
          <cell r="Q273">
            <v>38671</v>
          </cell>
          <cell r="T273">
            <v>1</v>
          </cell>
          <cell r="U273">
            <v>150</v>
          </cell>
        </row>
        <row r="274">
          <cell r="A274" t="str">
            <v>MA</v>
          </cell>
          <cell r="B274" t="str">
            <v>MSF</v>
          </cell>
          <cell r="C274" t="str">
            <v>Dunbar Brook</v>
          </cell>
          <cell r="D274" t="str">
            <v>WP</v>
          </cell>
          <cell r="E274">
            <v>9.9</v>
          </cell>
          <cell r="F274">
            <v>50.5</v>
          </cell>
          <cell r="G274">
            <v>56.8</v>
          </cell>
          <cell r="H274">
            <v>126.76979348903268</v>
          </cell>
          <cell r="K274">
            <v>0</v>
          </cell>
          <cell r="L274">
            <v>10</v>
          </cell>
          <cell r="M274">
            <v>136.76979348903268</v>
          </cell>
          <cell r="N274" t="str">
            <v>Trailside Tree</v>
          </cell>
          <cell r="P274" t="str">
            <v>C</v>
          </cell>
          <cell r="Q274">
            <v>38645</v>
          </cell>
          <cell r="T274">
            <v>2</v>
          </cell>
          <cell r="U274">
            <v>150</v>
          </cell>
        </row>
        <row r="275">
          <cell r="A275" t="str">
            <v>MA</v>
          </cell>
          <cell r="B275" t="str">
            <v>MSF</v>
          </cell>
          <cell r="C275" t="str">
            <v>Dunbar Brook</v>
          </cell>
          <cell r="D275" t="str">
            <v>WP</v>
          </cell>
          <cell r="E275">
            <v>11.3</v>
          </cell>
          <cell r="F275">
            <v>47.5</v>
          </cell>
          <cell r="G275">
            <v>65.8</v>
          </cell>
          <cell r="H275">
            <v>129.9771165545489</v>
          </cell>
          <cell r="I275">
            <v>30</v>
          </cell>
          <cell r="J275">
            <v>0.8</v>
          </cell>
          <cell r="K275">
            <v>1.2565962305230745</v>
          </cell>
          <cell r="M275">
            <v>131.23371278507199</v>
          </cell>
          <cell r="N275" t="str">
            <v>Terrace Tree</v>
          </cell>
          <cell r="P275" t="str">
            <v>C</v>
          </cell>
          <cell r="Q275">
            <v>38645</v>
          </cell>
          <cell r="T275">
            <v>1</v>
          </cell>
          <cell r="U275">
            <v>150</v>
          </cell>
        </row>
        <row r="276">
          <cell r="A276" t="str">
            <v>MA</v>
          </cell>
          <cell r="B276" t="str">
            <v>MSF</v>
          </cell>
          <cell r="C276" t="str">
            <v>Dunbar Brook</v>
          </cell>
          <cell r="D276" t="str">
            <v>WP</v>
          </cell>
          <cell r="E276">
            <v>12.2</v>
          </cell>
          <cell r="L276">
            <v>130</v>
          </cell>
          <cell r="M276">
            <v>130</v>
          </cell>
          <cell r="N276" t="str">
            <v>Siguard Olsen</v>
          </cell>
          <cell r="P276" t="str">
            <v>C</v>
          </cell>
          <cell r="Q276">
            <v>38662</v>
          </cell>
          <cell r="T276">
            <v>1</v>
          </cell>
          <cell r="U276">
            <v>170</v>
          </cell>
        </row>
        <row r="277">
          <cell r="A277" t="str">
            <v>MA</v>
          </cell>
          <cell r="B277" t="str">
            <v>MSF</v>
          </cell>
          <cell r="C277" t="str">
            <v>Dunbar Brook</v>
          </cell>
          <cell r="D277" t="str">
            <v>WP</v>
          </cell>
          <cell r="E277">
            <v>10.1</v>
          </cell>
          <cell r="F277">
            <v>50.5</v>
          </cell>
          <cell r="G277">
            <v>36</v>
          </cell>
          <cell r="H277">
            <v>89.049465722309677</v>
          </cell>
          <cell r="I277">
            <v>41.5</v>
          </cell>
          <cell r="J277">
            <v>16.899999999999999</v>
          </cell>
          <cell r="K277">
            <v>36.192423102982431</v>
          </cell>
          <cell r="L277">
            <v>0.8</v>
          </cell>
          <cell r="M277">
            <v>126.04188882529211</v>
          </cell>
          <cell r="P277" t="str">
            <v>C</v>
          </cell>
          <cell r="Q277">
            <v>38673</v>
          </cell>
          <cell r="T277">
            <v>1</v>
          </cell>
          <cell r="U277">
            <v>150</v>
          </cell>
        </row>
        <row r="278">
          <cell r="A278" t="str">
            <v>MA</v>
          </cell>
          <cell r="B278" t="str">
            <v>MSF</v>
          </cell>
          <cell r="C278" t="str">
            <v>Dunbar Brook</v>
          </cell>
          <cell r="D278" t="str">
            <v>WP</v>
          </cell>
          <cell r="E278">
            <v>12.3</v>
          </cell>
          <cell r="F278">
            <v>39</v>
          </cell>
          <cell r="G278">
            <v>55.8</v>
          </cell>
          <cell r="H278">
            <v>96.768427190123731</v>
          </cell>
          <cell r="I278">
            <v>24</v>
          </cell>
          <cell r="J278">
            <v>20.6</v>
          </cell>
          <cell r="K278">
            <v>25.332598685138535</v>
          </cell>
          <cell r="L278">
            <v>3</v>
          </cell>
          <cell r="M278">
            <v>125.10102587526227</v>
          </cell>
          <cell r="N278" t="str">
            <v>Frelich</v>
          </cell>
          <cell r="P278" t="str">
            <v>C</v>
          </cell>
          <cell r="Q278">
            <v>38646</v>
          </cell>
          <cell r="T278">
            <v>1</v>
          </cell>
          <cell r="U278">
            <v>175</v>
          </cell>
        </row>
        <row r="279">
          <cell r="A279" t="str">
            <v>MA</v>
          </cell>
          <cell r="B279" t="str">
            <v>MSF</v>
          </cell>
          <cell r="C279" t="str">
            <v>Dunbar Brook</v>
          </cell>
          <cell r="D279" t="str">
            <v>WP</v>
          </cell>
          <cell r="E279">
            <v>12.2</v>
          </cell>
          <cell r="H279">
            <v>0</v>
          </cell>
          <cell r="K279">
            <v>0</v>
          </cell>
          <cell r="L279">
            <v>124.8</v>
          </cell>
          <cell r="M279">
            <v>124.8</v>
          </cell>
          <cell r="N279" t="str">
            <v>Siguard Olsen</v>
          </cell>
          <cell r="P279" t="str">
            <v>C</v>
          </cell>
          <cell r="Q279">
            <v>38593</v>
          </cell>
          <cell r="T279">
            <v>1</v>
          </cell>
          <cell r="U279">
            <v>175</v>
          </cell>
        </row>
        <row r="280">
          <cell r="A280" t="str">
            <v>MA</v>
          </cell>
          <cell r="B280" t="str">
            <v>MSF</v>
          </cell>
          <cell r="C280" t="str">
            <v>Dunbar Brook</v>
          </cell>
          <cell r="D280" t="str">
            <v>WP</v>
          </cell>
          <cell r="E280">
            <v>10.3</v>
          </cell>
          <cell r="H280">
            <v>0</v>
          </cell>
          <cell r="K280">
            <v>0</v>
          </cell>
          <cell r="L280">
            <v>122.8</v>
          </cell>
          <cell r="M280">
            <v>122.8</v>
          </cell>
          <cell r="P280" t="str">
            <v>C</v>
          </cell>
          <cell r="Q280">
            <v>38645</v>
          </cell>
          <cell r="T280">
            <v>1</v>
          </cell>
          <cell r="U280">
            <v>150</v>
          </cell>
        </row>
        <row r="281">
          <cell r="A281" t="str">
            <v>MA</v>
          </cell>
          <cell r="B281" t="str">
            <v>MSF</v>
          </cell>
          <cell r="C281" t="str">
            <v>Dunbar Brook</v>
          </cell>
          <cell r="D281" t="str">
            <v>WP</v>
          </cell>
          <cell r="E281">
            <v>10.8</v>
          </cell>
          <cell r="H281">
            <v>0</v>
          </cell>
          <cell r="K281">
            <v>0</v>
          </cell>
          <cell r="L281">
            <v>122</v>
          </cell>
          <cell r="M281">
            <v>122</v>
          </cell>
          <cell r="N281" t="str">
            <v>Bruiser</v>
          </cell>
          <cell r="P281" t="str">
            <v>C</v>
          </cell>
          <cell r="Q281">
            <v>38645</v>
          </cell>
          <cell r="T281">
            <v>1</v>
          </cell>
          <cell r="U281">
            <v>150</v>
          </cell>
        </row>
        <row r="282">
          <cell r="A282" t="str">
            <v>MA</v>
          </cell>
          <cell r="B282" t="str">
            <v>MSF</v>
          </cell>
          <cell r="C282" t="str">
            <v>Dunbar Brook</v>
          </cell>
          <cell r="D282" t="str">
            <v>WP</v>
          </cell>
          <cell r="E282">
            <v>11.2</v>
          </cell>
          <cell r="F282">
            <v>40</v>
          </cell>
          <cell r="G282">
            <v>56.3</v>
          </cell>
          <cell r="H282">
            <v>99.834494655657892</v>
          </cell>
          <cell r="K282">
            <v>0</v>
          </cell>
          <cell r="L282">
            <v>7</v>
          </cell>
          <cell r="M282">
            <v>106.83449465565789</v>
          </cell>
          <cell r="P282" t="str">
            <v>C</v>
          </cell>
          <cell r="Q282">
            <v>38645</v>
          </cell>
          <cell r="T282">
            <v>1</v>
          </cell>
          <cell r="U282">
            <v>150</v>
          </cell>
        </row>
        <row r="283">
          <cell r="A283" t="str">
            <v>MA</v>
          </cell>
          <cell r="B283" t="str">
            <v>MSF</v>
          </cell>
          <cell r="C283" t="str">
            <v>Dunbar Brook</v>
          </cell>
          <cell r="D283" t="str">
            <v>WA</v>
          </cell>
          <cell r="E283">
            <v>7.2</v>
          </cell>
          <cell r="F283">
            <v>50</v>
          </cell>
          <cell r="G283">
            <v>29.7</v>
          </cell>
          <cell r="H283">
            <v>74.318800264861125</v>
          </cell>
          <cell r="I283">
            <v>43</v>
          </cell>
          <cell r="J283">
            <v>24.7</v>
          </cell>
          <cell r="K283">
            <v>53.904852520338899</v>
          </cell>
          <cell r="L283">
            <v>0.7</v>
          </cell>
          <cell r="M283">
            <v>128.92365278520001</v>
          </cell>
          <cell r="P283" t="str">
            <v>C</v>
          </cell>
          <cell r="Q283">
            <v>38689</v>
          </cell>
          <cell r="T283">
            <v>1</v>
          </cell>
          <cell r="U283">
            <v>120</v>
          </cell>
        </row>
        <row r="284">
          <cell r="A284" t="str">
            <v>MA</v>
          </cell>
          <cell r="B284" t="str">
            <v>MSF</v>
          </cell>
          <cell r="C284" t="str">
            <v>Dunbar Brook</v>
          </cell>
          <cell r="D284" t="str">
            <v>WA</v>
          </cell>
          <cell r="E284">
            <v>14.6</v>
          </cell>
          <cell r="F284">
            <v>35</v>
          </cell>
          <cell r="G284">
            <v>65.8</v>
          </cell>
          <cell r="H284">
            <v>95.772612198088666</v>
          </cell>
          <cell r="L284">
            <v>30</v>
          </cell>
          <cell r="M284">
            <v>125.77261219808867</v>
          </cell>
          <cell r="N284" t="str">
            <v>Dunbar Ash</v>
          </cell>
          <cell r="P284" t="str">
            <v>C</v>
          </cell>
          <cell r="Q284">
            <v>38662</v>
          </cell>
          <cell r="T284">
            <v>1</v>
          </cell>
          <cell r="U284">
            <v>280</v>
          </cell>
        </row>
        <row r="285">
          <cell r="A285" t="str">
            <v>MA</v>
          </cell>
          <cell r="B285" t="str">
            <v>MSF</v>
          </cell>
          <cell r="C285" t="str">
            <v>Dunbar Brook</v>
          </cell>
          <cell r="D285" t="str">
            <v>WA</v>
          </cell>
          <cell r="E285">
            <v>7.5</v>
          </cell>
          <cell r="L285">
            <v>120.5</v>
          </cell>
          <cell r="M285">
            <v>120.5</v>
          </cell>
          <cell r="Q285">
            <v>38689</v>
          </cell>
          <cell r="T285">
            <v>1</v>
          </cell>
          <cell r="U285">
            <v>140</v>
          </cell>
        </row>
        <row r="286">
          <cell r="A286" t="str">
            <v>MA</v>
          </cell>
          <cell r="B286" t="str">
            <v>MSF</v>
          </cell>
          <cell r="C286" t="str">
            <v>Dunbar Brook</v>
          </cell>
          <cell r="D286" t="str">
            <v>SM</v>
          </cell>
          <cell r="E286">
            <v>7.7</v>
          </cell>
          <cell r="L286">
            <v>124.7</v>
          </cell>
          <cell r="M286">
            <v>124.7</v>
          </cell>
          <cell r="P286" t="str">
            <v>C</v>
          </cell>
          <cell r="Q286">
            <v>38689</v>
          </cell>
        </row>
        <row r="287">
          <cell r="A287" t="str">
            <v>MA</v>
          </cell>
          <cell r="B287" t="str">
            <v>MSF</v>
          </cell>
          <cell r="C287" t="str">
            <v>Dunbar Brook</v>
          </cell>
          <cell r="D287" t="str">
            <v>SM</v>
          </cell>
          <cell r="E287">
            <v>8.5</v>
          </cell>
          <cell r="L287">
            <v>120.2</v>
          </cell>
          <cell r="M287">
            <v>120.2</v>
          </cell>
          <cell r="P287" t="str">
            <v>C</v>
          </cell>
          <cell r="Q287">
            <v>38689</v>
          </cell>
          <cell r="T287">
            <v>1</v>
          </cell>
          <cell r="U287">
            <v>110</v>
          </cell>
        </row>
        <row r="288">
          <cell r="A288" t="str">
            <v>MA</v>
          </cell>
          <cell r="B288" t="str">
            <v>MSF</v>
          </cell>
          <cell r="C288" t="str">
            <v>Dunbar Brook</v>
          </cell>
          <cell r="D288" t="str">
            <v>SM</v>
          </cell>
          <cell r="E288">
            <v>11.1</v>
          </cell>
          <cell r="F288">
            <v>37.5</v>
          </cell>
          <cell r="G288">
            <v>60.2</v>
          </cell>
          <cell r="H288">
            <v>97.623613504004453</v>
          </cell>
          <cell r="I288">
            <v>21.5</v>
          </cell>
          <cell r="J288">
            <v>2.5</v>
          </cell>
          <cell r="K288">
            <v>2.8134504850641719</v>
          </cell>
          <cell r="M288">
            <v>100.43706398906862</v>
          </cell>
          <cell r="P288" t="str">
            <v>C</v>
          </cell>
          <cell r="Q288">
            <v>38671</v>
          </cell>
          <cell r="T288">
            <v>1</v>
          </cell>
          <cell r="U288">
            <v>200</v>
          </cell>
          <cell r="X288" t="str">
            <v>Near Haley Brook Boulder Field</v>
          </cell>
        </row>
        <row r="289">
          <cell r="A289" t="str">
            <v>MA</v>
          </cell>
          <cell r="B289" t="str">
            <v>MSF</v>
          </cell>
          <cell r="C289" t="str">
            <v>Dunbar Brook</v>
          </cell>
          <cell r="D289" t="str">
            <v>RS</v>
          </cell>
          <cell r="E289">
            <v>6.3</v>
          </cell>
          <cell r="F289">
            <v>56</v>
          </cell>
          <cell r="G289">
            <v>37.799999999999997</v>
          </cell>
          <cell r="H289">
            <v>102.96838501370004</v>
          </cell>
          <cell r="I289">
            <v>40</v>
          </cell>
          <cell r="J289">
            <v>3.1</v>
          </cell>
          <cell r="K289">
            <v>6.4894575581730347</v>
          </cell>
          <cell r="L289">
            <v>0.7</v>
          </cell>
          <cell r="M289">
            <v>110.15784257187308</v>
          </cell>
          <cell r="N289" t="str">
            <v>Dunbar Red Spruce</v>
          </cell>
          <cell r="P289" t="str">
            <v>C</v>
          </cell>
          <cell r="Q289">
            <v>38671</v>
          </cell>
          <cell r="T289">
            <v>1</v>
          </cell>
          <cell r="U289">
            <v>140</v>
          </cell>
        </row>
        <row r="290">
          <cell r="A290" t="str">
            <v>MA</v>
          </cell>
          <cell r="B290" t="str">
            <v>MSF</v>
          </cell>
          <cell r="C290" t="str">
            <v>Dunbar Brook</v>
          </cell>
          <cell r="D290" t="str">
            <v>HM</v>
          </cell>
          <cell r="E290">
            <v>12.8</v>
          </cell>
          <cell r="L290">
            <v>115.5</v>
          </cell>
          <cell r="M290">
            <v>115.5</v>
          </cell>
          <cell r="N290" t="str">
            <v>Dunbar Hemlock</v>
          </cell>
          <cell r="P290" t="str">
            <v>C</v>
          </cell>
          <cell r="Q290">
            <v>38662</v>
          </cell>
          <cell r="T290">
            <v>1</v>
          </cell>
          <cell r="U290">
            <v>320</v>
          </cell>
        </row>
        <row r="291">
          <cell r="A291" t="str">
            <v>MA</v>
          </cell>
          <cell r="B291" t="str">
            <v>MSF</v>
          </cell>
          <cell r="C291" t="str">
            <v>Dunbar Brook</v>
          </cell>
          <cell r="D291" t="str">
            <v>BTA</v>
          </cell>
          <cell r="E291">
            <v>6.8</v>
          </cell>
          <cell r="F291">
            <v>42</v>
          </cell>
          <cell r="G291">
            <v>39</v>
          </cell>
          <cell r="H291">
            <v>79.294369272279511</v>
          </cell>
          <cell r="I291">
            <v>30.5</v>
          </cell>
          <cell r="J291">
            <v>29.1</v>
          </cell>
          <cell r="K291">
            <v>44.499687308749387</v>
          </cell>
          <cell r="L291">
            <v>1.3</v>
          </cell>
          <cell r="M291">
            <v>125.09405658102889</v>
          </cell>
          <cell r="N291" t="str">
            <v>Dunbar Aspen</v>
          </cell>
          <cell r="P291" t="str">
            <v>C</v>
          </cell>
          <cell r="Q291">
            <v>38645</v>
          </cell>
          <cell r="T291">
            <v>1</v>
          </cell>
          <cell r="U291">
            <v>100</v>
          </cell>
        </row>
        <row r="292">
          <cell r="A292" t="str">
            <v>MA</v>
          </cell>
          <cell r="B292" t="str">
            <v>MSF</v>
          </cell>
          <cell r="C292" t="str">
            <v>Dunbar Brook</v>
          </cell>
          <cell r="D292" t="str">
            <v>BTA</v>
          </cell>
          <cell r="E292">
            <v>7.9</v>
          </cell>
          <cell r="F292">
            <v>30.5</v>
          </cell>
          <cell r="G292">
            <v>55</v>
          </cell>
          <cell r="H292">
            <v>74.952412052442739</v>
          </cell>
          <cell r="I292">
            <v>19</v>
          </cell>
          <cell r="J292">
            <v>24.3</v>
          </cell>
          <cell r="K292">
            <v>23.456318440491202</v>
          </cell>
          <cell r="L292">
            <v>2</v>
          </cell>
          <cell r="M292">
            <v>100.40873049293394</v>
          </cell>
          <cell r="P292" t="str">
            <v>C</v>
          </cell>
          <cell r="Q292">
            <v>38593</v>
          </cell>
          <cell r="T292">
            <v>1</v>
          </cell>
          <cell r="U292">
            <v>120</v>
          </cell>
        </row>
        <row r="293">
          <cell r="A293" t="str">
            <v>MA</v>
          </cell>
          <cell r="B293" t="str">
            <v>MSF</v>
          </cell>
          <cell r="C293" t="str">
            <v>Dunbar Brook</v>
          </cell>
          <cell r="D293" t="str">
            <v>BC</v>
          </cell>
          <cell r="E293">
            <v>8.5</v>
          </cell>
          <cell r="F293">
            <v>46</v>
          </cell>
          <cell r="G293">
            <v>38</v>
          </cell>
          <cell r="H293">
            <v>84.961283594940824</v>
          </cell>
          <cell r="I293">
            <v>40</v>
          </cell>
          <cell r="J293">
            <v>13.5</v>
          </cell>
          <cell r="K293">
            <v>28.013443662708646</v>
          </cell>
          <cell r="L293">
            <v>0.5</v>
          </cell>
          <cell r="M293">
            <v>113.47472725764948</v>
          </cell>
          <cell r="N293" t="str">
            <v>Dunbar Cherry</v>
          </cell>
          <cell r="P293" t="str">
            <v>C</v>
          </cell>
          <cell r="Q293">
            <v>38645</v>
          </cell>
          <cell r="T293">
            <v>1</v>
          </cell>
          <cell r="U293">
            <v>140</v>
          </cell>
        </row>
        <row r="294">
          <cell r="A294" t="str">
            <v>MA</v>
          </cell>
          <cell r="B294" t="str">
            <v>MGSR</v>
          </cell>
          <cell r="C294" t="str">
            <v>Spruce Stream</v>
          </cell>
          <cell r="D294" t="str">
            <v>WA</v>
          </cell>
          <cell r="E294">
            <v>10.5</v>
          </cell>
          <cell r="F294">
            <v>40.5</v>
          </cell>
          <cell r="G294">
            <v>37.700000000000003</v>
          </cell>
          <cell r="H294">
            <v>74.300535382578488</v>
          </cell>
          <cell r="I294">
            <v>37</v>
          </cell>
          <cell r="J294">
            <v>23</v>
          </cell>
          <cell r="K294">
            <v>43.371155262309387</v>
          </cell>
          <cell r="M294">
            <v>117.67169064488787</v>
          </cell>
          <cell r="N294" t="str">
            <v>Tanya's Tree</v>
          </cell>
          <cell r="P294" t="str">
            <v>C</v>
          </cell>
          <cell r="Q294">
            <v>38575</v>
          </cell>
          <cell r="T294">
            <v>1</v>
          </cell>
          <cell r="U294">
            <v>200</v>
          </cell>
        </row>
        <row r="295">
          <cell r="A295" t="str">
            <v>MA</v>
          </cell>
          <cell r="B295" t="str">
            <v>Longmeadw</v>
          </cell>
          <cell r="C295" t="str">
            <v>Laurel Park</v>
          </cell>
          <cell r="D295" t="str">
            <v>NRO</v>
          </cell>
          <cell r="E295">
            <v>12</v>
          </cell>
          <cell r="F295">
            <v>33</v>
          </cell>
          <cell r="G295">
            <v>59.2</v>
          </cell>
          <cell r="H295">
            <v>85.037029796135769</v>
          </cell>
          <cell r="I295">
            <v>21.5</v>
          </cell>
          <cell r="J295">
            <v>12.6</v>
          </cell>
          <cell r="K295">
            <v>14.070239070076992</v>
          </cell>
          <cell r="L295">
            <v>1</v>
          </cell>
          <cell r="M295">
            <v>100.10726886621276</v>
          </cell>
          <cell r="N295" t="str">
            <v>Lilliput Tree</v>
          </cell>
          <cell r="P295" t="str">
            <v>C</v>
          </cell>
          <cell r="Q295">
            <v>38742</v>
          </cell>
          <cell r="T295">
            <v>1</v>
          </cell>
        </row>
        <row r="296">
          <cell r="A296" t="str">
            <v>MA</v>
          </cell>
          <cell r="B296" t="str">
            <v>Longmeadow</v>
          </cell>
          <cell r="C296" t="str">
            <v>Turner Park</v>
          </cell>
          <cell r="D296" t="str">
            <v>PP</v>
          </cell>
          <cell r="E296">
            <v>5.8</v>
          </cell>
          <cell r="F296">
            <v>49</v>
          </cell>
          <cell r="G296">
            <v>34</v>
          </cell>
          <cell r="H296">
            <v>82.201356810199798</v>
          </cell>
          <cell r="I296">
            <v>40</v>
          </cell>
          <cell r="J296">
            <v>4.9000000000000004</v>
          </cell>
          <cell r="K296">
            <v>10.250030776484097</v>
          </cell>
          <cell r="M296">
            <v>92.451387586683893</v>
          </cell>
          <cell r="P296" t="str">
            <v>C</v>
          </cell>
          <cell r="Q296">
            <v>38742</v>
          </cell>
          <cell r="T296">
            <v>1</v>
          </cell>
        </row>
        <row r="297">
          <cell r="A297" t="str">
            <v>MA</v>
          </cell>
          <cell r="B297" t="str">
            <v>Florence</v>
          </cell>
          <cell r="C297" t="str">
            <v>Broad Brook</v>
          </cell>
          <cell r="D297" t="str">
            <v>WP</v>
          </cell>
          <cell r="E297">
            <v>6.8</v>
          </cell>
          <cell r="F297">
            <v>42.5</v>
          </cell>
          <cell r="G297">
            <v>45.8</v>
          </cell>
          <cell r="H297">
            <v>91.406102475436541</v>
          </cell>
          <cell r="I297">
            <v>37</v>
          </cell>
          <cell r="J297">
            <v>22.6</v>
          </cell>
          <cell r="K297">
            <v>42.656780815238214</v>
          </cell>
          <cell r="M297">
            <v>134.06288329067476</v>
          </cell>
          <cell r="N297" t="str">
            <v>Monica's Pine</v>
          </cell>
          <cell r="P297" t="str">
            <v>C</v>
          </cell>
          <cell r="Q297">
            <v>38709</v>
          </cell>
          <cell r="T297">
            <v>1</v>
          </cell>
          <cell r="U297">
            <v>100</v>
          </cell>
        </row>
        <row r="298">
          <cell r="A298" t="str">
            <v>MA</v>
          </cell>
          <cell r="B298" t="str">
            <v>MTSF</v>
          </cell>
          <cell r="C298" t="str">
            <v>ENTS Grove</v>
          </cell>
          <cell r="D298" t="str">
            <v>WP</v>
          </cell>
          <cell r="H298">
            <v>0</v>
          </cell>
          <cell r="K298">
            <v>0</v>
          </cell>
          <cell r="L298">
            <v>147.5</v>
          </cell>
          <cell r="M298">
            <v>147.5</v>
          </cell>
          <cell r="N298" t="str">
            <v>New Grove-1</v>
          </cell>
          <cell r="P298" t="str">
            <v>C</v>
          </cell>
          <cell r="Q298">
            <v>38761</v>
          </cell>
          <cell r="T298">
            <v>1</v>
          </cell>
          <cell r="U298">
            <v>140</v>
          </cell>
        </row>
        <row r="299">
          <cell r="A299" t="str">
            <v>MA</v>
          </cell>
          <cell r="B299" t="str">
            <v>MTSF</v>
          </cell>
          <cell r="C299" t="str">
            <v>ENTS Grove</v>
          </cell>
          <cell r="D299" t="str">
            <v>WP</v>
          </cell>
          <cell r="H299">
            <v>0</v>
          </cell>
          <cell r="K299">
            <v>0</v>
          </cell>
          <cell r="M299">
            <v>0</v>
          </cell>
          <cell r="P299" t="str">
            <v>C</v>
          </cell>
          <cell r="Q299">
            <v>38761</v>
          </cell>
          <cell r="T299">
            <v>1</v>
          </cell>
          <cell r="U299">
            <v>140</v>
          </cell>
        </row>
        <row r="300">
          <cell r="A300" t="str">
            <v>MA</v>
          </cell>
          <cell r="B300" t="str">
            <v>MTSF</v>
          </cell>
          <cell r="C300" t="str">
            <v>ENTS Grove</v>
          </cell>
          <cell r="D300" t="str">
            <v>WP</v>
          </cell>
          <cell r="H300">
            <v>0</v>
          </cell>
          <cell r="K300">
            <v>0</v>
          </cell>
          <cell r="M300">
            <v>0</v>
          </cell>
          <cell r="P300" t="str">
            <v>C</v>
          </cell>
          <cell r="Q300">
            <v>38761</v>
          </cell>
          <cell r="T300">
            <v>1</v>
          </cell>
          <cell r="U300">
            <v>140</v>
          </cell>
        </row>
        <row r="301">
          <cell r="A301" t="str">
            <v>MA</v>
          </cell>
          <cell r="B301" t="str">
            <v>MTSF</v>
          </cell>
          <cell r="C301" t="str">
            <v>ENTS Grove</v>
          </cell>
          <cell r="D301" t="str">
            <v>WP</v>
          </cell>
          <cell r="H301">
            <v>0</v>
          </cell>
          <cell r="K301">
            <v>0</v>
          </cell>
          <cell r="M301">
            <v>0</v>
          </cell>
          <cell r="P301" t="str">
            <v>C</v>
          </cell>
          <cell r="Q301">
            <v>38761</v>
          </cell>
          <cell r="T301">
            <v>1</v>
          </cell>
          <cell r="U301">
            <v>140</v>
          </cell>
        </row>
        <row r="302">
          <cell r="A302" t="str">
            <v>MA</v>
          </cell>
          <cell r="B302" t="str">
            <v>MTSF</v>
          </cell>
          <cell r="C302" t="str">
            <v>ENTS Grove</v>
          </cell>
          <cell r="D302" t="str">
            <v>WP</v>
          </cell>
          <cell r="H302">
            <v>0</v>
          </cell>
          <cell r="K302">
            <v>0</v>
          </cell>
          <cell r="M302">
            <v>0</v>
          </cell>
          <cell r="P302" t="str">
            <v>C</v>
          </cell>
          <cell r="Q302">
            <v>38761</v>
          </cell>
          <cell r="T302">
            <v>1</v>
          </cell>
          <cell r="U302">
            <v>140</v>
          </cell>
        </row>
        <row r="303">
          <cell r="H303">
            <v>0</v>
          </cell>
          <cell r="K303">
            <v>0</v>
          </cell>
          <cell r="M303">
            <v>0</v>
          </cell>
          <cell r="T303">
            <v>1</v>
          </cell>
        </row>
        <row r="304">
          <cell r="H304">
            <v>0</v>
          </cell>
          <cell r="K304">
            <v>0</v>
          </cell>
          <cell r="M304">
            <v>0</v>
          </cell>
        </row>
        <row r="305">
          <cell r="M305">
            <v>0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932"/>
  <sheetViews>
    <sheetView zoomScaleNormal="100" workbookViewId="0">
      <pane xSplit="5" ySplit="2" topLeftCell="F3" activePane="bottomRight" state="frozen"/>
      <selection pane="topRight" activeCell="E1" sqref="E1"/>
      <selection pane="bottomLeft" activeCell="A3" sqref="A3"/>
      <selection pane="bottomRight" activeCell="S474" sqref="S474"/>
    </sheetView>
  </sheetViews>
  <sheetFormatPr baseColWidth="10" defaultRowHeight="13" x14ac:dyDescent="0.15"/>
  <cols>
    <col min="1" max="1" width="10.5" style="142" customWidth="1"/>
    <col min="2" max="2" width="6.6640625" customWidth="1"/>
    <col min="3" max="3" width="7.5" customWidth="1"/>
    <col min="4" max="4" width="24.6640625" customWidth="1"/>
    <col min="5" max="5" width="9.33203125" customWidth="1"/>
    <col min="6" max="6" width="8.5" customWidth="1"/>
    <col min="7" max="12" width="10.6640625" customWidth="1"/>
    <col min="13" max="13" width="7.1640625" customWidth="1"/>
    <col min="14" max="14" width="9.83203125" style="92" customWidth="1"/>
    <col min="15" max="15" width="6.5" customWidth="1"/>
    <col min="16" max="16" width="28.33203125" customWidth="1"/>
    <col min="17" max="17" width="10.6640625" style="135" customWidth="1"/>
    <col min="18" max="18" width="9" hidden="1" customWidth="1"/>
    <col min="20" max="20" width="8.6640625" customWidth="1"/>
    <col min="21" max="21" width="9.5" customWidth="1"/>
    <col min="22" max="22" width="7.1640625" customWidth="1"/>
    <col min="23" max="23" width="8" customWidth="1"/>
    <col min="26" max="26" width="60" customWidth="1"/>
    <col min="27" max="27" width="30.83203125" customWidth="1"/>
  </cols>
  <sheetData>
    <row r="1" spans="1:32" ht="14" thickBot="1" x14ac:dyDescent="0.2">
      <c r="A1" s="136"/>
      <c r="B1" s="1" t="s">
        <v>637</v>
      </c>
      <c r="C1" s="2"/>
      <c r="D1" s="2"/>
      <c r="E1" s="3"/>
      <c r="F1" s="4"/>
      <c r="G1" s="5" t="s">
        <v>528</v>
      </c>
      <c r="H1" s="6"/>
      <c r="I1" s="6"/>
      <c r="J1" s="5" t="s">
        <v>435</v>
      </c>
      <c r="K1" s="6"/>
      <c r="L1" s="7"/>
      <c r="M1" s="8"/>
      <c r="N1" s="94"/>
      <c r="O1" s="11"/>
      <c r="P1" s="10"/>
      <c r="Q1" s="171"/>
      <c r="R1" s="14" t="s">
        <v>385</v>
      </c>
      <c r="S1" s="15"/>
      <c r="T1" s="13"/>
      <c r="U1" s="13"/>
      <c r="V1" s="14"/>
      <c r="W1" s="12"/>
      <c r="X1" s="11"/>
      <c r="Y1" s="15"/>
      <c r="Z1" s="16"/>
      <c r="AA1" s="16"/>
    </row>
    <row r="2" spans="1:32" ht="57" thickBot="1" x14ac:dyDescent="0.2">
      <c r="A2" s="137" t="s">
        <v>888</v>
      </c>
      <c r="B2" s="18" t="s">
        <v>280</v>
      </c>
      <c r="C2" s="19" t="s">
        <v>436</v>
      </c>
      <c r="D2" s="20" t="s">
        <v>47</v>
      </c>
      <c r="E2" s="20" t="s">
        <v>48</v>
      </c>
      <c r="F2" s="21" t="s">
        <v>49</v>
      </c>
      <c r="G2" s="22" t="s">
        <v>88</v>
      </c>
      <c r="H2" s="22" t="s">
        <v>521</v>
      </c>
      <c r="I2" s="22" t="s">
        <v>430</v>
      </c>
      <c r="J2" s="22" t="s">
        <v>567</v>
      </c>
      <c r="K2" s="22" t="s">
        <v>423</v>
      </c>
      <c r="L2" s="22" t="s">
        <v>328</v>
      </c>
      <c r="M2" s="23" t="s">
        <v>327</v>
      </c>
      <c r="N2" s="95" t="s">
        <v>169</v>
      </c>
      <c r="O2" s="26" t="s">
        <v>92</v>
      </c>
      <c r="P2" s="25" t="s">
        <v>93</v>
      </c>
      <c r="Q2" s="172" t="s">
        <v>880</v>
      </c>
      <c r="R2" s="78" t="s">
        <v>53</v>
      </c>
      <c r="S2" s="28" t="s">
        <v>54</v>
      </c>
      <c r="T2" s="29" t="s">
        <v>55</v>
      </c>
      <c r="U2" s="30" t="s">
        <v>56</v>
      </c>
      <c r="V2" s="31" t="s">
        <v>119</v>
      </c>
      <c r="W2" s="32" t="s">
        <v>123</v>
      </c>
      <c r="X2" s="18" t="s">
        <v>252</v>
      </c>
      <c r="Y2" s="18" t="s">
        <v>375</v>
      </c>
      <c r="Z2" s="18" t="s">
        <v>32</v>
      </c>
      <c r="AA2" s="33" t="s">
        <v>71</v>
      </c>
    </row>
    <row r="3" spans="1:32" x14ac:dyDescent="0.15">
      <c r="A3" s="197"/>
      <c r="B3" s="35" t="s">
        <v>725</v>
      </c>
      <c r="C3" s="35" t="s">
        <v>410</v>
      </c>
      <c r="D3" s="35" t="s">
        <v>543</v>
      </c>
      <c r="E3" s="35" t="s">
        <v>413</v>
      </c>
      <c r="F3" s="188">
        <v>9.1999999999999993</v>
      </c>
      <c r="G3" s="189"/>
      <c r="H3" s="189"/>
      <c r="I3" s="38">
        <f t="shared" ref="I3:I12" si="0">SIN(H3*PI()/180)*G3*3</f>
        <v>0</v>
      </c>
      <c r="J3" s="189"/>
      <c r="K3" s="189"/>
      <c r="L3" s="38">
        <f t="shared" ref="L3:L12" si="1">SIN(K3*PI()/180)*J3*3</f>
        <v>0</v>
      </c>
      <c r="M3" s="190">
        <v>169.3</v>
      </c>
      <c r="N3" s="96">
        <f>I3+L3+M3</f>
        <v>169.3</v>
      </c>
      <c r="O3" s="181"/>
      <c r="P3" s="181" t="s">
        <v>864</v>
      </c>
      <c r="Q3" s="170" t="s">
        <v>881</v>
      </c>
      <c r="R3" s="181" t="s">
        <v>675</v>
      </c>
      <c r="S3" s="191">
        <v>42209</v>
      </c>
      <c r="T3" s="173"/>
      <c r="U3" s="175"/>
      <c r="V3" s="177">
        <v>1</v>
      </c>
      <c r="W3" s="177">
        <v>145</v>
      </c>
      <c r="X3" s="181"/>
      <c r="Y3" s="179"/>
      <c r="Z3" s="181" t="s">
        <v>886</v>
      </c>
      <c r="AA3" s="212" t="str">
        <f t="shared" ref="AA3:AA65" si="2">B3&amp;C3&amp;D3&amp;E3</f>
        <v>MAMTSFAlgonquin GroveWP</v>
      </c>
      <c r="AC3" s="121"/>
      <c r="AD3" s="122"/>
      <c r="AE3" s="122"/>
      <c r="AF3" s="123"/>
    </row>
    <row r="4" spans="1:32" x14ac:dyDescent="0.15">
      <c r="A4" s="124"/>
      <c r="B4" s="35" t="s">
        <v>429</v>
      </c>
      <c r="C4" s="35" t="s">
        <v>410</v>
      </c>
      <c r="D4" s="35" t="s">
        <v>543</v>
      </c>
      <c r="E4" s="35" t="s">
        <v>413</v>
      </c>
      <c r="F4" s="36">
        <v>10.5</v>
      </c>
      <c r="G4" s="37"/>
      <c r="H4" s="37"/>
      <c r="I4" s="38">
        <f t="shared" si="0"/>
        <v>0</v>
      </c>
      <c r="J4" s="37"/>
      <c r="K4" s="37"/>
      <c r="L4" s="38">
        <f t="shared" si="1"/>
        <v>0</v>
      </c>
      <c r="M4" s="39">
        <v>166.1</v>
      </c>
      <c r="N4" s="96">
        <f>I4+L4+M4</f>
        <v>166.1</v>
      </c>
      <c r="O4" s="35"/>
      <c r="P4" s="131" t="s">
        <v>676</v>
      </c>
      <c r="Q4" s="131" t="s">
        <v>881</v>
      </c>
      <c r="R4" s="35" t="s">
        <v>675</v>
      </c>
      <c r="S4" s="41">
        <v>41512</v>
      </c>
      <c r="T4" s="42"/>
      <c r="U4" s="40"/>
      <c r="V4" s="43">
        <v>1</v>
      </c>
      <c r="W4" s="43">
        <v>145</v>
      </c>
      <c r="X4" s="35"/>
      <c r="Y4" s="44"/>
      <c r="Z4" s="35"/>
      <c r="AA4" s="46" t="str">
        <f t="shared" si="2"/>
        <v>MAMTSFAlgonquin GroveWP</v>
      </c>
      <c r="AC4" s="48"/>
      <c r="AD4" s="56"/>
      <c r="AE4" s="56"/>
      <c r="AF4" s="47"/>
    </row>
    <row r="5" spans="1:32" x14ac:dyDescent="0.15">
      <c r="A5" s="124"/>
      <c r="B5" s="35" t="s">
        <v>429</v>
      </c>
      <c r="C5" s="35" t="s">
        <v>410</v>
      </c>
      <c r="D5" s="35" t="s">
        <v>543</v>
      </c>
      <c r="E5" s="35" t="s">
        <v>413</v>
      </c>
      <c r="F5" s="36">
        <v>10.9</v>
      </c>
      <c r="G5" s="37"/>
      <c r="H5" s="37"/>
      <c r="I5" s="38">
        <f t="shared" si="0"/>
        <v>0</v>
      </c>
      <c r="J5" s="37"/>
      <c r="K5" s="37"/>
      <c r="L5" s="38">
        <f t="shared" si="1"/>
        <v>0</v>
      </c>
      <c r="M5" s="39">
        <v>163.9</v>
      </c>
      <c r="N5" s="96">
        <f>I5+L5+M5</f>
        <v>163.9</v>
      </c>
      <c r="O5" s="35"/>
      <c r="P5" s="131" t="s">
        <v>449</v>
      </c>
      <c r="Q5" s="131" t="s">
        <v>881</v>
      </c>
      <c r="R5" s="35" t="s">
        <v>675</v>
      </c>
      <c r="S5" s="41">
        <v>41900</v>
      </c>
      <c r="T5" s="42"/>
      <c r="U5" s="40"/>
      <c r="V5" s="43">
        <v>1</v>
      </c>
      <c r="W5" s="43">
        <v>140</v>
      </c>
      <c r="X5" s="35"/>
      <c r="Y5" s="44"/>
      <c r="Z5" s="35"/>
      <c r="AA5" s="46" t="str">
        <f t="shared" si="2"/>
        <v>MAMTSFAlgonquin GroveWP</v>
      </c>
      <c r="AC5" s="48">
        <v>1</v>
      </c>
      <c r="AD5" s="56" t="s">
        <v>304</v>
      </c>
      <c r="AE5" s="56"/>
      <c r="AF5" s="47"/>
    </row>
    <row r="6" spans="1:32" x14ac:dyDescent="0.15">
      <c r="A6" s="138"/>
      <c r="B6" s="35" t="s">
        <v>60</v>
      </c>
      <c r="C6" s="35" t="s">
        <v>61</v>
      </c>
      <c r="D6" s="35" t="s">
        <v>543</v>
      </c>
      <c r="E6" s="35" t="s">
        <v>191</v>
      </c>
      <c r="F6" s="36">
        <v>7.5</v>
      </c>
      <c r="G6" s="37"/>
      <c r="H6" s="37"/>
      <c r="I6" s="38">
        <f t="shared" si="0"/>
        <v>0</v>
      </c>
      <c r="J6" s="37"/>
      <c r="K6" s="37"/>
      <c r="L6" s="38">
        <f t="shared" si="1"/>
        <v>0</v>
      </c>
      <c r="M6" s="39">
        <v>163.1</v>
      </c>
      <c r="N6" s="96">
        <f>I6+L6+M6</f>
        <v>163.1</v>
      </c>
      <c r="O6" s="35"/>
      <c r="P6" s="35" t="s">
        <v>512</v>
      </c>
      <c r="Q6" s="131" t="s">
        <v>881</v>
      </c>
      <c r="R6" s="35" t="s">
        <v>109</v>
      </c>
      <c r="S6" s="41">
        <v>41556</v>
      </c>
      <c r="T6" s="42"/>
      <c r="U6" s="40"/>
      <c r="V6" s="43">
        <v>1</v>
      </c>
      <c r="W6" s="43">
        <v>140</v>
      </c>
      <c r="X6" s="35"/>
      <c r="Y6" s="44"/>
      <c r="Z6" s="35" t="s">
        <v>154</v>
      </c>
      <c r="AA6" s="46" t="str">
        <f t="shared" si="2"/>
        <v>MAMTSFAlgonquin GroveWP</v>
      </c>
      <c r="AC6" s="48">
        <v>2</v>
      </c>
      <c r="AD6" s="56" t="s">
        <v>305</v>
      </c>
      <c r="AE6" s="56"/>
      <c r="AF6" s="47"/>
    </row>
    <row r="7" spans="1:32" x14ac:dyDescent="0.15">
      <c r="A7" s="138"/>
      <c r="B7" s="35" t="s">
        <v>429</v>
      </c>
      <c r="C7" s="35" t="s">
        <v>410</v>
      </c>
      <c r="D7" s="35" t="s">
        <v>543</v>
      </c>
      <c r="E7" s="35" t="s">
        <v>413</v>
      </c>
      <c r="F7" s="36">
        <v>7</v>
      </c>
      <c r="G7" s="37"/>
      <c r="H7" s="37"/>
      <c r="I7" s="38">
        <f t="shared" si="0"/>
        <v>0</v>
      </c>
      <c r="J7" s="37"/>
      <c r="K7" s="37"/>
      <c r="L7" s="38">
        <f t="shared" si="1"/>
        <v>0</v>
      </c>
      <c r="M7" s="39">
        <v>163</v>
      </c>
      <c r="N7" s="96">
        <f>I7+L7+M7</f>
        <v>163</v>
      </c>
      <c r="O7" s="35"/>
      <c r="P7" s="131" t="s">
        <v>448</v>
      </c>
      <c r="Q7" s="131" t="s">
        <v>881</v>
      </c>
      <c r="R7" s="35" t="s">
        <v>675</v>
      </c>
      <c r="S7" s="41">
        <v>40850</v>
      </c>
      <c r="T7" s="42"/>
      <c r="U7" s="40"/>
      <c r="V7" s="43">
        <v>1</v>
      </c>
      <c r="W7" s="43">
        <v>135</v>
      </c>
      <c r="X7" s="35"/>
      <c r="Y7" s="44"/>
      <c r="Z7" s="35"/>
      <c r="AA7" s="46" t="str">
        <f t="shared" si="2"/>
        <v>MAMTSFAlgonquin GroveWP</v>
      </c>
      <c r="AC7" s="48">
        <v>3</v>
      </c>
      <c r="AD7" s="56" t="s">
        <v>175</v>
      </c>
      <c r="AE7" s="56"/>
      <c r="AF7" s="47"/>
    </row>
    <row r="8" spans="1:32" x14ac:dyDescent="0.15">
      <c r="A8" s="138"/>
      <c r="B8" s="35" t="s">
        <v>60</v>
      </c>
      <c r="C8" s="35" t="s">
        <v>61</v>
      </c>
      <c r="D8" s="35" t="s">
        <v>543</v>
      </c>
      <c r="E8" s="35" t="s">
        <v>191</v>
      </c>
      <c r="F8" s="36">
        <v>8.8000000000000007</v>
      </c>
      <c r="G8" s="37">
        <v>63</v>
      </c>
      <c r="H8" s="37">
        <v>44.9</v>
      </c>
      <c r="I8" s="38">
        <f t="shared" si="0"/>
        <v>133.40972685827069</v>
      </c>
      <c r="J8" s="37">
        <v>45.5</v>
      </c>
      <c r="K8" s="37">
        <v>9.5</v>
      </c>
      <c r="L8" s="38">
        <f t="shared" si="1"/>
        <v>22.528998199982496</v>
      </c>
      <c r="M8" s="39"/>
      <c r="N8" s="96">
        <v>160.1</v>
      </c>
      <c r="O8" s="35"/>
      <c r="P8" s="131" t="s">
        <v>863</v>
      </c>
      <c r="Q8" s="131" t="s">
        <v>881</v>
      </c>
      <c r="R8" s="35" t="s">
        <v>109</v>
      </c>
      <c r="S8" s="41">
        <v>40853</v>
      </c>
      <c r="T8" s="42"/>
      <c r="U8" s="40"/>
      <c r="V8" s="43">
        <v>1</v>
      </c>
      <c r="W8" s="43">
        <v>140</v>
      </c>
      <c r="X8" s="35"/>
      <c r="Y8" s="44"/>
      <c r="Z8" s="35" t="s">
        <v>613</v>
      </c>
      <c r="AA8" s="46" t="str">
        <f t="shared" si="2"/>
        <v>MAMTSFAlgonquin GroveWP</v>
      </c>
      <c r="AC8" s="48">
        <v>4</v>
      </c>
      <c r="AD8" s="56" t="s">
        <v>176</v>
      </c>
      <c r="AE8" s="56"/>
      <c r="AF8" s="47"/>
    </row>
    <row r="9" spans="1:32" x14ac:dyDescent="0.15">
      <c r="A9" s="138"/>
      <c r="B9" s="35" t="s">
        <v>60</v>
      </c>
      <c r="C9" s="35" t="s">
        <v>61</v>
      </c>
      <c r="D9" s="35" t="s">
        <v>543</v>
      </c>
      <c r="E9" s="35" t="s">
        <v>191</v>
      </c>
      <c r="F9" s="36">
        <v>5.9</v>
      </c>
      <c r="G9" s="37"/>
      <c r="H9" s="37"/>
      <c r="I9" s="38">
        <f t="shared" si="0"/>
        <v>0</v>
      </c>
      <c r="J9" s="37"/>
      <c r="K9" s="37"/>
      <c r="L9" s="38">
        <f t="shared" si="1"/>
        <v>0</v>
      </c>
      <c r="M9" s="39">
        <v>158.1</v>
      </c>
      <c r="N9" s="96">
        <f t="shared" ref="N9:N18" si="3">I9+L9+M9</f>
        <v>158.1</v>
      </c>
      <c r="O9" s="35"/>
      <c r="P9" s="131" t="s">
        <v>515</v>
      </c>
      <c r="Q9" s="131" t="s">
        <v>881</v>
      </c>
      <c r="R9" s="35" t="s">
        <v>109</v>
      </c>
      <c r="S9" s="41">
        <v>40853</v>
      </c>
      <c r="T9" s="42"/>
      <c r="U9" s="40"/>
      <c r="V9" s="43">
        <v>1</v>
      </c>
      <c r="W9" s="43">
        <v>135</v>
      </c>
      <c r="X9" s="35"/>
      <c r="Y9" s="44"/>
      <c r="Z9" s="35" t="s">
        <v>514</v>
      </c>
      <c r="AA9" s="46" t="str">
        <f t="shared" si="2"/>
        <v>MAMTSFAlgonquin GroveWP</v>
      </c>
      <c r="AC9" s="48">
        <v>5</v>
      </c>
      <c r="AD9" s="56" t="s">
        <v>177</v>
      </c>
      <c r="AE9" s="56"/>
      <c r="AF9" s="47"/>
    </row>
    <row r="10" spans="1:32" s="143" customFormat="1" x14ac:dyDescent="0.15">
      <c r="A10" s="124"/>
      <c r="B10" s="35" t="s">
        <v>255</v>
      </c>
      <c r="C10" s="35" t="s">
        <v>256</v>
      </c>
      <c r="D10" s="35" t="s">
        <v>450</v>
      </c>
      <c r="E10" s="35" t="s">
        <v>582</v>
      </c>
      <c r="F10" s="36">
        <v>11.4</v>
      </c>
      <c r="G10" s="37"/>
      <c r="H10" s="37"/>
      <c r="I10" s="38">
        <f t="shared" si="0"/>
        <v>0</v>
      </c>
      <c r="J10" s="37"/>
      <c r="K10" s="37"/>
      <c r="L10" s="38">
        <f t="shared" si="1"/>
        <v>0</v>
      </c>
      <c r="M10" s="39">
        <v>155.5</v>
      </c>
      <c r="N10" s="96">
        <f t="shared" si="3"/>
        <v>155.5</v>
      </c>
      <c r="O10" s="35"/>
      <c r="P10" s="35" t="s">
        <v>38</v>
      </c>
      <c r="Q10" s="131" t="s">
        <v>881</v>
      </c>
      <c r="R10" s="35" t="s">
        <v>428</v>
      </c>
      <c r="S10" s="41">
        <v>42225</v>
      </c>
      <c r="T10" s="42"/>
      <c r="U10" s="40"/>
      <c r="V10" s="43">
        <v>1</v>
      </c>
      <c r="W10" s="43">
        <v>145</v>
      </c>
      <c r="X10" s="35"/>
      <c r="Y10" s="44"/>
      <c r="Z10" s="35"/>
      <c r="AA10" s="46" t="str">
        <f t="shared" si="2"/>
        <v>MAMTSFAlgonquin GroveWP</v>
      </c>
      <c r="AC10" s="144"/>
      <c r="AD10" s="145"/>
      <c r="AE10" s="145"/>
      <c r="AF10" s="146"/>
    </row>
    <row r="11" spans="1:32" x14ac:dyDescent="0.15">
      <c r="A11" s="124"/>
      <c r="B11" s="35" t="s">
        <v>255</v>
      </c>
      <c r="C11" s="35" t="s">
        <v>256</v>
      </c>
      <c r="D11" s="35" t="s">
        <v>450</v>
      </c>
      <c r="E11" s="35" t="s">
        <v>582</v>
      </c>
      <c r="F11" s="36">
        <v>8.4</v>
      </c>
      <c r="G11" s="37">
        <v>65</v>
      </c>
      <c r="H11" s="37">
        <v>51.7</v>
      </c>
      <c r="I11" s="38">
        <f t="shared" si="0"/>
        <v>153.0313922539512</v>
      </c>
      <c r="J11" s="37">
        <v>43.5</v>
      </c>
      <c r="K11" s="37">
        <v>0.7</v>
      </c>
      <c r="L11" s="38">
        <f t="shared" si="1"/>
        <v>1.5943186089997554</v>
      </c>
      <c r="M11" s="39"/>
      <c r="N11" s="96">
        <f t="shared" si="3"/>
        <v>154.62571086295094</v>
      </c>
      <c r="O11" s="35"/>
      <c r="P11" s="131" t="s">
        <v>79</v>
      </c>
      <c r="Q11" s="131" t="s">
        <v>881</v>
      </c>
      <c r="R11" s="35" t="s">
        <v>675</v>
      </c>
      <c r="S11" s="41">
        <v>38793</v>
      </c>
      <c r="T11" s="42"/>
      <c r="U11" s="40"/>
      <c r="V11" s="43">
        <v>1</v>
      </c>
      <c r="W11" s="43">
        <v>145</v>
      </c>
      <c r="X11" s="35"/>
      <c r="Y11" s="44"/>
      <c r="Z11" s="35" t="s">
        <v>330</v>
      </c>
      <c r="AA11" s="46" t="str">
        <f t="shared" si="2"/>
        <v>MAMTSFAlgonquin GroveWP</v>
      </c>
      <c r="AC11" s="48"/>
      <c r="AD11" s="56"/>
      <c r="AE11" s="56"/>
      <c r="AF11" s="47"/>
    </row>
    <row r="12" spans="1:32" x14ac:dyDescent="0.15">
      <c r="A12" s="124"/>
      <c r="B12" s="35" t="s">
        <v>60</v>
      </c>
      <c r="C12" s="35" t="s">
        <v>61</v>
      </c>
      <c r="D12" s="35" t="s">
        <v>543</v>
      </c>
      <c r="E12" s="35" t="s">
        <v>191</v>
      </c>
      <c r="F12" s="36">
        <v>6.8</v>
      </c>
      <c r="G12" s="37">
        <v>57.5</v>
      </c>
      <c r="H12" s="37">
        <v>49.7</v>
      </c>
      <c r="I12" s="38">
        <f t="shared" si="0"/>
        <v>131.56028687250623</v>
      </c>
      <c r="J12" s="37">
        <v>35</v>
      </c>
      <c r="K12" s="37">
        <v>12.3</v>
      </c>
      <c r="L12" s="38">
        <f t="shared" si="1"/>
        <v>22.368190558872541</v>
      </c>
      <c r="M12" s="39"/>
      <c r="N12" s="96">
        <f t="shared" si="3"/>
        <v>153.92847743137878</v>
      </c>
      <c r="O12" s="35"/>
      <c r="P12" s="35" t="s">
        <v>28</v>
      </c>
      <c r="Q12" s="131" t="s">
        <v>881</v>
      </c>
      <c r="R12" s="35" t="s">
        <v>109</v>
      </c>
      <c r="S12" s="41">
        <v>38793</v>
      </c>
      <c r="T12" s="42"/>
      <c r="U12" s="40"/>
      <c r="V12" s="43">
        <v>1</v>
      </c>
      <c r="W12" s="43">
        <v>140</v>
      </c>
      <c r="X12" s="35"/>
      <c r="Y12" s="44"/>
      <c r="Z12" s="35" t="s">
        <v>234</v>
      </c>
      <c r="AA12" s="46" t="str">
        <f t="shared" si="2"/>
        <v>MAMTSFAlgonquin GroveWP</v>
      </c>
      <c r="AC12" s="48"/>
      <c r="AD12" s="56"/>
      <c r="AE12" s="56"/>
      <c r="AF12" s="47"/>
    </row>
    <row r="13" spans="1:32" x14ac:dyDescent="0.15">
      <c r="A13" s="124"/>
      <c r="B13" s="35" t="s">
        <v>60</v>
      </c>
      <c r="C13" s="35" t="s">
        <v>61</v>
      </c>
      <c r="D13" s="35" t="s">
        <v>228</v>
      </c>
      <c r="E13" s="35" t="s">
        <v>191</v>
      </c>
      <c r="F13" s="36">
        <v>10</v>
      </c>
      <c r="G13" s="37"/>
      <c r="H13" s="37"/>
      <c r="I13" s="38"/>
      <c r="J13" s="37"/>
      <c r="K13" s="37"/>
      <c r="L13" s="38"/>
      <c r="M13" s="39">
        <v>153</v>
      </c>
      <c r="N13" s="96">
        <f t="shared" si="3"/>
        <v>153</v>
      </c>
      <c r="O13" s="35"/>
      <c r="P13" s="35" t="s">
        <v>231</v>
      </c>
      <c r="Q13" s="131" t="s">
        <v>881</v>
      </c>
      <c r="R13" s="35" t="s">
        <v>109</v>
      </c>
      <c r="S13" s="41">
        <v>41792</v>
      </c>
      <c r="T13" s="42"/>
      <c r="U13" s="40"/>
      <c r="V13" s="43">
        <v>1</v>
      </c>
      <c r="W13" s="43">
        <v>140</v>
      </c>
      <c r="X13" s="35"/>
      <c r="Y13" s="44"/>
      <c r="Z13" s="35" t="s">
        <v>898</v>
      </c>
      <c r="AA13" s="46" t="str">
        <f t="shared" si="2"/>
        <v>MAMTSFAlgonquin GroveWP</v>
      </c>
      <c r="AC13" s="48"/>
      <c r="AD13" s="56"/>
      <c r="AE13" s="56"/>
      <c r="AF13" s="47"/>
    </row>
    <row r="14" spans="1:32" ht="14" thickBot="1" x14ac:dyDescent="0.2">
      <c r="A14" s="124"/>
      <c r="B14" s="35" t="s">
        <v>60</v>
      </c>
      <c r="C14" s="35" t="s">
        <v>61</v>
      </c>
      <c r="D14" s="35" t="s">
        <v>543</v>
      </c>
      <c r="E14" s="35" t="s">
        <v>191</v>
      </c>
      <c r="F14" s="36">
        <v>8.6</v>
      </c>
      <c r="G14" s="37">
        <v>57</v>
      </c>
      <c r="H14" s="37">
        <v>47.2</v>
      </c>
      <c r="I14" s="38">
        <f t="shared" ref="I14:I31" si="4">SIN(H14*PI()/180)*G14*3</f>
        <v>125.46780682999184</v>
      </c>
      <c r="J14" s="37">
        <v>35.5</v>
      </c>
      <c r="K14" s="37">
        <v>14.8</v>
      </c>
      <c r="L14" s="38">
        <f>SIN(K14*PI()/180)*J14*3</f>
        <v>27.204973220161691</v>
      </c>
      <c r="M14" s="39"/>
      <c r="N14" s="96">
        <f t="shared" si="3"/>
        <v>152.67278005015353</v>
      </c>
      <c r="O14" s="35"/>
      <c r="P14" s="35" t="s">
        <v>782</v>
      </c>
      <c r="Q14" s="131" t="s">
        <v>881</v>
      </c>
      <c r="R14" s="35" t="s">
        <v>109</v>
      </c>
      <c r="S14" s="41">
        <v>39532</v>
      </c>
      <c r="T14" s="42"/>
      <c r="U14" s="40"/>
      <c r="V14" s="43">
        <v>1</v>
      </c>
      <c r="W14" s="43">
        <v>140</v>
      </c>
      <c r="X14" s="35"/>
      <c r="Y14" s="44"/>
      <c r="Z14" s="35" t="s">
        <v>23</v>
      </c>
      <c r="AA14" s="46" t="str">
        <f t="shared" si="2"/>
        <v>MAMTSFAlgonquin GroveWP</v>
      </c>
      <c r="AC14" s="49"/>
      <c r="AD14" s="65"/>
      <c r="AE14" s="65"/>
      <c r="AF14" s="50"/>
    </row>
    <row r="15" spans="1:32" x14ac:dyDescent="0.15">
      <c r="A15" s="124"/>
      <c r="B15" s="35" t="s">
        <v>60</v>
      </c>
      <c r="C15" s="35" t="s">
        <v>61</v>
      </c>
      <c r="D15" s="35" t="s">
        <v>543</v>
      </c>
      <c r="E15" s="35" t="s">
        <v>191</v>
      </c>
      <c r="F15" s="36">
        <v>9.1999999999999993</v>
      </c>
      <c r="G15" s="37">
        <v>71</v>
      </c>
      <c r="H15" s="37">
        <v>53.2</v>
      </c>
      <c r="I15" s="38">
        <f t="shared" si="4"/>
        <v>170.55578201208021</v>
      </c>
      <c r="J15" s="37">
        <v>46.5</v>
      </c>
      <c r="K15" s="37">
        <v>-7.4</v>
      </c>
      <c r="L15" s="38">
        <f>SIN(K15*PI()/180)*J15*3</f>
        <v>-17.966985722570005</v>
      </c>
      <c r="M15" s="39"/>
      <c r="N15" s="96">
        <f t="shared" si="3"/>
        <v>152.58879628951021</v>
      </c>
      <c r="O15" s="35"/>
      <c r="P15" s="35" t="s">
        <v>836</v>
      </c>
      <c r="Q15" s="131" t="s">
        <v>881</v>
      </c>
      <c r="R15" s="35" t="s">
        <v>109</v>
      </c>
      <c r="S15" s="41">
        <v>39869</v>
      </c>
      <c r="T15" s="42"/>
      <c r="U15" s="40"/>
      <c r="V15" s="43">
        <v>1</v>
      </c>
      <c r="W15" s="43">
        <v>140</v>
      </c>
      <c r="X15" s="35"/>
      <c r="Y15" s="44"/>
      <c r="Z15" s="35" t="s">
        <v>24</v>
      </c>
      <c r="AA15" s="46" t="str">
        <f t="shared" si="2"/>
        <v>MAMTSFAlgonquin GroveWP</v>
      </c>
    </row>
    <row r="16" spans="1:32" x14ac:dyDescent="0.15">
      <c r="A16" s="124"/>
      <c r="B16" s="35" t="s">
        <v>60</v>
      </c>
      <c r="C16" s="35" t="s">
        <v>61</v>
      </c>
      <c r="D16" s="35" t="s">
        <v>543</v>
      </c>
      <c r="E16" s="35" t="s">
        <v>191</v>
      </c>
      <c r="F16" s="36">
        <v>8.6</v>
      </c>
      <c r="G16" s="37"/>
      <c r="H16" s="37"/>
      <c r="I16" s="38">
        <f t="shared" si="4"/>
        <v>0</v>
      </c>
      <c r="J16" s="37"/>
      <c r="K16" s="37"/>
      <c r="L16" s="38">
        <f>SIN(K16*PI()/180)*J16*3</f>
        <v>0</v>
      </c>
      <c r="M16" s="39">
        <v>152</v>
      </c>
      <c r="N16" s="96">
        <f t="shared" si="3"/>
        <v>152</v>
      </c>
      <c r="O16" s="35"/>
      <c r="P16" s="35" t="s">
        <v>25</v>
      </c>
      <c r="Q16" s="131" t="s">
        <v>881</v>
      </c>
      <c r="R16" s="35" t="s">
        <v>109</v>
      </c>
      <c r="S16" s="41">
        <v>41789</v>
      </c>
      <c r="T16" s="42"/>
      <c r="U16" s="40"/>
      <c r="V16" s="43">
        <v>1</v>
      </c>
      <c r="W16" s="43">
        <v>140</v>
      </c>
      <c r="X16" s="35"/>
      <c r="Y16" s="44"/>
      <c r="Z16" s="35" t="s">
        <v>26</v>
      </c>
      <c r="AA16" s="46" t="str">
        <f t="shared" si="2"/>
        <v>MAMTSFAlgonquin GroveWP</v>
      </c>
    </row>
    <row r="17" spans="1:27" x14ac:dyDescent="0.15">
      <c r="A17" s="124"/>
      <c r="B17" s="35" t="s">
        <v>60</v>
      </c>
      <c r="C17" s="35" t="s">
        <v>61</v>
      </c>
      <c r="D17" s="35" t="s">
        <v>228</v>
      </c>
      <c r="E17" s="35" t="s">
        <v>191</v>
      </c>
      <c r="F17" s="36">
        <v>7.1</v>
      </c>
      <c r="G17" s="37">
        <v>49</v>
      </c>
      <c r="H17" s="37">
        <v>60.6</v>
      </c>
      <c r="I17" s="38">
        <f t="shared" si="4"/>
        <v>128.06843023466783</v>
      </c>
      <c r="J17" s="37">
        <v>23</v>
      </c>
      <c r="K17" s="37">
        <v>20.2</v>
      </c>
      <c r="L17" s="38">
        <f>SIN(K17*PI()/180)*J17*3</f>
        <v>23.82557573089889</v>
      </c>
      <c r="M17" s="39"/>
      <c r="N17" s="96">
        <f t="shared" si="3"/>
        <v>151.89400596556672</v>
      </c>
      <c r="O17" s="35"/>
      <c r="P17" s="35" t="s">
        <v>513</v>
      </c>
      <c r="Q17" s="131" t="s">
        <v>881</v>
      </c>
      <c r="R17" s="35" t="s">
        <v>109</v>
      </c>
      <c r="S17" s="41">
        <v>38794</v>
      </c>
      <c r="T17" s="42"/>
      <c r="U17" s="40"/>
      <c r="V17" s="43">
        <v>1</v>
      </c>
      <c r="W17" s="43">
        <v>140</v>
      </c>
      <c r="X17" s="35"/>
      <c r="Y17" s="44"/>
      <c r="Z17" s="35" t="s">
        <v>260</v>
      </c>
      <c r="AA17" s="46" t="str">
        <f t="shared" si="2"/>
        <v>MAMTSFAlgonquin GroveWP</v>
      </c>
    </row>
    <row r="18" spans="1:27" x14ac:dyDescent="0.15">
      <c r="A18" s="124"/>
      <c r="B18" s="35" t="s">
        <v>60</v>
      </c>
      <c r="C18" s="35" t="s">
        <v>61</v>
      </c>
      <c r="D18" s="35" t="s">
        <v>543</v>
      </c>
      <c r="E18" s="35" t="s">
        <v>191</v>
      </c>
      <c r="F18" s="36">
        <v>5.6</v>
      </c>
      <c r="G18" s="37">
        <v>61.5</v>
      </c>
      <c r="H18" s="37">
        <v>54.6</v>
      </c>
      <c r="I18" s="38">
        <f t="shared" si="4"/>
        <v>150.39107831191825</v>
      </c>
      <c r="J18" s="37">
        <v>38</v>
      </c>
      <c r="K18" s="37">
        <v>0.5</v>
      </c>
      <c r="L18" s="38">
        <f>SIN(K18*PI()/180)*J18*3</f>
        <v>0.99482504681462847</v>
      </c>
      <c r="M18" s="39"/>
      <c r="N18" s="96">
        <f t="shared" si="3"/>
        <v>151.38590335873289</v>
      </c>
      <c r="O18" s="35"/>
      <c r="P18" s="131" t="s">
        <v>325</v>
      </c>
      <c r="Q18" s="131" t="s">
        <v>881</v>
      </c>
      <c r="R18" s="35" t="s">
        <v>109</v>
      </c>
      <c r="S18" s="41">
        <v>38793</v>
      </c>
      <c r="T18" s="42"/>
      <c r="U18" s="40"/>
      <c r="V18" s="43">
        <v>1</v>
      </c>
      <c r="W18" s="43">
        <v>135</v>
      </c>
      <c r="X18" s="35"/>
      <c r="Y18" s="44"/>
      <c r="Z18" s="35" t="s">
        <v>612</v>
      </c>
      <c r="AA18" s="46" t="str">
        <f t="shared" si="2"/>
        <v>MAMTSFAlgonquin GroveWP</v>
      </c>
    </row>
    <row r="19" spans="1:27" x14ac:dyDescent="0.15">
      <c r="A19" s="138"/>
      <c r="B19" s="35" t="s">
        <v>60</v>
      </c>
      <c r="C19" s="35" t="s">
        <v>256</v>
      </c>
      <c r="D19" s="35" t="s">
        <v>450</v>
      </c>
      <c r="E19" s="35" t="s">
        <v>582</v>
      </c>
      <c r="F19" s="36">
        <v>9.1</v>
      </c>
      <c r="G19" s="37">
        <v>64.2</v>
      </c>
      <c r="H19" s="37"/>
      <c r="I19" s="38">
        <f t="shared" si="4"/>
        <v>0</v>
      </c>
      <c r="J19" s="37"/>
      <c r="K19" s="37">
        <v>3.9</v>
      </c>
      <c r="L19" s="38"/>
      <c r="M19" s="39">
        <v>0</v>
      </c>
      <c r="N19" s="96">
        <v>151.19999999999999</v>
      </c>
      <c r="O19" s="35"/>
      <c r="P19" s="35" t="s">
        <v>447</v>
      </c>
      <c r="Q19" s="131" t="s">
        <v>881</v>
      </c>
      <c r="R19" s="35" t="s">
        <v>675</v>
      </c>
      <c r="S19" s="41">
        <v>40853</v>
      </c>
      <c r="T19" s="42"/>
      <c r="U19" s="40"/>
      <c r="V19" s="43">
        <v>1</v>
      </c>
      <c r="W19" s="43">
        <v>145</v>
      </c>
      <c r="X19" s="35"/>
      <c r="Y19" s="44"/>
      <c r="Z19" s="35"/>
      <c r="AA19" s="46" t="str">
        <f t="shared" si="2"/>
        <v>MAMTSFAlgonquin GroveWP</v>
      </c>
    </row>
    <row r="20" spans="1:27" x14ac:dyDescent="0.15">
      <c r="A20" s="124"/>
      <c r="B20" s="35" t="s">
        <v>60</v>
      </c>
      <c r="C20" s="35" t="s">
        <v>61</v>
      </c>
      <c r="D20" s="35" t="s">
        <v>543</v>
      </c>
      <c r="E20" s="35" t="s">
        <v>191</v>
      </c>
      <c r="F20" s="36">
        <v>7</v>
      </c>
      <c r="G20" s="37">
        <v>60</v>
      </c>
      <c r="H20" s="37">
        <v>46.6</v>
      </c>
      <c r="I20" s="38">
        <f t="shared" si="4"/>
        <v>130.78344077477567</v>
      </c>
      <c r="J20" s="37">
        <v>40</v>
      </c>
      <c r="K20" s="37">
        <v>9.6999999999999993</v>
      </c>
      <c r="L20" s="38">
        <f t="shared" ref="L20:L30" si="5">SIN(K20*PI()/180)*J20*3</f>
        <v>20.218725547800307</v>
      </c>
      <c r="M20" s="39"/>
      <c r="N20" s="96">
        <f t="shared" ref="N20:N55" si="6">I20+L20+M20</f>
        <v>151.00216632257599</v>
      </c>
      <c r="O20" s="35"/>
      <c r="P20" s="35" t="s">
        <v>107</v>
      </c>
      <c r="Q20" s="131" t="s">
        <v>881</v>
      </c>
      <c r="R20" s="35" t="s">
        <v>109</v>
      </c>
      <c r="S20" s="41">
        <v>38793</v>
      </c>
      <c r="T20" s="42"/>
      <c r="U20" s="40"/>
      <c r="V20" s="43">
        <v>1</v>
      </c>
      <c r="W20" s="43">
        <v>140</v>
      </c>
      <c r="X20" s="35"/>
      <c r="Y20" s="44"/>
      <c r="Z20" s="35" t="s">
        <v>684</v>
      </c>
      <c r="AA20" s="46" t="str">
        <f t="shared" si="2"/>
        <v>MAMTSFAlgonquin GroveWP</v>
      </c>
    </row>
    <row r="21" spans="1:27" x14ac:dyDescent="0.15">
      <c r="A21" s="124"/>
      <c r="B21" s="35" t="s">
        <v>60</v>
      </c>
      <c r="C21" s="35" t="s">
        <v>61</v>
      </c>
      <c r="D21" s="35" t="s">
        <v>543</v>
      </c>
      <c r="E21" s="35" t="s">
        <v>191</v>
      </c>
      <c r="F21" s="36">
        <v>7.8</v>
      </c>
      <c r="G21" s="37">
        <v>61</v>
      </c>
      <c r="H21" s="37">
        <v>53.3</v>
      </c>
      <c r="I21" s="38">
        <f t="shared" si="4"/>
        <v>146.72494289660696</v>
      </c>
      <c r="J21" s="37">
        <v>42</v>
      </c>
      <c r="K21" s="37">
        <v>0.9</v>
      </c>
      <c r="L21" s="38">
        <f t="shared" si="5"/>
        <v>1.9791219812894052</v>
      </c>
      <c r="M21" s="39"/>
      <c r="N21" s="96">
        <f t="shared" si="6"/>
        <v>148.70406487789637</v>
      </c>
      <c r="O21" s="35"/>
      <c r="P21" s="131" t="s">
        <v>609</v>
      </c>
      <c r="Q21" s="131"/>
      <c r="R21" s="35" t="s">
        <v>109</v>
      </c>
      <c r="S21" s="41">
        <v>38793</v>
      </c>
      <c r="T21" s="42"/>
      <c r="U21" s="40"/>
      <c r="V21" s="43">
        <v>1</v>
      </c>
      <c r="W21" s="43">
        <v>140</v>
      </c>
      <c r="X21" s="35"/>
      <c r="Y21" s="44"/>
      <c r="Z21" s="35" t="s">
        <v>4</v>
      </c>
      <c r="AA21" s="46" t="str">
        <f t="shared" si="2"/>
        <v>MAMTSFAlgonquin GroveWP</v>
      </c>
    </row>
    <row r="22" spans="1:27" x14ac:dyDescent="0.15">
      <c r="A22" s="124"/>
      <c r="B22" s="35" t="s">
        <v>296</v>
      </c>
      <c r="C22" s="35" t="s">
        <v>297</v>
      </c>
      <c r="D22" s="35" t="s">
        <v>228</v>
      </c>
      <c r="E22" s="35" t="s">
        <v>191</v>
      </c>
      <c r="F22" s="36">
        <v>7.1</v>
      </c>
      <c r="G22" s="37">
        <v>58</v>
      </c>
      <c r="H22" s="37">
        <v>42</v>
      </c>
      <c r="I22" s="38">
        <f t="shared" si="4"/>
        <v>116.42872550644134</v>
      </c>
      <c r="J22" s="37">
        <v>40.5</v>
      </c>
      <c r="K22" s="37">
        <v>15</v>
      </c>
      <c r="L22" s="38">
        <f t="shared" si="5"/>
        <v>31.446513979956269</v>
      </c>
      <c r="M22" s="39"/>
      <c r="N22" s="96">
        <f t="shared" si="6"/>
        <v>147.87523948639762</v>
      </c>
      <c r="O22" s="35"/>
      <c r="P22" s="35" t="s">
        <v>666</v>
      </c>
      <c r="Q22" s="131"/>
      <c r="R22" s="35" t="s">
        <v>109</v>
      </c>
      <c r="S22" s="41">
        <v>38794</v>
      </c>
      <c r="T22" s="42"/>
      <c r="U22" s="40"/>
      <c r="V22" s="43">
        <v>1</v>
      </c>
      <c r="W22" s="43">
        <v>135</v>
      </c>
      <c r="X22" s="35"/>
      <c r="Y22" s="44"/>
      <c r="Z22" s="35"/>
      <c r="AA22" s="46" t="str">
        <f t="shared" si="2"/>
        <v>MAMTSFAlgonquin GroveWP</v>
      </c>
    </row>
    <row r="23" spans="1:27" x14ac:dyDescent="0.15">
      <c r="A23" s="124"/>
      <c r="B23" s="35" t="s">
        <v>60</v>
      </c>
      <c r="C23" s="35" t="s">
        <v>61</v>
      </c>
      <c r="D23" s="35" t="s">
        <v>228</v>
      </c>
      <c r="E23" s="35" t="s">
        <v>191</v>
      </c>
      <c r="F23" s="36">
        <v>7.8</v>
      </c>
      <c r="G23" s="37">
        <v>52.5</v>
      </c>
      <c r="H23" s="37">
        <v>47.7</v>
      </c>
      <c r="I23" s="38">
        <f t="shared" si="4"/>
        <v>116.49189745913102</v>
      </c>
      <c r="J23" s="37">
        <v>32</v>
      </c>
      <c r="K23" s="37">
        <v>18.5</v>
      </c>
      <c r="L23" s="38">
        <f t="shared" si="5"/>
        <v>30.461247014888848</v>
      </c>
      <c r="M23" s="39"/>
      <c r="N23" s="96">
        <f t="shared" si="6"/>
        <v>146.95314447401987</v>
      </c>
      <c r="O23" s="35"/>
      <c r="P23" s="35" t="s">
        <v>486</v>
      </c>
      <c r="Q23" s="131"/>
      <c r="R23" s="35" t="s">
        <v>109</v>
      </c>
      <c r="S23" s="41">
        <v>38794</v>
      </c>
      <c r="T23" s="42"/>
      <c r="U23" s="40"/>
      <c r="V23" s="43">
        <v>1</v>
      </c>
      <c r="W23" s="43">
        <v>135</v>
      </c>
      <c r="X23" s="35" t="s">
        <v>737</v>
      </c>
      <c r="Y23" s="44" t="s">
        <v>738</v>
      </c>
      <c r="Z23" s="35"/>
      <c r="AA23" s="46" t="str">
        <f t="shared" si="2"/>
        <v>MAMTSFAlgonquin GroveWP</v>
      </c>
    </row>
    <row r="24" spans="1:27" x14ac:dyDescent="0.15">
      <c r="A24" s="124"/>
      <c r="B24" s="35" t="s">
        <v>87</v>
      </c>
      <c r="C24" s="35" t="s">
        <v>0</v>
      </c>
      <c r="D24" s="35" t="s">
        <v>228</v>
      </c>
      <c r="E24" s="35" t="s">
        <v>191</v>
      </c>
      <c r="F24" s="36">
        <v>6.1</v>
      </c>
      <c r="G24" s="37">
        <v>50</v>
      </c>
      <c r="H24" s="37">
        <v>48</v>
      </c>
      <c r="I24" s="38">
        <f t="shared" si="4"/>
        <v>111.47172382160912</v>
      </c>
      <c r="J24" s="37">
        <v>32</v>
      </c>
      <c r="K24" s="37">
        <v>20.9</v>
      </c>
      <c r="L24" s="38">
        <f t="shared" si="5"/>
        <v>34.24684793468402</v>
      </c>
      <c r="M24" s="39"/>
      <c r="N24" s="96">
        <f t="shared" si="6"/>
        <v>145.71857175629313</v>
      </c>
      <c r="O24" s="35"/>
      <c r="P24" s="35"/>
      <c r="Q24" s="131"/>
      <c r="R24" s="35" t="s">
        <v>109</v>
      </c>
      <c r="S24" s="41">
        <v>38794</v>
      </c>
      <c r="T24" s="42"/>
      <c r="U24" s="40"/>
      <c r="V24" s="43">
        <v>1</v>
      </c>
      <c r="W24" s="43">
        <v>150</v>
      </c>
      <c r="X24" s="35"/>
      <c r="Y24" s="44"/>
      <c r="Z24" s="35"/>
      <c r="AA24" s="46" t="str">
        <f t="shared" si="2"/>
        <v>MAMTSFAlgonquin GroveWP</v>
      </c>
    </row>
    <row r="25" spans="1:27" x14ac:dyDescent="0.15">
      <c r="A25" s="124"/>
      <c r="B25" s="35" t="s">
        <v>429</v>
      </c>
      <c r="C25" s="35" t="s">
        <v>410</v>
      </c>
      <c r="D25" s="35" t="s">
        <v>228</v>
      </c>
      <c r="E25" s="35" t="s">
        <v>20</v>
      </c>
      <c r="F25" s="36">
        <v>10.5</v>
      </c>
      <c r="G25" s="37">
        <v>54.5</v>
      </c>
      <c r="H25" s="37">
        <v>38.799999999999997</v>
      </c>
      <c r="I25" s="38">
        <f t="shared" si="4"/>
        <v>102.44972315808928</v>
      </c>
      <c r="J25" s="37">
        <v>41.5</v>
      </c>
      <c r="K25" s="37">
        <v>19.2</v>
      </c>
      <c r="L25" s="38">
        <f t="shared" si="5"/>
        <v>40.943897518953612</v>
      </c>
      <c r="M25" s="39"/>
      <c r="N25" s="96">
        <f t="shared" si="6"/>
        <v>143.39362067704289</v>
      </c>
      <c r="O25" s="35"/>
      <c r="P25" s="35" t="s">
        <v>833</v>
      </c>
      <c r="Q25" s="131"/>
      <c r="R25" s="35" t="s">
        <v>426</v>
      </c>
      <c r="S25" s="41">
        <v>39725</v>
      </c>
      <c r="T25" s="42"/>
      <c r="U25" s="40"/>
      <c r="V25" s="43">
        <v>1</v>
      </c>
      <c r="W25" s="43">
        <v>110</v>
      </c>
      <c r="X25" s="35"/>
      <c r="Y25" s="44"/>
      <c r="Z25" s="35"/>
      <c r="AA25" s="46" t="str">
        <f t="shared" si="2"/>
        <v>MAMTSFAlgonquin GroveWP</v>
      </c>
    </row>
    <row r="26" spans="1:27" x14ac:dyDescent="0.15">
      <c r="A26" s="124"/>
      <c r="B26" s="35" t="s">
        <v>429</v>
      </c>
      <c r="C26" s="35" t="s">
        <v>410</v>
      </c>
      <c r="D26" s="35" t="s">
        <v>228</v>
      </c>
      <c r="E26" s="35" t="s">
        <v>191</v>
      </c>
      <c r="F26" s="36">
        <v>8.5</v>
      </c>
      <c r="G26" s="37">
        <v>65.5</v>
      </c>
      <c r="H26" s="37">
        <v>32.299999999999997</v>
      </c>
      <c r="I26" s="38">
        <f t="shared" si="4"/>
        <v>105.00023665510085</v>
      </c>
      <c r="J26" s="37">
        <v>55</v>
      </c>
      <c r="K26" s="37">
        <v>12.9</v>
      </c>
      <c r="L26" s="38">
        <f t="shared" si="5"/>
        <v>36.83626914180698</v>
      </c>
      <c r="M26" s="39"/>
      <c r="N26" s="96">
        <f t="shared" si="6"/>
        <v>141.83650579690783</v>
      </c>
      <c r="O26" s="35"/>
      <c r="P26" s="35"/>
      <c r="Q26" s="131"/>
      <c r="R26" s="35" t="s">
        <v>109</v>
      </c>
      <c r="S26" s="41">
        <v>38794</v>
      </c>
      <c r="T26" s="42"/>
      <c r="U26" s="40"/>
      <c r="V26" s="43">
        <v>1</v>
      </c>
      <c r="W26" s="43">
        <v>150</v>
      </c>
      <c r="X26" s="35"/>
      <c r="Y26" s="44"/>
      <c r="Z26" s="35"/>
      <c r="AA26" s="46" t="str">
        <f t="shared" si="2"/>
        <v>MAMTSFAlgonquin GroveWP</v>
      </c>
    </row>
    <row r="27" spans="1:27" x14ac:dyDescent="0.15">
      <c r="A27" s="124"/>
      <c r="B27" s="35" t="s">
        <v>60</v>
      </c>
      <c r="C27" s="35" t="s">
        <v>61</v>
      </c>
      <c r="D27" s="35" t="s">
        <v>228</v>
      </c>
      <c r="E27" s="35" t="s">
        <v>191</v>
      </c>
      <c r="F27" s="36">
        <v>9.6999999999999993</v>
      </c>
      <c r="G27" s="37">
        <v>50.5</v>
      </c>
      <c r="H27" s="37">
        <v>48</v>
      </c>
      <c r="I27" s="38">
        <f t="shared" si="4"/>
        <v>112.58644105982521</v>
      </c>
      <c r="J27" s="37">
        <v>32</v>
      </c>
      <c r="K27" s="37">
        <v>17.2</v>
      </c>
      <c r="L27" s="38">
        <f t="shared" si="5"/>
        <v>28.387972804228479</v>
      </c>
      <c r="M27" s="39"/>
      <c r="N27" s="96">
        <f t="shared" si="6"/>
        <v>140.97441386405367</v>
      </c>
      <c r="O27" s="35"/>
      <c r="P27" s="35" t="s">
        <v>487</v>
      </c>
      <c r="Q27" s="131"/>
      <c r="R27" s="35" t="s">
        <v>109</v>
      </c>
      <c r="S27" s="41">
        <v>38794</v>
      </c>
      <c r="T27" s="42"/>
      <c r="U27" s="40"/>
      <c r="V27" s="43">
        <v>1</v>
      </c>
      <c r="W27" s="43"/>
      <c r="X27" s="35"/>
      <c r="Y27" s="44"/>
      <c r="Z27" s="35"/>
      <c r="AA27" s="46" t="str">
        <f t="shared" si="2"/>
        <v>MAMTSFAlgonquin GroveWP</v>
      </c>
    </row>
    <row r="28" spans="1:27" x14ac:dyDescent="0.15">
      <c r="A28" s="124"/>
      <c r="B28" s="35" t="s">
        <v>108</v>
      </c>
      <c r="C28" s="35" t="s">
        <v>637</v>
      </c>
      <c r="D28" s="35" t="s">
        <v>228</v>
      </c>
      <c r="E28" s="35" t="s">
        <v>191</v>
      </c>
      <c r="F28" s="36">
        <v>8</v>
      </c>
      <c r="G28" s="37">
        <v>60</v>
      </c>
      <c r="H28" s="37">
        <v>49.5</v>
      </c>
      <c r="I28" s="38">
        <f t="shared" si="4"/>
        <v>136.87307380800559</v>
      </c>
      <c r="J28" s="37">
        <v>42.5</v>
      </c>
      <c r="K28" s="37">
        <v>1.2</v>
      </c>
      <c r="L28" s="38">
        <f t="shared" si="5"/>
        <v>2.6701585351280119</v>
      </c>
      <c r="M28" s="39">
        <v>0.5</v>
      </c>
      <c r="N28" s="96">
        <f t="shared" si="6"/>
        <v>140.04323234313361</v>
      </c>
      <c r="O28" s="35"/>
      <c r="P28" s="35" t="s">
        <v>138</v>
      </c>
      <c r="Q28" s="131"/>
      <c r="R28" s="35" t="s">
        <v>109</v>
      </c>
      <c r="S28" s="41">
        <v>38794</v>
      </c>
      <c r="T28" s="42"/>
      <c r="U28" s="40"/>
      <c r="V28" s="43">
        <v>1</v>
      </c>
      <c r="W28" s="43">
        <v>150</v>
      </c>
      <c r="X28" s="35"/>
      <c r="Y28" s="44"/>
      <c r="Z28" s="35" t="s">
        <v>467</v>
      </c>
      <c r="AA28" s="46" t="str">
        <f t="shared" si="2"/>
        <v>MAMTSFAlgonquin GroveWP</v>
      </c>
    </row>
    <row r="29" spans="1:27" x14ac:dyDescent="0.15">
      <c r="A29" s="124"/>
      <c r="B29" s="35" t="s">
        <v>255</v>
      </c>
      <c r="C29" s="35" t="s">
        <v>256</v>
      </c>
      <c r="D29" s="35" t="s">
        <v>228</v>
      </c>
      <c r="E29" s="35" t="s">
        <v>191</v>
      </c>
      <c r="F29" s="36">
        <v>6.7</v>
      </c>
      <c r="G29" s="37">
        <v>47.5</v>
      </c>
      <c r="H29" s="37">
        <v>47.6</v>
      </c>
      <c r="I29" s="38">
        <f t="shared" si="4"/>
        <v>105.22988603918844</v>
      </c>
      <c r="J29" s="37">
        <v>33</v>
      </c>
      <c r="K29" s="37">
        <v>20.3</v>
      </c>
      <c r="L29" s="38">
        <f t="shared" si="5"/>
        <v>34.346629505752333</v>
      </c>
      <c r="M29" s="39"/>
      <c r="N29" s="96">
        <f t="shared" si="6"/>
        <v>139.57651554494078</v>
      </c>
      <c r="O29" s="35"/>
      <c r="P29" s="35"/>
      <c r="Q29" s="131"/>
      <c r="R29" s="35" t="s">
        <v>109</v>
      </c>
      <c r="S29" s="41">
        <v>38794</v>
      </c>
      <c r="T29" s="42"/>
      <c r="U29" s="40"/>
      <c r="V29" s="43">
        <v>1</v>
      </c>
      <c r="W29" s="43">
        <v>120</v>
      </c>
      <c r="X29" s="35"/>
      <c r="Y29" s="44"/>
      <c r="Z29" s="35"/>
      <c r="AA29" s="46" t="str">
        <f t="shared" si="2"/>
        <v>MAMTSFAlgonquin GroveWP</v>
      </c>
    </row>
    <row r="30" spans="1:27" x14ac:dyDescent="0.15">
      <c r="A30" s="124"/>
      <c r="B30" s="35" t="s">
        <v>255</v>
      </c>
      <c r="C30" s="35" t="s">
        <v>256</v>
      </c>
      <c r="D30" s="35" t="s">
        <v>450</v>
      </c>
      <c r="E30" s="35" t="s">
        <v>582</v>
      </c>
      <c r="F30" s="36">
        <v>10.7</v>
      </c>
      <c r="G30" s="37">
        <v>56.5</v>
      </c>
      <c r="H30" s="37">
        <v>39.9</v>
      </c>
      <c r="I30" s="38">
        <f t="shared" si="4"/>
        <v>108.72571255097225</v>
      </c>
      <c r="J30" s="37">
        <v>37.5</v>
      </c>
      <c r="K30" s="37">
        <v>12.7</v>
      </c>
      <c r="L30" s="38">
        <f t="shared" si="5"/>
        <v>24.732697989694216</v>
      </c>
      <c r="M30" s="39"/>
      <c r="N30" s="96">
        <f t="shared" si="6"/>
        <v>133.45841054066648</v>
      </c>
      <c r="O30" s="35"/>
      <c r="P30" s="131" t="s">
        <v>270</v>
      </c>
      <c r="Q30" s="131"/>
      <c r="R30" s="35" t="s">
        <v>109</v>
      </c>
      <c r="S30" s="41">
        <v>38734</v>
      </c>
      <c r="T30" s="42"/>
      <c r="U30" s="40"/>
      <c r="V30" s="43">
        <v>1</v>
      </c>
      <c r="W30" s="43">
        <v>170</v>
      </c>
      <c r="X30" s="35"/>
      <c r="Y30" s="44"/>
      <c r="Z30" s="55" t="s">
        <v>245</v>
      </c>
      <c r="AA30" s="46" t="str">
        <f t="shared" si="2"/>
        <v>MAMTSFAlgonquin GroveWP</v>
      </c>
    </row>
    <row r="31" spans="1:27" x14ac:dyDescent="0.15">
      <c r="A31" s="124"/>
      <c r="B31" s="35" t="s">
        <v>429</v>
      </c>
      <c r="C31" s="35" t="s">
        <v>410</v>
      </c>
      <c r="D31" s="35" t="s">
        <v>228</v>
      </c>
      <c r="E31" s="35" t="s">
        <v>834</v>
      </c>
      <c r="F31" s="36">
        <v>7.1</v>
      </c>
      <c r="G31" s="37">
        <v>55.5</v>
      </c>
      <c r="H31" s="37">
        <v>48.3</v>
      </c>
      <c r="I31" s="38">
        <f t="shared" si="4"/>
        <v>124.31525735051767</v>
      </c>
      <c r="J31" s="37"/>
      <c r="K31" s="37"/>
      <c r="L31" s="38"/>
      <c r="M31" s="39">
        <v>4.5</v>
      </c>
      <c r="N31" s="96">
        <f t="shared" si="6"/>
        <v>128.81525735051767</v>
      </c>
      <c r="O31" s="35"/>
      <c r="P31" s="35" t="s">
        <v>835</v>
      </c>
      <c r="Q31" s="131"/>
      <c r="R31" s="35" t="s">
        <v>426</v>
      </c>
      <c r="S31" s="41">
        <v>39725</v>
      </c>
      <c r="T31" s="42"/>
      <c r="U31" s="40"/>
      <c r="V31" s="43">
        <v>1</v>
      </c>
      <c r="W31" s="43">
        <v>130</v>
      </c>
      <c r="X31" s="35"/>
      <c r="Y31" s="44"/>
      <c r="Z31" s="35"/>
      <c r="AA31" s="46" t="str">
        <f t="shared" si="2"/>
        <v>MAMTSFAlgonquin GroveHM</v>
      </c>
    </row>
    <row r="32" spans="1:27" x14ac:dyDescent="0.15">
      <c r="A32" s="124"/>
      <c r="B32" s="35" t="s">
        <v>60</v>
      </c>
      <c r="C32" s="35" t="s">
        <v>0</v>
      </c>
      <c r="D32" s="35" t="s">
        <v>228</v>
      </c>
      <c r="E32" s="35" t="s">
        <v>910</v>
      </c>
      <c r="F32" s="36">
        <f>0.7*PI()</f>
        <v>2.1991148575128552</v>
      </c>
      <c r="G32" s="37"/>
      <c r="H32" s="37"/>
      <c r="I32" s="38"/>
      <c r="J32" s="37"/>
      <c r="K32" s="37"/>
      <c r="L32" s="38"/>
      <c r="M32" s="39">
        <v>65.5</v>
      </c>
      <c r="N32" s="96">
        <f t="shared" si="6"/>
        <v>65.5</v>
      </c>
      <c r="O32" s="35"/>
      <c r="P32" s="35" t="s">
        <v>911</v>
      </c>
      <c r="Q32" s="131"/>
      <c r="R32" s="35"/>
      <c r="S32" s="41">
        <v>42225</v>
      </c>
      <c r="T32" s="42"/>
      <c r="U32" s="40"/>
      <c r="V32" s="43"/>
      <c r="W32" s="43"/>
      <c r="X32" s="35"/>
      <c r="Y32" s="44"/>
      <c r="Z32" s="35"/>
      <c r="AA32" s="46" t="str">
        <f t="shared" si="2"/>
        <v>MAMTSFAlgonquin GroveHH</v>
      </c>
    </row>
    <row r="33" spans="1:27" x14ac:dyDescent="0.15">
      <c r="A33" s="182"/>
      <c r="B33" s="35" t="s">
        <v>60</v>
      </c>
      <c r="C33" s="35" t="s">
        <v>61</v>
      </c>
      <c r="D33" s="35" t="s">
        <v>228</v>
      </c>
      <c r="E33" s="35" t="s">
        <v>229</v>
      </c>
      <c r="F33" s="36">
        <v>1.8</v>
      </c>
      <c r="G33" s="37"/>
      <c r="H33" s="37"/>
      <c r="I33" s="38">
        <f>SIN(H33*PI()/180)*G33*3</f>
        <v>0</v>
      </c>
      <c r="J33" s="37"/>
      <c r="K33" s="37"/>
      <c r="L33" s="38">
        <f>SIN(K33*PI()/180)*J33*3</f>
        <v>0</v>
      </c>
      <c r="M33" s="39">
        <v>62.4</v>
      </c>
      <c r="N33" s="96">
        <f t="shared" si="6"/>
        <v>62.4</v>
      </c>
      <c r="O33" s="35"/>
      <c r="P33" s="35" t="s">
        <v>523</v>
      </c>
      <c r="Q33" s="131"/>
      <c r="R33" s="35" t="s">
        <v>109</v>
      </c>
      <c r="S33" s="41">
        <v>40769</v>
      </c>
      <c r="T33" s="42"/>
      <c r="U33" s="40"/>
      <c r="V33" s="43"/>
      <c r="W33" s="43"/>
      <c r="X33" s="35"/>
      <c r="Y33" s="44"/>
      <c r="Z33" s="35"/>
      <c r="AA33" s="46" t="str">
        <f t="shared" si="2"/>
        <v>MAMTSFAlgonquin GroveSTM</v>
      </c>
    </row>
    <row r="34" spans="1:27" x14ac:dyDescent="0.15">
      <c r="A34" s="182"/>
      <c r="B34" s="35" t="s">
        <v>807</v>
      </c>
      <c r="C34" s="35" t="s">
        <v>345</v>
      </c>
      <c r="D34" s="35" t="s">
        <v>480</v>
      </c>
      <c r="E34" s="35" t="s">
        <v>147</v>
      </c>
      <c r="F34" s="36">
        <v>11.1</v>
      </c>
      <c r="G34" s="37">
        <v>0</v>
      </c>
      <c r="H34" s="37">
        <v>0</v>
      </c>
      <c r="I34" s="38">
        <f>SIN(H34*PI()/180)*G34*3</f>
        <v>0</v>
      </c>
      <c r="J34" s="37">
        <v>0</v>
      </c>
      <c r="K34" s="37">
        <v>0</v>
      </c>
      <c r="L34" s="38">
        <f>SIN(K34*PI()/180)*J34*3</f>
        <v>0</v>
      </c>
      <c r="M34" s="39">
        <v>130.30000000000001</v>
      </c>
      <c r="N34" s="97">
        <f t="shared" si="6"/>
        <v>130.30000000000001</v>
      </c>
      <c r="O34" s="35"/>
      <c r="P34" s="35" t="s">
        <v>569</v>
      </c>
      <c r="Q34" s="131"/>
      <c r="R34" s="35" t="s">
        <v>409</v>
      </c>
      <c r="S34" s="41"/>
      <c r="T34" s="42"/>
      <c r="U34" s="40"/>
      <c r="V34" s="43">
        <v>1</v>
      </c>
      <c r="W34" s="43">
        <v>100</v>
      </c>
      <c r="X34" s="35"/>
      <c r="Y34" s="44"/>
      <c r="Z34" s="35"/>
      <c r="AA34" s="46" t="str">
        <f t="shared" si="2"/>
        <v>MAMTSFBlack BrookHM</v>
      </c>
    </row>
    <row r="35" spans="1:27" x14ac:dyDescent="0.15">
      <c r="A35" s="182"/>
      <c r="B35" s="124" t="s">
        <v>87</v>
      </c>
      <c r="C35" s="124" t="s">
        <v>0</v>
      </c>
      <c r="D35" s="35" t="s">
        <v>908</v>
      </c>
      <c r="E35" s="35" t="s">
        <v>424</v>
      </c>
      <c r="F35" s="36">
        <v>10.54</v>
      </c>
      <c r="G35" s="37"/>
      <c r="H35" s="37"/>
      <c r="I35" s="38"/>
      <c r="J35" s="37"/>
      <c r="K35" s="37"/>
      <c r="L35" s="38"/>
      <c r="M35" s="39">
        <v>140.1</v>
      </c>
      <c r="N35" s="96">
        <f t="shared" si="6"/>
        <v>140.1</v>
      </c>
      <c r="O35" s="35"/>
      <c r="P35" s="55" t="s">
        <v>909</v>
      </c>
      <c r="Q35" s="131"/>
      <c r="R35" s="35"/>
      <c r="S35" s="41">
        <v>42217</v>
      </c>
      <c r="T35" s="42">
        <v>40</v>
      </c>
      <c r="U35" s="40">
        <f>F35*12+N35+T35/4</f>
        <v>276.58</v>
      </c>
      <c r="V35" s="43">
        <v>1</v>
      </c>
      <c r="W35" s="43">
        <v>140</v>
      </c>
      <c r="X35" s="124"/>
      <c r="Y35" s="150"/>
      <c r="Z35" s="124" t="s">
        <v>875</v>
      </c>
      <c r="AA35" s="46" t="str">
        <f t="shared" si="2"/>
        <v>MAMTSFCabin 5WP</v>
      </c>
    </row>
    <row r="36" spans="1:27" x14ac:dyDescent="0.15">
      <c r="A36" s="182"/>
      <c r="B36" s="35" t="s">
        <v>700</v>
      </c>
      <c r="C36" s="35" t="s">
        <v>256</v>
      </c>
      <c r="D36" s="35" t="s">
        <v>535</v>
      </c>
      <c r="E36" s="35" t="s">
        <v>424</v>
      </c>
      <c r="F36" s="36">
        <v>9.9</v>
      </c>
      <c r="G36" s="37"/>
      <c r="H36" s="37"/>
      <c r="I36" s="38">
        <f>SIN(H36*PI()/180)*G36*3</f>
        <v>0</v>
      </c>
      <c r="J36" s="37"/>
      <c r="K36" s="37"/>
      <c r="L36" s="38">
        <f>SIN(K36*PI()/180)*J36*3</f>
        <v>0</v>
      </c>
      <c r="M36" s="39">
        <v>153.69999999999999</v>
      </c>
      <c r="N36" s="96">
        <f t="shared" si="6"/>
        <v>153.69999999999999</v>
      </c>
      <c r="O36" s="35"/>
      <c r="P36" s="35" t="s">
        <v>890</v>
      </c>
      <c r="Q36" s="131" t="s">
        <v>881</v>
      </c>
      <c r="R36" s="35" t="s">
        <v>428</v>
      </c>
      <c r="S36" s="41">
        <v>41564</v>
      </c>
      <c r="T36" s="42"/>
      <c r="U36" s="40"/>
      <c r="V36" s="43">
        <v>1</v>
      </c>
      <c r="W36" s="43">
        <v>140</v>
      </c>
      <c r="X36" s="35" t="s">
        <v>315</v>
      </c>
      <c r="Y36" s="44" t="s">
        <v>316</v>
      </c>
      <c r="Z36" s="35"/>
      <c r="AA36" s="46" t="str">
        <f t="shared" si="2"/>
        <v>MAMTSFCampgroundWP</v>
      </c>
    </row>
    <row r="37" spans="1:27" x14ac:dyDescent="0.15">
      <c r="A37" s="182"/>
      <c r="B37" s="35" t="s">
        <v>60</v>
      </c>
      <c r="C37" s="35" t="s">
        <v>0</v>
      </c>
      <c r="D37" s="35" t="s">
        <v>535</v>
      </c>
      <c r="E37" s="35" t="s">
        <v>3</v>
      </c>
      <c r="F37" s="36">
        <v>14.8</v>
      </c>
      <c r="G37" s="37"/>
      <c r="H37" s="37"/>
      <c r="I37" s="38">
        <f>SIN(H37*PI()/180)*G37*3</f>
        <v>0</v>
      </c>
      <c r="J37" s="37"/>
      <c r="K37" s="37"/>
      <c r="L37" s="38">
        <f>SIN(K37*PI()/180)*J37*3</f>
        <v>0</v>
      </c>
      <c r="M37" s="39">
        <v>150.9</v>
      </c>
      <c r="N37" s="96">
        <f t="shared" si="6"/>
        <v>150.9</v>
      </c>
      <c r="O37" s="35"/>
      <c r="P37" s="35" t="s">
        <v>775</v>
      </c>
      <c r="Q37" s="131" t="s">
        <v>881</v>
      </c>
      <c r="R37" s="35" t="s">
        <v>426</v>
      </c>
      <c r="S37" s="41">
        <v>41008</v>
      </c>
      <c r="T37" s="42"/>
      <c r="U37" s="40"/>
      <c r="V37" s="43">
        <v>2</v>
      </c>
      <c r="W37" s="43">
        <v>150</v>
      </c>
      <c r="X37" s="35"/>
      <c r="Y37" s="44"/>
      <c r="Z37" s="35"/>
      <c r="AA37" s="46" t="str">
        <f t="shared" si="2"/>
        <v>MAMTSFCampgroundWP</v>
      </c>
    </row>
    <row r="38" spans="1:27" x14ac:dyDescent="0.15">
      <c r="A38" s="182"/>
      <c r="B38" s="35" t="s">
        <v>255</v>
      </c>
      <c r="C38" s="35" t="s">
        <v>256</v>
      </c>
      <c r="D38" s="35" t="s">
        <v>535</v>
      </c>
      <c r="E38" s="35" t="s">
        <v>555</v>
      </c>
      <c r="F38" s="36">
        <v>12.5</v>
      </c>
      <c r="G38" s="37"/>
      <c r="H38" s="37"/>
      <c r="I38" s="38">
        <f>SIN(H38*PI()/180)*G38*3</f>
        <v>0</v>
      </c>
      <c r="J38" s="37"/>
      <c r="K38" s="37"/>
      <c r="L38" s="38">
        <f>SIN(K38*PI()/180)*J38*3</f>
        <v>0</v>
      </c>
      <c r="M38" s="39">
        <v>142.5</v>
      </c>
      <c r="N38" s="96">
        <f t="shared" si="6"/>
        <v>142.5</v>
      </c>
      <c r="O38" s="35"/>
      <c r="P38" s="35" t="s">
        <v>870</v>
      </c>
      <c r="Q38" s="131"/>
      <c r="R38" s="35" t="s">
        <v>428</v>
      </c>
      <c r="S38" s="41">
        <v>39512</v>
      </c>
      <c r="T38" s="42"/>
      <c r="U38" s="40"/>
      <c r="V38" s="43">
        <v>1</v>
      </c>
      <c r="W38" s="43">
        <v>135</v>
      </c>
      <c r="X38" s="35"/>
      <c r="Y38" s="44"/>
      <c r="Z38" s="35"/>
      <c r="AA38" s="46" t="str">
        <f t="shared" si="2"/>
        <v>MAMTSFCampgroundWP</v>
      </c>
    </row>
    <row r="39" spans="1:27" x14ac:dyDescent="0.15">
      <c r="A39" s="182"/>
      <c r="B39" s="35" t="s">
        <v>255</v>
      </c>
      <c r="C39" s="35" t="s">
        <v>256</v>
      </c>
      <c r="D39" s="35" t="s">
        <v>535</v>
      </c>
      <c r="E39" s="35" t="s">
        <v>555</v>
      </c>
      <c r="F39" s="36">
        <v>10.6</v>
      </c>
      <c r="G39" s="37"/>
      <c r="H39" s="37"/>
      <c r="I39" s="38">
        <f>SIN(H39*PI()/180)*G39*3</f>
        <v>0</v>
      </c>
      <c r="J39" s="37"/>
      <c r="K39" s="37"/>
      <c r="L39" s="38">
        <f>SIN(K39*PI()/180)*J39*3</f>
        <v>0</v>
      </c>
      <c r="M39" s="39">
        <v>142.5</v>
      </c>
      <c r="N39" s="96">
        <f t="shared" si="6"/>
        <v>142.5</v>
      </c>
      <c r="O39" s="35"/>
      <c r="P39" s="35" t="s">
        <v>869</v>
      </c>
      <c r="Q39" s="131"/>
      <c r="R39" s="35" t="s">
        <v>109</v>
      </c>
      <c r="S39" s="41">
        <v>41008</v>
      </c>
      <c r="T39" s="42"/>
      <c r="U39" s="40"/>
      <c r="V39" s="43">
        <v>1</v>
      </c>
      <c r="W39" s="43">
        <v>150</v>
      </c>
      <c r="X39" s="35"/>
      <c r="Y39" s="44"/>
      <c r="Z39" s="35" t="s">
        <v>464</v>
      </c>
      <c r="AA39" s="46" t="str">
        <f t="shared" si="2"/>
        <v>MAMTSFCampgroundWP</v>
      </c>
    </row>
    <row r="40" spans="1:27" x14ac:dyDescent="0.15">
      <c r="A40" s="182"/>
      <c r="B40" s="35" t="s">
        <v>255</v>
      </c>
      <c r="C40" s="35" t="s">
        <v>256</v>
      </c>
      <c r="D40" s="35" t="s">
        <v>535</v>
      </c>
      <c r="E40" s="35" t="s">
        <v>555</v>
      </c>
      <c r="F40" s="36">
        <v>10.199999999999999</v>
      </c>
      <c r="G40" s="37">
        <v>57</v>
      </c>
      <c r="H40" s="37">
        <v>46.2</v>
      </c>
      <c r="I40" s="38">
        <f>SIN(H40*PI()/180)*G40*3</f>
        <v>123.42099900481992</v>
      </c>
      <c r="J40" s="37">
        <v>35.5</v>
      </c>
      <c r="K40" s="37">
        <v>3.5</v>
      </c>
      <c r="L40" s="38">
        <f>SIN(K40*PI()/180)*J40*3</f>
        <v>6.5016694604622574</v>
      </c>
      <c r="M40" s="39"/>
      <c r="N40" s="96">
        <f t="shared" si="6"/>
        <v>129.92266846528219</v>
      </c>
      <c r="O40" s="35"/>
      <c r="P40" s="35" t="s">
        <v>152</v>
      </c>
      <c r="Q40" s="131"/>
      <c r="R40" s="35" t="s">
        <v>428</v>
      </c>
      <c r="S40" s="41">
        <v>38863</v>
      </c>
      <c r="T40" s="42"/>
      <c r="U40" s="40"/>
      <c r="V40" s="43">
        <v>1</v>
      </c>
      <c r="W40" s="43"/>
      <c r="X40" s="35"/>
      <c r="Y40" s="44"/>
      <c r="Z40" s="35"/>
      <c r="AA40" s="46" t="str">
        <f t="shared" si="2"/>
        <v>MAMTSFCampgroundWP</v>
      </c>
    </row>
    <row r="41" spans="1:27" x14ac:dyDescent="0.15">
      <c r="A41" s="182"/>
      <c r="B41" s="35" t="s">
        <v>429</v>
      </c>
      <c r="C41" s="35" t="s">
        <v>410</v>
      </c>
      <c r="D41" s="35" t="s">
        <v>535</v>
      </c>
      <c r="E41" s="35" t="s">
        <v>424</v>
      </c>
      <c r="F41" s="36">
        <v>11.3</v>
      </c>
      <c r="G41" s="37"/>
      <c r="H41" s="37"/>
      <c r="I41" s="38"/>
      <c r="J41" s="37"/>
      <c r="K41" s="37"/>
      <c r="L41" s="38"/>
      <c r="M41" s="39">
        <v>124</v>
      </c>
      <c r="N41" s="96">
        <f t="shared" si="6"/>
        <v>124</v>
      </c>
      <c r="O41" s="35"/>
      <c r="P41" s="35" t="s">
        <v>783</v>
      </c>
      <c r="Q41" s="131"/>
      <c r="R41" s="35" t="s">
        <v>426</v>
      </c>
      <c r="S41" s="41">
        <v>39532</v>
      </c>
      <c r="T41" s="42"/>
      <c r="U41" s="40"/>
      <c r="V41" s="43">
        <v>1</v>
      </c>
      <c r="W41" s="43">
        <v>60</v>
      </c>
      <c r="X41" s="35"/>
      <c r="Y41" s="44"/>
      <c r="Z41" s="35"/>
      <c r="AA41" s="46" t="str">
        <f t="shared" si="2"/>
        <v>MAMTSFCampgroundWP</v>
      </c>
    </row>
    <row r="42" spans="1:27" x14ac:dyDescent="0.15">
      <c r="A42" s="182"/>
      <c r="B42" s="35" t="s">
        <v>72</v>
      </c>
      <c r="C42" s="35" t="s">
        <v>0</v>
      </c>
      <c r="D42" s="35" t="s">
        <v>535</v>
      </c>
      <c r="E42" s="35" t="s">
        <v>555</v>
      </c>
      <c r="F42" s="36">
        <v>10.3</v>
      </c>
      <c r="G42" s="37">
        <v>67.5</v>
      </c>
      <c r="H42" s="37">
        <v>32.799999999999997</v>
      </c>
      <c r="I42" s="38">
        <f t="shared" ref="I42:I49" si="7">SIN(H42*PI()/180)*G42*3</f>
        <v>109.69591258225479</v>
      </c>
      <c r="J42" s="37">
        <v>56</v>
      </c>
      <c r="K42" s="37">
        <v>3.5</v>
      </c>
      <c r="L42" s="38">
        <f t="shared" ref="L42:L49" si="8">SIN(K42*PI()/180)*J42*3</f>
        <v>10.256154641855954</v>
      </c>
      <c r="M42" s="39"/>
      <c r="N42" s="96">
        <f t="shared" si="6"/>
        <v>119.95206722411075</v>
      </c>
      <c r="O42" s="35"/>
      <c r="P42" s="35" t="s">
        <v>153</v>
      </c>
      <c r="Q42" s="131"/>
      <c r="R42" s="35" t="s">
        <v>428</v>
      </c>
      <c r="S42" s="41">
        <v>38863</v>
      </c>
      <c r="T42" s="42"/>
      <c r="U42" s="40"/>
      <c r="V42" s="43"/>
      <c r="W42" s="43"/>
      <c r="X42" s="35"/>
      <c r="Y42" s="44"/>
      <c r="Z42" s="35"/>
      <c r="AA42" s="46" t="str">
        <f t="shared" si="2"/>
        <v>MAMTSFCampgroundWP</v>
      </c>
    </row>
    <row r="43" spans="1:27" x14ac:dyDescent="0.15">
      <c r="A43" s="182"/>
      <c r="B43" s="35" t="s">
        <v>429</v>
      </c>
      <c r="C43" s="35" t="s">
        <v>410</v>
      </c>
      <c r="D43" s="35" t="s">
        <v>493</v>
      </c>
      <c r="E43" s="35" t="s">
        <v>413</v>
      </c>
      <c r="F43" s="36">
        <v>13.4</v>
      </c>
      <c r="G43" s="37"/>
      <c r="H43" s="37"/>
      <c r="I43" s="38">
        <f t="shared" si="7"/>
        <v>0</v>
      </c>
      <c r="J43" s="37"/>
      <c r="K43" s="37"/>
      <c r="L43" s="38">
        <f t="shared" si="8"/>
        <v>0</v>
      </c>
      <c r="M43" s="39">
        <v>159</v>
      </c>
      <c r="N43" s="96">
        <f t="shared" si="6"/>
        <v>159</v>
      </c>
      <c r="O43" s="35"/>
      <c r="P43" s="35" t="s">
        <v>733</v>
      </c>
      <c r="Q43" s="131" t="s">
        <v>881</v>
      </c>
      <c r="R43" s="35" t="s">
        <v>109</v>
      </c>
      <c r="S43" s="41">
        <v>42219</v>
      </c>
      <c r="T43" s="42"/>
      <c r="U43" s="40"/>
      <c r="V43" s="43">
        <v>2</v>
      </c>
      <c r="W43" s="43">
        <v>150</v>
      </c>
      <c r="X43" s="35" t="s">
        <v>317</v>
      </c>
      <c r="Y43" s="44" t="s">
        <v>318</v>
      </c>
      <c r="Z43" s="35" t="s">
        <v>209</v>
      </c>
      <c r="AA43" s="46" t="str">
        <f t="shared" si="2"/>
        <v>MAMTSFCherokee-ChoctawWP</v>
      </c>
    </row>
    <row r="44" spans="1:27" x14ac:dyDescent="0.15">
      <c r="A44" s="182"/>
      <c r="B44" s="35" t="s">
        <v>429</v>
      </c>
      <c r="C44" s="35" t="s">
        <v>410</v>
      </c>
      <c r="D44" s="35" t="s">
        <v>493</v>
      </c>
      <c r="E44" s="35" t="s">
        <v>413</v>
      </c>
      <c r="F44" s="36">
        <v>11.2</v>
      </c>
      <c r="G44" s="37">
        <v>53</v>
      </c>
      <c r="H44" s="37">
        <v>42</v>
      </c>
      <c r="I44" s="38">
        <f t="shared" si="7"/>
        <v>106.39176641105846</v>
      </c>
      <c r="J44" s="37">
        <v>41.5</v>
      </c>
      <c r="K44" s="37">
        <v>21.6</v>
      </c>
      <c r="L44" s="38">
        <f t="shared" si="8"/>
        <v>45.831506809242399</v>
      </c>
      <c r="M44" s="39"/>
      <c r="N44" s="96">
        <f t="shared" si="6"/>
        <v>152.22327322030085</v>
      </c>
      <c r="O44" s="35"/>
      <c r="P44" s="131" t="s">
        <v>494</v>
      </c>
      <c r="Q44" s="131" t="s">
        <v>881</v>
      </c>
      <c r="R44" s="35" t="s">
        <v>109</v>
      </c>
      <c r="S44" s="41">
        <v>38734</v>
      </c>
      <c r="T44" s="42"/>
      <c r="U44" s="40"/>
      <c r="V44" s="43">
        <v>1</v>
      </c>
      <c r="W44" s="43">
        <v>150</v>
      </c>
      <c r="X44" s="35"/>
      <c r="Y44" s="44"/>
      <c r="Z44" s="35"/>
      <c r="AA44" s="46" t="str">
        <f t="shared" si="2"/>
        <v>MAMTSFCherokee-ChoctawWP</v>
      </c>
    </row>
    <row r="45" spans="1:27" x14ac:dyDescent="0.15">
      <c r="A45" s="126"/>
      <c r="B45" s="35" t="s">
        <v>255</v>
      </c>
      <c r="C45" s="35" t="s">
        <v>256</v>
      </c>
      <c r="D45" s="35" t="s">
        <v>794</v>
      </c>
      <c r="E45" s="35" t="s">
        <v>582</v>
      </c>
      <c r="F45" s="36">
        <v>10.1</v>
      </c>
      <c r="G45" s="37">
        <v>67</v>
      </c>
      <c r="H45" s="37">
        <v>44.8</v>
      </c>
      <c r="I45" s="38">
        <f t="shared" si="7"/>
        <v>141.63147620268251</v>
      </c>
      <c r="J45" s="37">
        <v>49</v>
      </c>
      <c r="K45" s="37">
        <v>3</v>
      </c>
      <c r="L45" s="38">
        <f t="shared" si="8"/>
        <v>7.6933855677127427</v>
      </c>
      <c r="M45" s="39">
        <v>2</v>
      </c>
      <c r="N45" s="97">
        <f t="shared" si="6"/>
        <v>151.32486177039524</v>
      </c>
      <c r="O45" s="66" t="s">
        <v>440</v>
      </c>
      <c r="P45" s="131"/>
      <c r="Q45" s="131" t="s">
        <v>881</v>
      </c>
      <c r="R45" s="35" t="s">
        <v>109</v>
      </c>
      <c r="S45" s="41">
        <v>39933</v>
      </c>
      <c r="T45" s="42"/>
      <c r="U45" s="40"/>
      <c r="V45" s="43">
        <v>1</v>
      </c>
      <c r="W45" s="43">
        <v>150</v>
      </c>
      <c r="X45" s="35"/>
      <c r="Y45" s="44"/>
      <c r="Z45" s="35" t="s">
        <v>46</v>
      </c>
      <c r="AA45" s="46" t="str">
        <f t="shared" si="2"/>
        <v>MAMTSFCherokee-ChoctawWP</v>
      </c>
    </row>
    <row r="46" spans="1:27" x14ac:dyDescent="0.15">
      <c r="A46" s="124"/>
      <c r="B46" s="35" t="s">
        <v>429</v>
      </c>
      <c r="C46" s="35" t="s">
        <v>410</v>
      </c>
      <c r="D46" s="35" t="s">
        <v>493</v>
      </c>
      <c r="E46" s="35" t="s">
        <v>191</v>
      </c>
      <c r="F46" s="36">
        <v>8.6999999999999993</v>
      </c>
      <c r="G46" s="37">
        <v>73.5</v>
      </c>
      <c r="H46" s="37">
        <v>39.1</v>
      </c>
      <c r="I46" s="38">
        <f t="shared" si="7"/>
        <v>139.0640155385986</v>
      </c>
      <c r="J46" s="37">
        <v>59</v>
      </c>
      <c r="K46" s="37">
        <v>3.8</v>
      </c>
      <c r="L46" s="38">
        <f t="shared" si="8"/>
        <v>11.730480370800025</v>
      </c>
      <c r="M46" s="39">
        <v>0.5</v>
      </c>
      <c r="N46" s="96">
        <f t="shared" si="6"/>
        <v>151.29449590939862</v>
      </c>
      <c r="O46" s="35">
        <v>215</v>
      </c>
      <c r="P46" s="131" t="s">
        <v>621</v>
      </c>
      <c r="Q46" s="131" t="s">
        <v>881</v>
      </c>
      <c r="R46" s="35" t="s">
        <v>428</v>
      </c>
      <c r="S46" s="41">
        <v>38847</v>
      </c>
      <c r="T46" s="42"/>
      <c r="U46" s="40"/>
      <c r="V46" s="43">
        <v>1</v>
      </c>
      <c r="W46" s="43">
        <v>140</v>
      </c>
      <c r="X46" s="35"/>
      <c r="Y46" s="44"/>
      <c r="Z46" s="35"/>
      <c r="AA46" s="46" t="str">
        <f t="shared" si="2"/>
        <v>MAMTSFCherokee-ChoctawWP</v>
      </c>
    </row>
    <row r="47" spans="1:27" x14ac:dyDescent="0.15">
      <c r="A47" s="127"/>
      <c r="B47" s="35" t="s">
        <v>255</v>
      </c>
      <c r="C47" s="35" t="s">
        <v>256</v>
      </c>
      <c r="D47" s="35" t="s">
        <v>794</v>
      </c>
      <c r="E47" s="35" t="s">
        <v>191</v>
      </c>
      <c r="F47" s="36">
        <v>9.6</v>
      </c>
      <c r="G47" s="37">
        <v>56.5</v>
      </c>
      <c r="H47" s="37">
        <v>39.299999999999997</v>
      </c>
      <c r="I47" s="38">
        <f t="shared" si="7"/>
        <v>107.35805791036975</v>
      </c>
      <c r="J47" s="37">
        <v>46.5</v>
      </c>
      <c r="K47" s="37">
        <v>16.2</v>
      </c>
      <c r="L47" s="38">
        <f t="shared" si="8"/>
        <v>38.919259292472475</v>
      </c>
      <c r="M47" s="39">
        <v>4.5</v>
      </c>
      <c r="N47" s="96">
        <f t="shared" si="6"/>
        <v>150.77731720284223</v>
      </c>
      <c r="O47" s="35">
        <v>172</v>
      </c>
      <c r="P47" s="35" t="s">
        <v>431</v>
      </c>
      <c r="Q47" s="131" t="s">
        <v>881</v>
      </c>
      <c r="R47" s="35" t="s">
        <v>626</v>
      </c>
      <c r="S47" s="41">
        <v>39844</v>
      </c>
      <c r="T47" s="42"/>
      <c r="U47" s="40"/>
      <c r="V47" s="43">
        <v>1</v>
      </c>
      <c r="W47" s="43">
        <v>140</v>
      </c>
      <c r="X47" s="35"/>
      <c r="Y47" s="44"/>
      <c r="Z47" s="35" t="s">
        <v>627</v>
      </c>
      <c r="AA47" s="46" t="str">
        <f t="shared" si="2"/>
        <v>MAMTSFCherokee-ChoctawWP</v>
      </c>
    </row>
    <row r="48" spans="1:27" x14ac:dyDescent="0.15">
      <c r="A48" s="124"/>
      <c r="B48" s="35" t="s">
        <v>108</v>
      </c>
      <c r="C48" s="35" t="s">
        <v>637</v>
      </c>
      <c r="D48" s="35" t="s">
        <v>276</v>
      </c>
      <c r="E48" s="35" t="s">
        <v>583</v>
      </c>
      <c r="F48" s="36">
        <v>10.3</v>
      </c>
      <c r="G48" s="37">
        <v>74</v>
      </c>
      <c r="H48" s="37">
        <v>40.4</v>
      </c>
      <c r="I48" s="38">
        <f t="shared" si="7"/>
        <v>143.88261803601506</v>
      </c>
      <c r="J48" s="37">
        <v>56.5</v>
      </c>
      <c r="K48" s="37">
        <v>2.1</v>
      </c>
      <c r="L48" s="38">
        <f t="shared" si="8"/>
        <v>6.2111086257612893</v>
      </c>
      <c r="M48" s="39"/>
      <c r="N48" s="96">
        <f t="shared" si="6"/>
        <v>150.09372666177634</v>
      </c>
      <c r="O48" s="67" t="s">
        <v>277</v>
      </c>
      <c r="P48" s="35"/>
      <c r="Q48" s="131" t="s">
        <v>881</v>
      </c>
      <c r="R48" s="35" t="s">
        <v>334</v>
      </c>
      <c r="S48" s="41">
        <v>40147</v>
      </c>
      <c r="T48" s="42"/>
      <c r="U48" s="40"/>
      <c r="V48" s="43">
        <v>1</v>
      </c>
      <c r="W48" s="43">
        <v>150</v>
      </c>
      <c r="X48" s="35"/>
      <c r="Y48" s="44"/>
      <c r="Z48" s="35" t="s">
        <v>415</v>
      </c>
      <c r="AA48" s="46" t="str">
        <f t="shared" si="2"/>
        <v>MAMTSFCherokee-ChoctawWP</v>
      </c>
    </row>
    <row r="49" spans="1:27" x14ac:dyDescent="0.15">
      <c r="A49" s="140"/>
      <c r="B49" s="35" t="s">
        <v>429</v>
      </c>
      <c r="C49" s="35" t="s">
        <v>410</v>
      </c>
      <c r="D49" s="35" t="s">
        <v>794</v>
      </c>
      <c r="E49" s="35" t="s">
        <v>582</v>
      </c>
      <c r="F49" s="36">
        <v>8.4</v>
      </c>
      <c r="G49" s="37">
        <v>50.5</v>
      </c>
      <c r="H49" s="37">
        <v>48.8</v>
      </c>
      <c r="I49" s="38">
        <f t="shared" si="7"/>
        <v>113.99085869770222</v>
      </c>
      <c r="J49" s="37">
        <v>35</v>
      </c>
      <c r="K49" s="37">
        <v>17.7</v>
      </c>
      <c r="L49" s="38">
        <f t="shared" si="8"/>
        <v>31.923471397176478</v>
      </c>
      <c r="M49" s="39"/>
      <c r="N49" s="96">
        <f t="shared" si="6"/>
        <v>145.91433009487869</v>
      </c>
      <c r="O49" s="35">
        <v>179</v>
      </c>
      <c r="P49" s="35"/>
      <c r="Q49" s="131"/>
      <c r="R49" s="35" t="s">
        <v>428</v>
      </c>
      <c r="S49" s="41">
        <v>38791</v>
      </c>
      <c r="T49" s="42"/>
      <c r="U49" s="40"/>
      <c r="V49" s="43">
        <v>1</v>
      </c>
      <c r="W49" s="43">
        <v>145</v>
      </c>
      <c r="X49" s="35"/>
      <c r="Y49" s="44"/>
      <c r="Z49" s="35"/>
      <c r="AA49" s="46" t="str">
        <f t="shared" si="2"/>
        <v>MAMTSFCherokee-ChoctawWP</v>
      </c>
    </row>
    <row r="50" spans="1:27" x14ac:dyDescent="0.15">
      <c r="A50" s="147"/>
      <c r="B50" s="35" t="s">
        <v>72</v>
      </c>
      <c r="C50" s="35" t="s">
        <v>73</v>
      </c>
      <c r="D50" s="35" t="s">
        <v>493</v>
      </c>
      <c r="E50" s="35" t="s">
        <v>191</v>
      </c>
      <c r="F50" s="36">
        <v>9.1999999999999993</v>
      </c>
      <c r="G50" s="37"/>
      <c r="H50" s="37"/>
      <c r="I50" s="38"/>
      <c r="J50" s="37"/>
      <c r="K50" s="37"/>
      <c r="L50" s="38"/>
      <c r="M50" s="39">
        <v>145.69999999999999</v>
      </c>
      <c r="N50" s="96">
        <f t="shared" si="6"/>
        <v>145.69999999999999</v>
      </c>
      <c r="O50" s="35"/>
      <c r="P50" s="35" t="s">
        <v>520</v>
      </c>
      <c r="Q50" s="131"/>
      <c r="R50" s="35" t="s">
        <v>522</v>
      </c>
      <c r="S50" s="41"/>
      <c r="T50" s="42"/>
      <c r="U50" s="40"/>
      <c r="V50" s="43">
        <v>2</v>
      </c>
      <c r="W50" s="43">
        <v>135</v>
      </c>
      <c r="X50" s="35"/>
      <c r="Y50" s="44"/>
      <c r="Z50" s="55"/>
      <c r="AA50" s="46" t="str">
        <f t="shared" si="2"/>
        <v>MAMTSFCherokee-ChoctawWP</v>
      </c>
    </row>
    <row r="51" spans="1:27" x14ac:dyDescent="0.15">
      <c r="A51" s="140"/>
      <c r="B51" s="35" t="s">
        <v>255</v>
      </c>
      <c r="C51" s="35" t="s">
        <v>256</v>
      </c>
      <c r="D51" s="35" t="s">
        <v>794</v>
      </c>
      <c r="E51" s="35" t="s">
        <v>582</v>
      </c>
      <c r="F51" s="36">
        <v>7.8</v>
      </c>
      <c r="G51" s="37">
        <v>56.5</v>
      </c>
      <c r="H51" s="37">
        <v>52.3</v>
      </c>
      <c r="I51" s="38">
        <f>SIN(H51*PI()/180)*G51*3</f>
        <v>134.11238883798956</v>
      </c>
      <c r="J51" s="37">
        <v>35</v>
      </c>
      <c r="K51" s="37">
        <v>6.2</v>
      </c>
      <c r="L51" s="38">
        <f>SIN(K51*PI()/180)*J51*3</f>
        <v>11.339932349132399</v>
      </c>
      <c r="M51" s="39"/>
      <c r="N51" s="96">
        <f t="shared" si="6"/>
        <v>145.45232118712195</v>
      </c>
      <c r="O51" s="35">
        <v>173</v>
      </c>
      <c r="P51" s="35"/>
      <c r="Q51" s="131"/>
      <c r="R51" s="35" t="s">
        <v>351</v>
      </c>
      <c r="S51" s="41">
        <v>38786</v>
      </c>
      <c r="T51" s="42">
        <v>40</v>
      </c>
      <c r="U51" s="40"/>
      <c r="V51" s="43">
        <v>1</v>
      </c>
      <c r="W51" s="43">
        <v>135</v>
      </c>
      <c r="X51" s="35"/>
      <c r="Y51" s="44"/>
      <c r="Z51" s="35"/>
      <c r="AA51" s="46" t="str">
        <f t="shared" si="2"/>
        <v>MAMTSFCherokee-ChoctawWP</v>
      </c>
    </row>
    <row r="52" spans="1:27" x14ac:dyDescent="0.15">
      <c r="A52" s="124"/>
      <c r="B52" s="35" t="s">
        <v>255</v>
      </c>
      <c r="C52" s="35" t="s">
        <v>256</v>
      </c>
      <c r="D52" s="35" t="s">
        <v>794</v>
      </c>
      <c r="E52" s="35" t="s">
        <v>582</v>
      </c>
      <c r="F52" s="36">
        <v>9.1999999999999993</v>
      </c>
      <c r="G52" s="37">
        <v>60</v>
      </c>
      <c r="H52" s="37">
        <v>43.6</v>
      </c>
      <c r="I52" s="38">
        <f>SIN(H52*PI()/180)*G52*3</f>
        <v>124.13151787242056</v>
      </c>
      <c r="J52" s="37">
        <v>50.5</v>
      </c>
      <c r="K52" s="37">
        <v>5.7</v>
      </c>
      <c r="L52" s="38">
        <f>SIN(K52*PI()/180)*J52*3</f>
        <v>15.046942086161312</v>
      </c>
      <c r="M52" s="39">
        <v>1.5</v>
      </c>
      <c r="N52" s="96">
        <f t="shared" si="6"/>
        <v>140.67845995858187</v>
      </c>
      <c r="O52" s="35">
        <v>217</v>
      </c>
      <c r="P52" s="35" t="s">
        <v>871</v>
      </c>
      <c r="Q52" s="131"/>
      <c r="R52" s="35" t="s">
        <v>428</v>
      </c>
      <c r="S52" s="41">
        <v>38791</v>
      </c>
      <c r="T52" s="42"/>
      <c r="U52" s="40"/>
      <c r="V52" s="43">
        <v>1</v>
      </c>
      <c r="W52" s="43">
        <v>130</v>
      </c>
      <c r="X52" s="35"/>
      <c r="Y52" s="44"/>
      <c r="Z52" s="35"/>
      <c r="AA52" s="46" t="str">
        <f t="shared" si="2"/>
        <v>MAMTSFCherokee-ChoctawWP</v>
      </c>
    </row>
    <row r="53" spans="1:27" x14ac:dyDescent="0.15">
      <c r="A53" s="124"/>
      <c r="B53" s="35" t="s">
        <v>108</v>
      </c>
      <c r="C53" s="35" t="s">
        <v>637</v>
      </c>
      <c r="D53" s="35" t="s">
        <v>794</v>
      </c>
      <c r="E53" s="35" t="s">
        <v>582</v>
      </c>
      <c r="F53" s="36">
        <v>9.1999999999999993</v>
      </c>
      <c r="G53" s="37">
        <v>53.5</v>
      </c>
      <c r="H53" s="37">
        <v>49.3</v>
      </c>
      <c r="I53" s="38">
        <f>SIN(H53*PI()/180)*G53*3</f>
        <v>121.68056095972315</v>
      </c>
      <c r="J53" s="37">
        <v>37</v>
      </c>
      <c r="K53" s="37">
        <v>5.7</v>
      </c>
      <c r="L53" s="38">
        <f>SIN(K53*PI()/180)*J53*3</f>
        <v>11.024492221543932</v>
      </c>
      <c r="M53" s="39"/>
      <c r="N53" s="96">
        <f t="shared" si="6"/>
        <v>132.70505318126709</v>
      </c>
      <c r="O53" s="35">
        <v>216</v>
      </c>
      <c r="P53" s="35" t="s">
        <v>636</v>
      </c>
      <c r="Q53" s="131"/>
      <c r="R53" s="35" t="s">
        <v>428</v>
      </c>
      <c r="S53" s="41">
        <v>38791</v>
      </c>
      <c r="T53" s="42"/>
      <c r="U53" s="40"/>
      <c r="V53" s="43">
        <v>1</v>
      </c>
      <c r="W53" s="43">
        <v>300</v>
      </c>
      <c r="X53" s="35"/>
      <c r="Y53" s="44"/>
      <c r="Z53" s="35"/>
      <c r="AA53" s="46" t="str">
        <f t="shared" si="2"/>
        <v>MAMTSFCherokee-ChoctawWP</v>
      </c>
    </row>
    <row r="54" spans="1:27" x14ac:dyDescent="0.15">
      <c r="A54" s="124"/>
      <c r="B54" s="35" t="s">
        <v>429</v>
      </c>
      <c r="C54" s="35" t="s">
        <v>256</v>
      </c>
      <c r="D54" s="35" t="s">
        <v>232</v>
      </c>
      <c r="E54" s="35" t="s">
        <v>459</v>
      </c>
      <c r="F54" s="36">
        <v>10.7</v>
      </c>
      <c r="G54" s="37">
        <v>44</v>
      </c>
      <c r="H54" s="37">
        <v>45.1</v>
      </c>
      <c r="I54" s="38">
        <f>SIN(H54*PI()/180)*G54*3</f>
        <v>93.500858579637793</v>
      </c>
      <c r="J54" s="37">
        <v>35.5</v>
      </c>
      <c r="K54" s="37">
        <v>28.3</v>
      </c>
      <c r="L54" s="38">
        <f>SIN(K54*PI()/180)*J54*3</f>
        <v>50.490394263517885</v>
      </c>
      <c r="M54" s="39">
        <v>2.2000000000000002</v>
      </c>
      <c r="N54" s="96">
        <f t="shared" si="6"/>
        <v>146.19125284315567</v>
      </c>
      <c r="O54" s="35"/>
      <c r="P54" s="35" t="s">
        <v>592</v>
      </c>
      <c r="Q54" s="131"/>
      <c r="R54" s="35" t="s">
        <v>593</v>
      </c>
      <c r="S54" s="41">
        <v>38646</v>
      </c>
      <c r="T54" s="42"/>
      <c r="U54" s="40"/>
      <c r="V54" s="43">
        <v>1</v>
      </c>
      <c r="W54" s="43">
        <v>140</v>
      </c>
      <c r="X54" s="35"/>
      <c r="Y54" s="44"/>
      <c r="Z54" s="35" t="s">
        <v>573</v>
      </c>
      <c r="AA54" s="46" t="str">
        <f t="shared" si="2"/>
        <v>MAMTSFClark RidgeWA</v>
      </c>
    </row>
    <row r="55" spans="1:27" x14ac:dyDescent="0.15">
      <c r="A55" s="124"/>
      <c r="B55" s="35" t="s">
        <v>400</v>
      </c>
      <c r="C55" s="35" t="s">
        <v>401</v>
      </c>
      <c r="D55" s="35" t="s">
        <v>232</v>
      </c>
      <c r="E55" s="35" t="s">
        <v>678</v>
      </c>
      <c r="F55" s="36">
        <v>7.8</v>
      </c>
      <c r="G55" s="37">
        <v>44.5</v>
      </c>
      <c r="H55" s="37">
        <v>32.200000000000003</v>
      </c>
      <c r="I55" s="38">
        <f>SIN(H55*PI()/180)*G55*3</f>
        <v>71.13898285544245</v>
      </c>
      <c r="J55" s="37">
        <f>(124/3)/COS(23.8*PI()/180)</f>
        <v>45.175033157983421</v>
      </c>
      <c r="K55" s="37">
        <v>23.8</v>
      </c>
      <c r="L55" s="38">
        <f>SIN(K55*PI()/180)*J55*3</f>
        <v>54.69051643040239</v>
      </c>
      <c r="M55" s="39">
        <v>3</v>
      </c>
      <c r="N55" s="96">
        <f t="shared" si="6"/>
        <v>128.82949928584483</v>
      </c>
      <c r="O55" s="35"/>
      <c r="P55" s="35"/>
      <c r="Q55" s="131"/>
      <c r="R55" s="35" t="s">
        <v>109</v>
      </c>
      <c r="S55" s="41">
        <v>38646</v>
      </c>
      <c r="T55" s="42"/>
      <c r="U55" s="40"/>
      <c r="V55" s="43">
        <v>1</v>
      </c>
      <c r="W55" s="43"/>
      <c r="X55" s="35"/>
      <c r="Y55" s="44"/>
      <c r="Z55" s="35"/>
      <c r="AA55" s="46" t="str">
        <f t="shared" si="2"/>
        <v>MAMTSFClark RidgeSM</v>
      </c>
    </row>
    <row r="56" spans="1:27" x14ac:dyDescent="0.15">
      <c r="A56" s="124"/>
      <c r="B56" s="35" t="s">
        <v>255</v>
      </c>
      <c r="C56" s="35" t="s">
        <v>256</v>
      </c>
      <c r="D56" s="35" t="s">
        <v>29</v>
      </c>
      <c r="E56" s="35" t="s">
        <v>69</v>
      </c>
      <c r="F56" s="36">
        <v>8.3000000000000007</v>
      </c>
      <c r="G56" s="37"/>
      <c r="H56" s="37"/>
      <c r="I56" s="38"/>
      <c r="J56" s="37"/>
      <c r="K56" s="37"/>
      <c r="L56" s="38"/>
      <c r="M56" s="39"/>
      <c r="N56" s="96">
        <v>124</v>
      </c>
      <c r="O56" s="35"/>
      <c r="P56" s="35"/>
      <c r="Q56" s="131"/>
      <c r="R56" s="35"/>
      <c r="S56" s="41" t="s">
        <v>874</v>
      </c>
      <c r="T56" s="42"/>
      <c r="U56" s="40"/>
      <c r="V56" s="43"/>
      <c r="W56" s="43"/>
      <c r="X56" s="35" t="s">
        <v>640</v>
      </c>
      <c r="Y56" s="44" t="s">
        <v>641</v>
      </c>
      <c r="Z56" s="35"/>
      <c r="AA56" s="46" t="str">
        <f t="shared" si="2"/>
        <v>MAMTSFClark RidgeSM</v>
      </c>
    </row>
    <row r="57" spans="1:27" x14ac:dyDescent="0.15">
      <c r="A57" s="124"/>
      <c r="B57" s="35" t="s">
        <v>255</v>
      </c>
      <c r="C57" s="35" t="s">
        <v>256</v>
      </c>
      <c r="D57" s="124" t="s">
        <v>232</v>
      </c>
      <c r="E57" s="124" t="s">
        <v>144</v>
      </c>
      <c r="F57" s="36">
        <v>8</v>
      </c>
      <c r="G57" s="37"/>
      <c r="H57" s="37"/>
      <c r="I57" s="38">
        <f>SIN(H57*PI()/180)*G57*3</f>
        <v>0</v>
      </c>
      <c r="J57" s="37"/>
      <c r="K57" s="37"/>
      <c r="L57" s="38">
        <f>SIN(K57*PI()/180)*J57*3</f>
        <v>0</v>
      </c>
      <c r="M57" s="39">
        <v>124</v>
      </c>
      <c r="N57" s="96">
        <f t="shared" ref="N57:N81" si="9">I57+L57+M57</f>
        <v>124</v>
      </c>
      <c r="O57" s="124"/>
      <c r="P57" s="124"/>
      <c r="Q57" s="127"/>
      <c r="R57" s="124" t="s">
        <v>109</v>
      </c>
      <c r="S57" s="41">
        <v>38640</v>
      </c>
      <c r="T57" s="42"/>
      <c r="U57" s="40"/>
      <c r="V57" s="43">
        <v>1</v>
      </c>
      <c r="W57" s="43"/>
      <c r="X57" s="35"/>
      <c r="Y57" s="44"/>
      <c r="Z57" s="35"/>
      <c r="AA57" s="46" t="str">
        <f t="shared" si="2"/>
        <v>MAMTSFClark RidgeAB</v>
      </c>
    </row>
    <row r="58" spans="1:27" x14ac:dyDescent="0.15">
      <c r="A58" s="124"/>
      <c r="B58" s="35" t="s">
        <v>87</v>
      </c>
      <c r="C58" s="35" t="s">
        <v>0</v>
      </c>
      <c r="D58" s="35" t="s">
        <v>232</v>
      </c>
      <c r="E58" s="35" t="s">
        <v>458</v>
      </c>
      <c r="F58" s="36">
        <v>5.2</v>
      </c>
      <c r="G58" s="37"/>
      <c r="H58" s="37"/>
      <c r="I58" s="38"/>
      <c r="J58" s="37"/>
      <c r="K58" s="37"/>
      <c r="L58" s="38">
        <f>SIN(K58*PI()/180)*J58*3</f>
        <v>0</v>
      </c>
      <c r="M58" s="39">
        <v>110.5</v>
      </c>
      <c r="N58" s="97">
        <f t="shared" si="9"/>
        <v>110.5</v>
      </c>
      <c r="O58" s="35"/>
      <c r="P58" s="124"/>
      <c r="Q58" s="127"/>
      <c r="R58" s="35" t="s">
        <v>526</v>
      </c>
      <c r="S58" s="41"/>
      <c r="T58" s="42"/>
      <c r="U58" s="40"/>
      <c r="V58" s="43"/>
      <c r="W58" s="43"/>
      <c r="X58" s="35"/>
      <c r="Y58" s="44"/>
      <c r="Z58" s="35"/>
      <c r="AA58" s="46" t="str">
        <f t="shared" si="2"/>
        <v>MAMTSFClark RidgeWB</v>
      </c>
    </row>
    <row r="59" spans="1:27" ht="14" customHeight="1" x14ac:dyDescent="0.15">
      <c r="A59" s="124"/>
      <c r="B59" s="35" t="s">
        <v>429</v>
      </c>
      <c r="C59" s="35" t="s">
        <v>410</v>
      </c>
      <c r="D59" s="35" t="s">
        <v>232</v>
      </c>
      <c r="E59" s="35" t="s">
        <v>459</v>
      </c>
      <c r="F59" s="36">
        <v>11.3</v>
      </c>
      <c r="G59" s="37"/>
      <c r="H59" s="37"/>
      <c r="I59" s="38">
        <f>SIN(H59*PI()/180)*G59*3</f>
        <v>0</v>
      </c>
      <c r="J59" s="37"/>
      <c r="K59" s="37"/>
      <c r="L59" s="38">
        <f>SIN(K59*PI()/180)*J59*3</f>
        <v>0</v>
      </c>
      <c r="M59" s="39">
        <v>110</v>
      </c>
      <c r="N59" s="96">
        <f t="shared" si="9"/>
        <v>110</v>
      </c>
      <c r="O59" s="35"/>
      <c r="P59" s="35"/>
      <c r="Q59" s="131"/>
      <c r="R59" s="35" t="s">
        <v>109</v>
      </c>
      <c r="S59" s="41">
        <v>39334</v>
      </c>
      <c r="T59" s="42"/>
      <c r="U59" s="40"/>
      <c r="V59" s="43">
        <v>1</v>
      </c>
      <c r="W59" s="43">
        <v>50</v>
      </c>
      <c r="X59" s="35"/>
      <c r="Y59" s="44"/>
      <c r="Z59" s="35"/>
      <c r="AA59" s="46" t="str">
        <f t="shared" si="2"/>
        <v>MAMTSFClark RidgeWA</v>
      </c>
    </row>
    <row r="60" spans="1:27" x14ac:dyDescent="0.15">
      <c r="A60" s="124"/>
      <c r="B60" s="35" t="s">
        <v>60</v>
      </c>
      <c r="C60" s="35" t="s">
        <v>61</v>
      </c>
      <c r="D60" s="35" t="s">
        <v>594</v>
      </c>
      <c r="E60" s="35" t="s">
        <v>677</v>
      </c>
      <c r="F60" s="36">
        <v>12.4</v>
      </c>
      <c r="G60" s="37"/>
      <c r="H60" s="37"/>
      <c r="I60" s="38">
        <f>SIN(H60*PI()/180)*G60*3</f>
        <v>0</v>
      </c>
      <c r="J60" s="37"/>
      <c r="K60" s="37"/>
      <c r="L60" s="38">
        <f>SIN(K60*PI()/180)*J60*3</f>
        <v>0</v>
      </c>
      <c r="M60" s="39">
        <v>98</v>
      </c>
      <c r="N60" s="96">
        <f t="shared" si="9"/>
        <v>98</v>
      </c>
      <c r="O60" s="35"/>
      <c r="P60" s="35"/>
      <c r="Q60" s="131"/>
      <c r="R60" s="35" t="s">
        <v>109</v>
      </c>
      <c r="S60" s="41">
        <v>40073</v>
      </c>
      <c r="T60" s="42"/>
      <c r="U60" s="40"/>
      <c r="V60" s="43">
        <v>1</v>
      </c>
      <c r="W60" s="43"/>
      <c r="X60" s="35"/>
      <c r="Y60" s="44"/>
      <c r="Z60" s="35"/>
      <c r="AA60" s="46" t="str">
        <f t="shared" si="2"/>
        <v>MAMTSFClark RidgeWA</v>
      </c>
    </row>
    <row r="61" spans="1:27" x14ac:dyDescent="0.15">
      <c r="A61" s="124"/>
      <c r="B61" s="35" t="s">
        <v>60</v>
      </c>
      <c r="C61" s="35" t="s">
        <v>61</v>
      </c>
      <c r="D61" s="35" t="s">
        <v>29</v>
      </c>
      <c r="E61" s="35" t="s">
        <v>492</v>
      </c>
      <c r="F61" s="36"/>
      <c r="G61" s="37"/>
      <c r="H61" s="37"/>
      <c r="I61" s="38"/>
      <c r="J61" s="37"/>
      <c r="K61" s="37"/>
      <c r="L61" s="38">
        <f>SIN(K61*PI()/180)*J61*3</f>
        <v>0</v>
      </c>
      <c r="M61" s="39">
        <v>96.4</v>
      </c>
      <c r="N61" s="96">
        <f t="shared" si="9"/>
        <v>96.4</v>
      </c>
      <c r="O61" s="35"/>
      <c r="P61" s="35"/>
      <c r="Q61" s="131"/>
      <c r="R61" s="35" t="s">
        <v>564</v>
      </c>
      <c r="S61" s="41">
        <v>40468</v>
      </c>
      <c r="T61" s="42"/>
      <c r="U61" s="40"/>
      <c r="V61" s="43"/>
      <c r="W61" s="43"/>
      <c r="X61" s="35"/>
      <c r="Y61" s="44"/>
      <c r="Z61" s="35"/>
      <c r="AA61" s="46" t="str">
        <f t="shared" si="2"/>
        <v>MAMTSFClark RidgeBB</v>
      </c>
    </row>
    <row r="62" spans="1:27" x14ac:dyDescent="0.15">
      <c r="A62" s="124"/>
      <c r="B62" s="35" t="s">
        <v>60</v>
      </c>
      <c r="C62" s="35" t="s">
        <v>61</v>
      </c>
      <c r="D62" s="35" t="s">
        <v>29</v>
      </c>
      <c r="E62" s="35" t="s">
        <v>264</v>
      </c>
      <c r="F62" s="36">
        <v>6.4</v>
      </c>
      <c r="G62" s="37"/>
      <c r="H62" s="37"/>
      <c r="I62" s="38"/>
      <c r="J62" s="37"/>
      <c r="K62" s="37"/>
      <c r="L62" s="38"/>
      <c r="M62" s="39">
        <v>93</v>
      </c>
      <c r="N62" s="96">
        <f t="shared" si="9"/>
        <v>93</v>
      </c>
      <c r="O62" s="35"/>
      <c r="P62" s="35"/>
      <c r="Q62" s="131"/>
      <c r="R62" s="35"/>
      <c r="S62" s="41"/>
      <c r="T62" s="42"/>
      <c r="U62" s="40"/>
      <c r="V62" s="43"/>
      <c r="W62" s="43"/>
      <c r="X62" s="35"/>
      <c r="Y62" s="44"/>
      <c r="Z62" s="35"/>
      <c r="AA62" s="46" t="str">
        <f t="shared" si="2"/>
        <v>MAMTSFClark RidgeBB</v>
      </c>
    </row>
    <row r="63" spans="1:27" x14ac:dyDescent="0.15">
      <c r="A63" s="124"/>
      <c r="B63" s="35" t="s">
        <v>255</v>
      </c>
      <c r="C63" s="35" t="s">
        <v>256</v>
      </c>
      <c r="D63" s="35" t="s">
        <v>524</v>
      </c>
      <c r="E63" s="35" t="s">
        <v>191</v>
      </c>
      <c r="F63" s="36">
        <v>10.199999999999999</v>
      </c>
      <c r="G63" s="37"/>
      <c r="H63" s="37"/>
      <c r="I63" s="38">
        <f>SIN(H63*PI()/180)*G63*3</f>
        <v>0</v>
      </c>
      <c r="J63" s="37"/>
      <c r="K63" s="37"/>
      <c r="L63" s="38">
        <f t="shared" ref="L63:L105" si="10">SIN(K63*PI()/180)*J63*3</f>
        <v>0</v>
      </c>
      <c r="M63" s="39">
        <v>152.69999999999999</v>
      </c>
      <c r="N63" s="97">
        <f t="shared" si="9"/>
        <v>152.69999999999999</v>
      </c>
      <c r="O63" s="35"/>
      <c r="P63" s="35" t="s">
        <v>891</v>
      </c>
      <c r="Q63" s="131" t="s">
        <v>881</v>
      </c>
      <c r="R63" s="35" t="s">
        <v>351</v>
      </c>
      <c r="S63" s="41">
        <v>41564</v>
      </c>
      <c r="T63" s="42"/>
      <c r="U63" s="40"/>
      <c r="V63" s="43">
        <v>1</v>
      </c>
      <c r="W63" s="43">
        <v>160</v>
      </c>
      <c r="X63" s="35"/>
      <c r="Y63" s="44"/>
      <c r="Z63" s="35"/>
      <c r="AA63" s="46" t="str">
        <f t="shared" si="2"/>
        <v>MAMTSFCold RiverWP</v>
      </c>
    </row>
    <row r="64" spans="1:27" x14ac:dyDescent="0.15">
      <c r="A64" s="139"/>
      <c r="B64" s="35" t="s">
        <v>72</v>
      </c>
      <c r="C64" s="35" t="s">
        <v>0</v>
      </c>
      <c r="D64" s="35" t="s">
        <v>516</v>
      </c>
      <c r="E64" s="35" t="s">
        <v>20</v>
      </c>
      <c r="F64" s="36">
        <v>9.1999999999999993</v>
      </c>
      <c r="G64" s="37"/>
      <c r="H64" s="37"/>
      <c r="I64" s="38"/>
      <c r="J64" s="37"/>
      <c r="K64" s="37"/>
      <c r="L64" s="38">
        <f t="shared" si="10"/>
        <v>0</v>
      </c>
      <c r="M64" s="39">
        <v>150.30000000000001</v>
      </c>
      <c r="N64" s="96">
        <f t="shared" si="9"/>
        <v>150.30000000000001</v>
      </c>
      <c r="O64" s="35"/>
      <c r="P64" s="35" t="s">
        <v>866</v>
      </c>
      <c r="Q64" s="131" t="s">
        <v>881</v>
      </c>
      <c r="R64" s="35" t="s">
        <v>426</v>
      </c>
      <c r="S64" s="41">
        <v>40889</v>
      </c>
      <c r="T64" s="42"/>
      <c r="U64" s="40"/>
      <c r="V64" s="43">
        <v>1</v>
      </c>
      <c r="W64" s="43">
        <v>145</v>
      </c>
      <c r="X64" s="35"/>
      <c r="Y64" s="44"/>
      <c r="Z64" s="35"/>
      <c r="AA64" s="46" t="str">
        <f t="shared" si="2"/>
        <v>MAMTSFCold RiverWP</v>
      </c>
    </row>
    <row r="65" spans="1:27" x14ac:dyDescent="0.15">
      <c r="A65" s="124"/>
      <c r="B65" s="35" t="s">
        <v>255</v>
      </c>
      <c r="C65" s="35" t="s">
        <v>256</v>
      </c>
      <c r="D65" s="35" t="s">
        <v>524</v>
      </c>
      <c r="E65" s="35" t="s">
        <v>191</v>
      </c>
      <c r="F65" s="36">
        <v>9.4</v>
      </c>
      <c r="G65" s="37">
        <v>57</v>
      </c>
      <c r="H65" s="37">
        <v>40.1</v>
      </c>
      <c r="I65" s="38">
        <f t="shared" ref="I65:I74" si="11">SIN(H65*PI()/180)*G65*3</f>
        <v>110.14514068919709</v>
      </c>
      <c r="J65" s="37">
        <v>43.5</v>
      </c>
      <c r="K65" s="37">
        <v>15.1</v>
      </c>
      <c r="L65" s="38">
        <f t="shared" si="10"/>
        <v>33.99583837786561</v>
      </c>
      <c r="M65" s="39"/>
      <c r="N65" s="96">
        <f t="shared" si="9"/>
        <v>144.14097906706269</v>
      </c>
      <c r="O65" s="35"/>
      <c r="P65" s="35"/>
      <c r="Q65" s="131"/>
      <c r="R65" s="35" t="s">
        <v>428</v>
      </c>
      <c r="S65" s="41">
        <v>38857</v>
      </c>
      <c r="T65" s="42"/>
      <c r="U65" s="40"/>
      <c r="V65" s="43">
        <v>1</v>
      </c>
      <c r="W65" s="43">
        <v>140</v>
      </c>
      <c r="X65" s="35"/>
      <c r="Y65" s="44"/>
      <c r="Z65" s="35"/>
      <c r="AA65" s="46" t="str">
        <f t="shared" si="2"/>
        <v>MAMTSFCold RiverWP</v>
      </c>
    </row>
    <row r="66" spans="1:27" x14ac:dyDescent="0.15">
      <c r="A66" s="124"/>
      <c r="B66" s="35" t="s">
        <v>72</v>
      </c>
      <c r="C66" s="35" t="s">
        <v>73</v>
      </c>
      <c r="D66" s="35" t="s">
        <v>524</v>
      </c>
      <c r="E66" s="35" t="s">
        <v>191</v>
      </c>
      <c r="F66" s="36">
        <v>8</v>
      </c>
      <c r="G66" s="37">
        <v>60</v>
      </c>
      <c r="H66" s="37">
        <v>36.6</v>
      </c>
      <c r="I66" s="38">
        <f t="shared" si="11"/>
        <v>107.32047749381084</v>
      </c>
      <c r="J66" s="37">
        <v>48.5</v>
      </c>
      <c r="K66" s="37">
        <v>14.2</v>
      </c>
      <c r="L66" s="38">
        <f t="shared" si="10"/>
        <v>35.692224645365769</v>
      </c>
      <c r="M66" s="39"/>
      <c r="N66" s="96">
        <f t="shared" si="9"/>
        <v>143.01270213917661</v>
      </c>
      <c r="O66" s="35"/>
      <c r="P66" s="35"/>
      <c r="Q66" s="131"/>
      <c r="R66" s="35" t="s">
        <v>351</v>
      </c>
      <c r="S66" s="41">
        <v>38857</v>
      </c>
      <c r="T66" s="42"/>
      <c r="U66" s="40"/>
      <c r="V66" s="43"/>
      <c r="W66" s="43">
        <v>135</v>
      </c>
      <c r="X66" s="35"/>
      <c r="Y66" s="44"/>
      <c r="Z66" s="55" t="s">
        <v>548</v>
      </c>
      <c r="AA66" s="46" t="str">
        <f t="shared" ref="AA64:AA79" si="12">B66&amp;C66&amp;D123&amp;E123</f>
        <v>MAMTSFEncampmentWP</v>
      </c>
    </row>
    <row r="67" spans="1:27" x14ac:dyDescent="0.15">
      <c r="A67" s="124"/>
      <c r="B67" s="35" t="s">
        <v>255</v>
      </c>
      <c r="C67" s="35" t="s">
        <v>256</v>
      </c>
      <c r="D67" s="35" t="s">
        <v>524</v>
      </c>
      <c r="E67" s="35" t="s">
        <v>191</v>
      </c>
      <c r="F67" s="36">
        <v>11.3</v>
      </c>
      <c r="G67" s="37">
        <v>90</v>
      </c>
      <c r="H67" s="37">
        <v>29.8</v>
      </c>
      <c r="I67" s="38">
        <f t="shared" si="11"/>
        <v>134.18296947743994</v>
      </c>
      <c r="J67" s="37">
        <v>76.5</v>
      </c>
      <c r="K67" s="37">
        <v>2.1</v>
      </c>
      <c r="L67" s="38">
        <f t="shared" si="10"/>
        <v>8.4097311481546662</v>
      </c>
      <c r="M67" s="39"/>
      <c r="N67" s="96">
        <f t="shared" si="9"/>
        <v>142.5927006255946</v>
      </c>
      <c r="O67" s="35"/>
      <c r="P67" s="35" t="s">
        <v>350</v>
      </c>
      <c r="Q67" s="131"/>
      <c r="R67" s="35" t="s">
        <v>7</v>
      </c>
      <c r="S67" s="41">
        <v>38856</v>
      </c>
      <c r="T67" s="42"/>
      <c r="U67" s="40"/>
      <c r="V67" s="43"/>
      <c r="W67" s="43"/>
      <c r="X67" s="35"/>
      <c r="Y67" s="44"/>
      <c r="Z67" s="55" t="s">
        <v>114</v>
      </c>
      <c r="AA67" s="46" t="str">
        <f t="shared" si="12"/>
        <v>MAMTSFEncampmentWP</v>
      </c>
    </row>
    <row r="68" spans="1:27" x14ac:dyDescent="0.15">
      <c r="A68" s="124"/>
      <c r="B68" s="35" t="s">
        <v>296</v>
      </c>
      <c r="C68" s="35" t="s">
        <v>297</v>
      </c>
      <c r="D68" s="35" t="s">
        <v>524</v>
      </c>
      <c r="E68" s="35" t="s">
        <v>191</v>
      </c>
      <c r="F68" s="36">
        <v>9</v>
      </c>
      <c r="G68" s="37">
        <v>53</v>
      </c>
      <c r="H68" s="37">
        <v>52</v>
      </c>
      <c r="I68" s="38">
        <f t="shared" si="11"/>
        <v>125.2937098234688</v>
      </c>
      <c r="J68" s="37">
        <v>37</v>
      </c>
      <c r="K68" s="37">
        <v>8.4</v>
      </c>
      <c r="L68" s="38">
        <f t="shared" si="10"/>
        <v>16.215216170427688</v>
      </c>
      <c r="M68" s="39"/>
      <c r="N68" s="96">
        <f t="shared" si="9"/>
        <v>141.5089259938965</v>
      </c>
      <c r="O68" s="35"/>
      <c r="P68" s="35" t="s">
        <v>217</v>
      </c>
      <c r="Q68" s="131"/>
      <c r="R68" s="35" t="s">
        <v>468</v>
      </c>
      <c r="S68" s="41">
        <v>38856</v>
      </c>
      <c r="T68" s="42"/>
      <c r="U68" s="40"/>
      <c r="V68" s="43">
        <v>1</v>
      </c>
      <c r="W68" s="43">
        <v>150</v>
      </c>
      <c r="X68" s="35"/>
      <c r="Y68" s="44"/>
      <c r="Z68" s="35" t="s">
        <v>4</v>
      </c>
      <c r="AA68" s="46" t="str">
        <f t="shared" si="12"/>
        <v>MAMTSFEncampmentWP</v>
      </c>
    </row>
    <row r="69" spans="1:27" x14ac:dyDescent="0.15">
      <c r="A69" s="124"/>
      <c r="B69" s="35" t="s">
        <v>72</v>
      </c>
      <c r="C69" s="35" t="s">
        <v>73</v>
      </c>
      <c r="D69" s="35" t="s">
        <v>524</v>
      </c>
      <c r="E69" s="35" t="s">
        <v>191</v>
      </c>
      <c r="F69" s="36">
        <v>7.3</v>
      </c>
      <c r="G69" s="37">
        <v>56.5</v>
      </c>
      <c r="H69" s="37">
        <v>41.5</v>
      </c>
      <c r="I69" s="38">
        <f t="shared" si="11"/>
        <v>112.31409817256751</v>
      </c>
      <c r="J69" s="37">
        <v>40.5</v>
      </c>
      <c r="K69" s="37">
        <v>13.6</v>
      </c>
      <c r="L69" s="38">
        <f t="shared" si="10"/>
        <v>28.569766741964685</v>
      </c>
      <c r="M69" s="39"/>
      <c r="N69" s="96">
        <f t="shared" si="9"/>
        <v>140.88386491453218</v>
      </c>
      <c r="O69" s="35"/>
      <c r="P69" s="35" t="s">
        <v>165</v>
      </c>
      <c r="Q69" s="131"/>
      <c r="R69" s="35" t="s">
        <v>428</v>
      </c>
      <c r="S69" s="41">
        <v>38863</v>
      </c>
      <c r="T69" s="42"/>
      <c r="U69" s="40"/>
      <c r="V69" s="43">
        <v>1</v>
      </c>
      <c r="W69" s="43">
        <v>130</v>
      </c>
      <c r="X69" s="35"/>
      <c r="Y69" s="44"/>
      <c r="Z69" s="35"/>
      <c r="AA69" s="46" t="str">
        <f t="shared" si="12"/>
        <v>MAMTSFEncampmentWP</v>
      </c>
    </row>
    <row r="70" spans="1:27" x14ac:dyDescent="0.15">
      <c r="A70" s="124"/>
      <c r="B70" s="35" t="s">
        <v>296</v>
      </c>
      <c r="C70" s="35" t="s">
        <v>297</v>
      </c>
      <c r="D70" s="35" t="s">
        <v>524</v>
      </c>
      <c r="E70" s="35" t="s">
        <v>191</v>
      </c>
      <c r="F70" s="36">
        <v>8.5</v>
      </c>
      <c r="G70" s="37">
        <v>55</v>
      </c>
      <c r="H70" s="37">
        <v>48</v>
      </c>
      <c r="I70" s="38">
        <f t="shared" si="11"/>
        <v>122.61889620377003</v>
      </c>
      <c r="J70" s="37">
        <v>36.5</v>
      </c>
      <c r="K70" s="37">
        <v>9.3000000000000007</v>
      </c>
      <c r="L70" s="38">
        <f t="shared" si="10"/>
        <v>17.695618410818046</v>
      </c>
      <c r="M70" s="39"/>
      <c r="N70" s="96">
        <f t="shared" si="9"/>
        <v>140.31451461458809</v>
      </c>
      <c r="O70" s="35"/>
      <c r="P70" s="35"/>
      <c r="Q70" s="131"/>
      <c r="R70" s="35" t="s">
        <v>428</v>
      </c>
      <c r="S70" s="41">
        <v>38857</v>
      </c>
      <c r="T70" s="42"/>
      <c r="U70" s="40"/>
      <c r="V70" s="43">
        <v>1</v>
      </c>
      <c r="W70" s="43">
        <v>145</v>
      </c>
      <c r="X70" s="35"/>
      <c r="Y70" s="44"/>
      <c r="Z70" s="35" t="s">
        <v>387</v>
      </c>
      <c r="AA70" s="46" t="str">
        <f t="shared" si="12"/>
        <v>MAMTSFEncampmentWP</v>
      </c>
    </row>
    <row r="71" spans="1:27" x14ac:dyDescent="0.15">
      <c r="A71" s="124"/>
      <c r="B71" s="35" t="s">
        <v>255</v>
      </c>
      <c r="C71" s="35" t="s">
        <v>256</v>
      </c>
      <c r="D71" s="35" t="s">
        <v>524</v>
      </c>
      <c r="E71" s="35" t="s">
        <v>191</v>
      </c>
      <c r="F71" s="36">
        <v>7.4</v>
      </c>
      <c r="G71" s="37">
        <v>60</v>
      </c>
      <c r="H71" s="37">
        <v>42.5</v>
      </c>
      <c r="I71" s="38">
        <f t="shared" si="11"/>
        <v>121.60623737081886</v>
      </c>
      <c r="J71" s="37">
        <v>43</v>
      </c>
      <c r="K71" s="37">
        <v>8.3000000000000007</v>
      </c>
      <c r="L71" s="38">
        <f t="shared" si="10"/>
        <v>18.621949929125542</v>
      </c>
      <c r="M71" s="39"/>
      <c r="N71" s="96">
        <f t="shared" si="9"/>
        <v>140.22818729994441</v>
      </c>
      <c r="O71" s="35"/>
      <c r="P71" s="35"/>
      <c r="Q71" s="131"/>
      <c r="R71" s="35" t="s">
        <v>428</v>
      </c>
      <c r="S71" s="41">
        <v>38857</v>
      </c>
      <c r="T71" s="42"/>
      <c r="U71" s="40"/>
      <c r="V71" s="43"/>
      <c r="W71" s="43"/>
      <c r="X71" s="35"/>
      <c r="Y71" s="44"/>
      <c r="Z71" s="55" t="s">
        <v>243</v>
      </c>
      <c r="AA71" s="46" t="str">
        <f t="shared" si="12"/>
        <v>MAMTSFEncampmentNS</v>
      </c>
    </row>
    <row r="72" spans="1:27" x14ac:dyDescent="0.15">
      <c r="A72" s="124"/>
      <c r="B72" s="35" t="s">
        <v>255</v>
      </c>
      <c r="C72" s="35" t="s">
        <v>256</v>
      </c>
      <c r="D72" s="35" t="s">
        <v>524</v>
      </c>
      <c r="E72" s="35" t="s">
        <v>191</v>
      </c>
      <c r="F72" s="36">
        <v>8.6999999999999993</v>
      </c>
      <c r="G72" s="37">
        <v>53</v>
      </c>
      <c r="H72" s="37">
        <v>50.1</v>
      </c>
      <c r="I72" s="38">
        <f t="shared" si="11"/>
        <v>121.97925913863261</v>
      </c>
      <c r="J72" s="37">
        <v>34.5</v>
      </c>
      <c r="K72" s="37">
        <v>5.7</v>
      </c>
      <c r="L72" s="38">
        <f t="shared" si="10"/>
        <v>10.279594098466639</v>
      </c>
      <c r="M72" s="39">
        <v>6.3</v>
      </c>
      <c r="N72" s="96">
        <f t="shared" si="9"/>
        <v>138.55885323709927</v>
      </c>
      <c r="O72" s="35"/>
      <c r="P72" s="35" t="s">
        <v>12</v>
      </c>
      <c r="Q72" s="131"/>
      <c r="R72" s="35" t="s">
        <v>428</v>
      </c>
      <c r="S72" s="41">
        <v>38863</v>
      </c>
      <c r="T72" s="42"/>
      <c r="U72" s="40"/>
      <c r="V72" s="43">
        <v>1</v>
      </c>
      <c r="W72" s="43"/>
      <c r="X72" s="35"/>
      <c r="Y72" s="44"/>
      <c r="Z72" s="35"/>
      <c r="AA72" s="46" t="str">
        <f t="shared" si="12"/>
        <v>MAMTSFEncampmentWP</v>
      </c>
    </row>
    <row r="73" spans="1:27" x14ac:dyDescent="0.15">
      <c r="A73" s="124"/>
      <c r="B73" s="35" t="s">
        <v>255</v>
      </c>
      <c r="C73" s="35" t="s">
        <v>256</v>
      </c>
      <c r="D73" s="35" t="s">
        <v>524</v>
      </c>
      <c r="E73" s="35" t="s">
        <v>191</v>
      </c>
      <c r="F73" s="36">
        <v>7.7</v>
      </c>
      <c r="G73" s="37">
        <v>63</v>
      </c>
      <c r="H73" s="37">
        <v>47.3</v>
      </c>
      <c r="I73" s="38">
        <f t="shared" si="11"/>
        <v>138.89885848334242</v>
      </c>
      <c r="J73" s="37">
        <v>45</v>
      </c>
      <c r="K73" s="37">
        <v>-0.5</v>
      </c>
      <c r="L73" s="38">
        <f t="shared" si="10"/>
        <v>-1.178082292280481</v>
      </c>
      <c r="M73" s="39"/>
      <c r="N73" s="96">
        <f t="shared" si="9"/>
        <v>137.72077619106193</v>
      </c>
      <c r="O73" s="35"/>
      <c r="P73" s="35" t="s">
        <v>162</v>
      </c>
      <c r="Q73" s="131"/>
      <c r="R73" s="35" t="s">
        <v>428</v>
      </c>
      <c r="S73" s="41">
        <v>38863</v>
      </c>
      <c r="T73" s="42"/>
      <c r="U73" s="40"/>
      <c r="V73" s="43">
        <v>1</v>
      </c>
      <c r="W73" s="43">
        <v>150</v>
      </c>
      <c r="X73" s="35"/>
      <c r="Y73" s="44"/>
      <c r="Z73" s="55"/>
      <c r="AA73" s="46" t="str">
        <f t="shared" si="12"/>
        <v>MAMTSFEntranceNS</v>
      </c>
    </row>
    <row r="74" spans="1:27" x14ac:dyDescent="0.15">
      <c r="A74" s="124"/>
      <c r="B74" s="35" t="s">
        <v>255</v>
      </c>
      <c r="C74" s="35" t="s">
        <v>256</v>
      </c>
      <c r="D74" s="35" t="s">
        <v>524</v>
      </c>
      <c r="E74" s="35" t="s">
        <v>191</v>
      </c>
      <c r="F74" s="36">
        <v>7.9</v>
      </c>
      <c r="G74" s="37">
        <v>65</v>
      </c>
      <c r="H74" s="37">
        <v>39.1</v>
      </c>
      <c r="I74" s="38">
        <f t="shared" si="11"/>
        <v>122.98178244910081</v>
      </c>
      <c r="J74" s="37">
        <v>47.5</v>
      </c>
      <c r="K74" s="37">
        <v>5.8</v>
      </c>
      <c r="L74" s="38">
        <f t="shared" si="10"/>
        <v>14.400522348569854</v>
      </c>
      <c r="M74" s="39"/>
      <c r="N74" s="96">
        <f t="shared" si="9"/>
        <v>137.38230479767066</v>
      </c>
      <c r="O74" s="35"/>
      <c r="P74" s="35" t="s">
        <v>40</v>
      </c>
      <c r="Q74" s="131"/>
      <c r="R74" s="35" t="s">
        <v>428</v>
      </c>
      <c r="S74" s="41">
        <v>38863</v>
      </c>
      <c r="T74" s="42"/>
      <c r="U74" s="40"/>
      <c r="V74" s="43">
        <v>1</v>
      </c>
      <c r="W74" s="43">
        <v>170</v>
      </c>
      <c r="X74" s="35"/>
      <c r="Y74" s="44"/>
      <c r="Z74" s="55" t="s">
        <v>244</v>
      </c>
      <c r="AA74" s="46" t="str">
        <f t="shared" si="12"/>
        <v>MAMTSFENTS GroveWP</v>
      </c>
    </row>
    <row r="75" spans="1:27" x14ac:dyDescent="0.15">
      <c r="A75" s="124"/>
      <c r="B75" s="35" t="s">
        <v>255</v>
      </c>
      <c r="C75" s="35" t="s">
        <v>256</v>
      </c>
      <c r="D75" s="35" t="s">
        <v>524</v>
      </c>
      <c r="E75" s="35" t="s">
        <v>457</v>
      </c>
      <c r="F75" s="36">
        <v>4.3</v>
      </c>
      <c r="G75" s="37"/>
      <c r="H75" s="37"/>
      <c r="I75" s="38"/>
      <c r="J75" s="37"/>
      <c r="K75" s="37"/>
      <c r="L75" s="38">
        <f t="shared" si="10"/>
        <v>0</v>
      </c>
      <c r="M75" s="39">
        <v>132.30000000000001</v>
      </c>
      <c r="N75" s="97">
        <f t="shared" si="9"/>
        <v>132.30000000000001</v>
      </c>
      <c r="O75" s="35"/>
      <c r="P75" s="35"/>
      <c r="Q75" s="131"/>
      <c r="R75" s="35" t="s">
        <v>526</v>
      </c>
      <c r="S75" s="41"/>
      <c r="T75" s="42"/>
      <c r="U75" s="40"/>
      <c r="V75" s="43">
        <v>1</v>
      </c>
      <c r="W75" s="43">
        <v>150</v>
      </c>
      <c r="X75" s="35"/>
      <c r="Y75" s="44"/>
      <c r="Z75" s="35"/>
      <c r="AA75" s="46" t="str">
        <f t="shared" si="12"/>
        <v>MAMTSFENTS GroveWP</v>
      </c>
    </row>
    <row r="76" spans="1:27" x14ac:dyDescent="0.15">
      <c r="A76" s="124"/>
      <c r="B76" s="35" t="s">
        <v>360</v>
      </c>
      <c r="C76" s="35" t="s">
        <v>361</v>
      </c>
      <c r="D76" s="35" t="s">
        <v>524</v>
      </c>
      <c r="E76" s="35" t="s">
        <v>191</v>
      </c>
      <c r="F76" s="36">
        <v>7.8</v>
      </c>
      <c r="G76" s="37">
        <v>63</v>
      </c>
      <c r="H76" s="37">
        <v>38.6</v>
      </c>
      <c r="I76" s="38">
        <f>SIN(H76*PI()/180)*G76*3</f>
        <v>117.91324377807399</v>
      </c>
      <c r="J76" s="37">
        <v>47.5</v>
      </c>
      <c r="K76" s="37">
        <v>5.6</v>
      </c>
      <c r="L76" s="38">
        <f t="shared" si="10"/>
        <v>13.905563215678798</v>
      </c>
      <c r="M76" s="39"/>
      <c r="N76" s="96">
        <f t="shared" si="9"/>
        <v>131.81880699375279</v>
      </c>
      <c r="O76" s="35"/>
      <c r="P76" s="35" t="s">
        <v>164</v>
      </c>
      <c r="Q76" s="131"/>
      <c r="R76" s="35" t="s">
        <v>428</v>
      </c>
      <c r="S76" s="41">
        <v>38863</v>
      </c>
      <c r="T76" s="42"/>
      <c r="U76" s="40"/>
      <c r="V76" s="43">
        <v>1</v>
      </c>
      <c r="W76" s="43"/>
      <c r="X76" s="35"/>
      <c r="Y76" s="44"/>
      <c r="Z76" s="35"/>
      <c r="AA76" s="46" t="str">
        <f t="shared" si="12"/>
        <v>MAMTSFENTS GroveWP</v>
      </c>
    </row>
    <row r="77" spans="1:27" x14ac:dyDescent="0.15">
      <c r="A77" s="124"/>
      <c r="B77" s="35" t="s">
        <v>205</v>
      </c>
      <c r="C77" s="35" t="s">
        <v>74</v>
      </c>
      <c r="D77" s="35" t="s">
        <v>524</v>
      </c>
      <c r="E77" s="35" t="s">
        <v>191</v>
      </c>
      <c r="F77" s="36">
        <v>8.3000000000000007</v>
      </c>
      <c r="G77" s="37">
        <v>56</v>
      </c>
      <c r="H77" s="37">
        <v>38.9</v>
      </c>
      <c r="I77" s="38">
        <f>SIN(H77*PI()/180)*G77*3</f>
        <v>105.49779368508874</v>
      </c>
      <c r="J77" s="37">
        <v>47</v>
      </c>
      <c r="K77" s="37">
        <v>6.3</v>
      </c>
      <c r="L77" s="38">
        <f t="shared" si="10"/>
        <v>15.472537863837381</v>
      </c>
      <c r="M77" s="39"/>
      <c r="N77" s="96">
        <f t="shared" si="9"/>
        <v>120.97033154892611</v>
      </c>
      <c r="O77" s="35"/>
      <c r="P77" s="35"/>
      <c r="Q77" s="131"/>
      <c r="R77" s="35" t="s">
        <v>428</v>
      </c>
      <c r="S77" s="41">
        <v>38863</v>
      </c>
      <c r="T77" s="42"/>
      <c r="U77" s="40"/>
      <c r="V77" s="43">
        <v>1</v>
      </c>
      <c r="W77" s="43">
        <v>220</v>
      </c>
      <c r="X77" s="35"/>
      <c r="Y77" s="44"/>
      <c r="Z77" s="35"/>
      <c r="AA77" s="46" t="str">
        <f t="shared" si="12"/>
        <v>MAMTSFENTS GroveWP</v>
      </c>
    </row>
    <row r="78" spans="1:27" x14ac:dyDescent="0.15">
      <c r="A78" s="148"/>
      <c r="B78" s="35" t="s">
        <v>60</v>
      </c>
      <c r="C78" s="35" t="s">
        <v>61</v>
      </c>
      <c r="D78" s="35" t="s">
        <v>516</v>
      </c>
      <c r="E78" s="35" t="s">
        <v>517</v>
      </c>
      <c r="F78" s="36">
        <v>4.8</v>
      </c>
      <c r="G78" s="37"/>
      <c r="H78" s="37"/>
      <c r="I78" s="38"/>
      <c r="J78" s="37"/>
      <c r="K78" s="37"/>
      <c r="L78" s="38">
        <f t="shared" si="10"/>
        <v>0</v>
      </c>
      <c r="M78" s="39">
        <v>110.5</v>
      </c>
      <c r="N78" s="97">
        <f t="shared" si="9"/>
        <v>110.5</v>
      </c>
      <c r="O78" s="35"/>
      <c r="P78" s="35"/>
      <c r="Q78" s="131"/>
      <c r="R78" s="35" t="s">
        <v>526</v>
      </c>
      <c r="S78" s="41"/>
      <c r="T78" s="42"/>
      <c r="U78" s="40"/>
      <c r="V78" s="43">
        <v>1</v>
      </c>
      <c r="W78" s="43">
        <v>50</v>
      </c>
      <c r="X78" s="35" t="s">
        <v>311</v>
      </c>
      <c r="Y78" s="44" t="s">
        <v>312</v>
      </c>
      <c r="Z78" s="35"/>
      <c r="AA78" s="46" t="str">
        <f t="shared" si="12"/>
        <v>MAMTSFENTS GroveWP</v>
      </c>
    </row>
    <row r="79" spans="1:27" x14ac:dyDescent="0.15">
      <c r="A79" s="148"/>
      <c r="B79" s="35" t="s">
        <v>60</v>
      </c>
      <c r="C79" s="35" t="s">
        <v>61</v>
      </c>
      <c r="D79" s="35" t="s">
        <v>524</v>
      </c>
      <c r="E79" s="35" t="s">
        <v>525</v>
      </c>
      <c r="F79" s="36">
        <v>3.3</v>
      </c>
      <c r="G79" s="37"/>
      <c r="H79" s="37"/>
      <c r="I79" s="38"/>
      <c r="J79" s="37"/>
      <c r="K79" s="37"/>
      <c r="L79" s="38">
        <f t="shared" si="10"/>
        <v>0</v>
      </c>
      <c r="M79" s="39">
        <v>78.2</v>
      </c>
      <c r="N79" s="97">
        <f t="shared" si="9"/>
        <v>78.2</v>
      </c>
      <c r="O79" s="35"/>
      <c r="P79" s="35"/>
      <c r="Q79" s="131"/>
      <c r="R79" s="35" t="s">
        <v>526</v>
      </c>
      <c r="S79" s="41"/>
      <c r="T79" s="42"/>
      <c r="U79" s="40"/>
      <c r="V79" s="43"/>
      <c r="W79" s="43"/>
      <c r="X79" s="35"/>
      <c r="Y79" s="44"/>
      <c r="Z79" s="35"/>
      <c r="AA79" s="46" t="str">
        <f t="shared" si="12"/>
        <v>MAMTSFENTS GroveWP</v>
      </c>
    </row>
    <row r="80" spans="1:27" x14ac:dyDescent="0.15">
      <c r="A80" s="139"/>
      <c r="B80" s="80" t="s">
        <v>659</v>
      </c>
      <c r="C80" s="35" t="s">
        <v>256</v>
      </c>
      <c r="D80" s="35" t="s">
        <v>9</v>
      </c>
      <c r="E80" s="35" t="s">
        <v>582</v>
      </c>
      <c r="F80" s="36">
        <v>12.2</v>
      </c>
      <c r="G80" s="37"/>
      <c r="H80" s="37"/>
      <c r="I80" s="38">
        <f t="shared" ref="I80:I115" si="13">SIN(H80*PI()/180)*G80*3</f>
        <v>0</v>
      </c>
      <c r="J80" s="37"/>
      <c r="K80" s="37"/>
      <c r="L80" s="38">
        <f t="shared" si="10"/>
        <v>0</v>
      </c>
      <c r="M80" s="39">
        <v>172.4</v>
      </c>
      <c r="N80" s="96">
        <f t="shared" si="9"/>
        <v>172.4</v>
      </c>
      <c r="O80" s="35">
        <v>154</v>
      </c>
      <c r="P80" s="55" t="s">
        <v>894</v>
      </c>
      <c r="Q80" s="131" t="s">
        <v>881</v>
      </c>
      <c r="R80" s="35" t="s">
        <v>109</v>
      </c>
      <c r="S80" s="41">
        <v>42090</v>
      </c>
      <c r="T80" s="42"/>
      <c r="U80" s="40"/>
      <c r="V80" s="43">
        <v>1</v>
      </c>
      <c r="W80" s="43">
        <v>170</v>
      </c>
      <c r="X80" s="35"/>
      <c r="Y80" s="44"/>
      <c r="Z80" s="55" t="s">
        <v>390</v>
      </c>
      <c r="AA80" s="46" t="str">
        <f>B80&amp;C80&amp;D138&amp;E138</f>
        <v>MAMTSFENTS GroveWP</v>
      </c>
    </row>
    <row r="81" spans="1:27" x14ac:dyDescent="0.15">
      <c r="A81" s="127"/>
      <c r="B81" s="35" t="s">
        <v>255</v>
      </c>
      <c r="C81" s="35" t="s">
        <v>256</v>
      </c>
      <c r="D81" s="35" t="s">
        <v>9</v>
      </c>
      <c r="E81" s="35" t="s">
        <v>582</v>
      </c>
      <c r="F81" s="36">
        <v>12.1</v>
      </c>
      <c r="G81" s="37"/>
      <c r="H81" s="37"/>
      <c r="I81" s="38">
        <f t="shared" si="13"/>
        <v>0</v>
      </c>
      <c r="J81" s="37"/>
      <c r="K81" s="37"/>
      <c r="L81" s="38">
        <f t="shared" si="10"/>
        <v>0</v>
      </c>
      <c r="M81" s="39">
        <v>165.5</v>
      </c>
      <c r="N81" s="96">
        <f t="shared" si="9"/>
        <v>165.5</v>
      </c>
      <c r="O81" s="35">
        <v>160</v>
      </c>
      <c r="P81" s="55" t="s">
        <v>510</v>
      </c>
      <c r="Q81" s="131" t="s">
        <v>881</v>
      </c>
      <c r="R81" s="35" t="s">
        <v>109</v>
      </c>
      <c r="S81" s="41">
        <v>41746</v>
      </c>
      <c r="T81" s="42"/>
      <c r="U81" s="40"/>
      <c r="V81" s="43">
        <v>1</v>
      </c>
      <c r="W81" s="43">
        <v>180</v>
      </c>
      <c r="X81" s="35"/>
      <c r="Y81" s="44"/>
      <c r="Z81" s="55" t="s">
        <v>391</v>
      </c>
      <c r="AA81" s="46" t="str">
        <f>B81&amp;C81&amp;D139&amp;E139</f>
        <v>MAMTSFENTS GroveWP</v>
      </c>
    </row>
    <row r="82" spans="1:27" x14ac:dyDescent="0.15">
      <c r="A82" s="141"/>
      <c r="B82" s="131" t="s">
        <v>255</v>
      </c>
      <c r="C82" s="131" t="s">
        <v>256</v>
      </c>
      <c r="D82" s="131" t="s">
        <v>9</v>
      </c>
      <c r="E82" s="131" t="s">
        <v>582</v>
      </c>
      <c r="F82" s="183">
        <v>10.4</v>
      </c>
      <c r="G82" s="184"/>
      <c r="H82" s="184"/>
      <c r="I82" s="132">
        <f t="shared" si="13"/>
        <v>0</v>
      </c>
      <c r="J82" s="184"/>
      <c r="K82" s="184"/>
      <c r="L82" s="132">
        <f t="shared" si="10"/>
        <v>0</v>
      </c>
      <c r="M82" s="185"/>
      <c r="N82" s="133">
        <v>161.19999999999999</v>
      </c>
      <c r="O82" s="131">
        <v>153</v>
      </c>
      <c r="P82" s="55" t="s">
        <v>509</v>
      </c>
      <c r="Q82" s="131" t="s">
        <v>881</v>
      </c>
      <c r="R82" s="35" t="s">
        <v>109</v>
      </c>
      <c r="S82" s="41">
        <v>41742</v>
      </c>
      <c r="T82" s="42">
        <v>42</v>
      </c>
      <c r="U82" s="40">
        <f>F82*12+N82+T82/4</f>
        <v>296.5</v>
      </c>
      <c r="V82" s="43">
        <v>1</v>
      </c>
      <c r="W82" s="43">
        <v>170</v>
      </c>
      <c r="X82" s="35"/>
      <c r="Y82" s="44"/>
      <c r="Z82" s="55" t="s">
        <v>481</v>
      </c>
      <c r="AA82" s="46" t="str">
        <f t="shared" ref="AA82:AA88" si="14">B82&amp;C82&amp;D82&amp;E82</f>
        <v>MAMTSFElders GroveWP</v>
      </c>
    </row>
    <row r="83" spans="1:27" x14ac:dyDescent="0.15">
      <c r="A83" s="128"/>
      <c r="B83" s="35" t="s">
        <v>296</v>
      </c>
      <c r="C83" s="35" t="s">
        <v>297</v>
      </c>
      <c r="D83" s="35" t="s">
        <v>610</v>
      </c>
      <c r="E83" s="35" t="s">
        <v>341</v>
      </c>
      <c r="F83" s="36">
        <v>9.3000000000000007</v>
      </c>
      <c r="G83" s="37"/>
      <c r="H83" s="37"/>
      <c r="I83" s="38">
        <f t="shared" si="13"/>
        <v>0</v>
      </c>
      <c r="J83" s="37"/>
      <c r="K83" s="37"/>
      <c r="L83" s="38">
        <f t="shared" si="10"/>
        <v>0</v>
      </c>
      <c r="M83" s="39">
        <v>160.5</v>
      </c>
      <c r="N83" s="96">
        <f t="shared" ref="N83:N115" si="15">I83+L83+M83</f>
        <v>160.5</v>
      </c>
      <c r="O83" s="35">
        <v>161</v>
      </c>
      <c r="P83" s="55" t="s">
        <v>248</v>
      </c>
      <c r="Q83" s="131" t="s">
        <v>881</v>
      </c>
      <c r="R83" s="35" t="s">
        <v>109</v>
      </c>
      <c r="S83" s="41">
        <v>41474</v>
      </c>
      <c r="T83" s="42"/>
      <c r="U83" s="40"/>
      <c r="V83" s="43">
        <v>1</v>
      </c>
      <c r="W83" s="43">
        <v>170</v>
      </c>
      <c r="X83" s="35"/>
      <c r="Y83" s="44"/>
      <c r="Z83" s="55" t="s">
        <v>570</v>
      </c>
      <c r="AA83" s="46" t="str">
        <f t="shared" si="14"/>
        <v>MAMTSFElders GroveWP</v>
      </c>
    </row>
    <row r="84" spans="1:27" ht="14" customHeight="1" x14ac:dyDescent="0.15">
      <c r="A84" s="124"/>
      <c r="B84" s="35" t="s">
        <v>255</v>
      </c>
      <c r="C84" s="35" t="s">
        <v>256</v>
      </c>
      <c r="D84" s="35" t="s">
        <v>9</v>
      </c>
      <c r="E84" s="35" t="s">
        <v>582</v>
      </c>
      <c r="F84" s="36">
        <v>8.41</v>
      </c>
      <c r="G84" s="37"/>
      <c r="H84" s="37"/>
      <c r="I84" s="38">
        <f t="shared" si="13"/>
        <v>0</v>
      </c>
      <c r="J84" s="37"/>
      <c r="K84" s="37"/>
      <c r="L84" s="38">
        <f t="shared" si="10"/>
        <v>0</v>
      </c>
      <c r="M84" s="39">
        <v>160.1</v>
      </c>
      <c r="N84" s="96">
        <f t="shared" si="15"/>
        <v>160.1</v>
      </c>
      <c r="O84" s="35">
        <v>162</v>
      </c>
      <c r="P84" s="55" t="s">
        <v>899</v>
      </c>
      <c r="Q84" s="131" t="s">
        <v>881</v>
      </c>
      <c r="R84" s="35" t="s">
        <v>109</v>
      </c>
      <c r="S84" s="41">
        <v>41876</v>
      </c>
      <c r="T84" s="42"/>
      <c r="U84" s="40"/>
      <c r="V84" s="43">
        <v>1</v>
      </c>
      <c r="W84" s="43">
        <v>170</v>
      </c>
      <c r="X84" s="35"/>
      <c r="Y84" s="44"/>
      <c r="Z84" s="55" t="s">
        <v>482</v>
      </c>
      <c r="AA84" s="46" t="str">
        <f t="shared" si="14"/>
        <v>MAMTSFElders GroveWP</v>
      </c>
    </row>
    <row r="85" spans="1:27" x14ac:dyDescent="0.15">
      <c r="A85" s="124"/>
      <c r="B85" s="35" t="s">
        <v>255</v>
      </c>
      <c r="C85" s="35" t="s">
        <v>256</v>
      </c>
      <c r="D85" s="35" t="s">
        <v>9</v>
      </c>
      <c r="E85" s="35" t="s">
        <v>582</v>
      </c>
      <c r="F85" s="36">
        <v>11.7</v>
      </c>
      <c r="G85" s="37"/>
      <c r="H85" s="37"/>
      <c r="I85" s="38">
        <f t="shared" si="13"/>
        <v>0</v>
      </c>
      <c r="J85" s="37"/>
      <c r="K85" s="37"/>
      <c r="L85" s="38">
        <f t="shared" si="10"/>
        <v>0</v>
      </c>
      <c r="M85" s="39">
        <v>156.9</v>
      </c>
      <c r="N85" s="96">
        <f t="shared" si="15"/>
        <v>156.9</v>
      </c>
      <c r="O85" s="35">
        <v>155</v>
      </c>
      <c r="P85" s="55" t="s">
        <v>508</v>
      </c>
      <c r="Q85" s="131" t="s">
        <v>881</v>
      </c>
      <c r="R85" s="35" t="s">
        <v>109</v>
      </c>
      <c r="S85" s="41">
        <v>41779</v>
      </c>
      <c r="T85" s="42"/>
      <c r="U85" s="40"/>
      <c r="V85" s="43">
        <v>1</v>
      </c>
      <c r="W85" s="43">
        <v>170</v>
      </c>
      <c r="X85" s="35"/>
      <c r="Y85" s="44"/>
      <c r="Z85" s="55" t="s">
        <v>58</v>
      </c>
      <c r="AA85" s="46" t="str">
        <f t="shared" si="14"/>
        <v>MAMTSFElders GroveWP</v>
      </c>
    </row>
    <row r="86" spans="1:27" x14ac:dyDescent="0.15">
      <c r="A86" s="124"/>
      <c r="B86" s="35" t="s">
        <v>255</v>
      </c>
      <c r="C86" s="35" t="s">
        <v>256</v>
      </c>
      <c r="D86" s="35" t="s">
        <v>9</v>
      </c>
      <c r="E86" s="35" t="s">
        <v>582</v>
      </c>
      <c r="F86" s="36">
        <v>10.3</v>
      </c>
      <c r="G86" s="37"/>
      <c r="H86" s="37"/>
      <c r="I86" s="38">
        <f t="shared" si="13"/>
        <v>0</v>
      </c>
      <c r="J86" s="37"/>
      <c r="K86" s="37"/>
      <c r="L86" s="38">
        <f t="shared" si="10"/>
        <v>0</v>
      </c>
      <c r="M86" s="39">
        <v>155.30000000000001</v>
      </c>
      <c r="N86" s="96">
        <f t="shared" si="15"/>
        <v>155.30000000000001</v>
      </c>
      <c r="O86" s="35">
        <v>165</v>
      </c>
      <c r="P86" s="55" t="s">
        <v>900</v>
      </c>
      <c r="Q86" s="131" t="s">
        <v>881</v>
      </c>
      <c r="R86" s="35" t="s">
        <v>109</v>
      </c>
      <c r="S86" s="41">
        <v>41746</v>
      </c>
      <c r="T86" s="42"/>
      <c r="U86" s="40"/>
      <c r="V86" s="43">
        <v>1</v>
      </c>
      <c r="W86" s="43">
        <v>170</v>
      </c>
      <c r="X86" s="35"/>
      <c r="Y86" s="44"/>
      <c r="Z86" s="55" t="s">
        <v>698</v>
      </c>
      <c r="AA86" s="46" t="str">
        <f t="shared" si="14"/>
        <v>MAMTSFElders GroveWP</v>
      </c>
    </row>
    <row r="87" spans="1:27" x14ac:dyDescent="0.15">
      <c r="A87" s="124"/>
      <c r="B87" s="35" t="s">
        <v>255</v>
      </c>
      <c r="C87" s="35" t="s">
        <v>256</v>
      </c>
      <c r="D87" s="35" t="s">
        <v>9</v>
      </c>
      <c r="E87" s="35" t="s">
        <v>582</v>
      </c>
      <c r="F87" s="36">
        <v>10.24</v>
      </c>
      <c r="G87" s="37"/>
      <c r="H87" s="37"/>
      <c r="I87" s="38">
        <f t="shared" si="13"/>
        <v>0</v>
      </c>
      <c r="J87" s="37"/>
      <c r="K87" s="37"/>
      <c r="L87" s="38">
        <f t="shared" si="10"/>
        <v>0</v>
      </c>
      <c r="M87" s="39">
        <v>154.19999999999999</v>
      </c>
      <c r="N87" s="96">
        <f t="shared" si="15"/>
        <v>154.19999999999999</v>
      </c>
      <c r="O87" s="35">
        <v>152</v>
      </c>
      <c r="P87" s="55" t="s">
        <v>849</v>
      </c>
      <c r="Q87" s="131" t="s">
        <v>881</v>
      </c>
      <c r="R87" s="35" t="s">
        <v>351</v>
      </c>
      <c r="S87" s="41">
        <v>38836</v>
      </c>
      <c r="T87" s="42"/>
      <c r="U87" s="40"/>
      <c r="V87" s="43">
        <v>1</v>
      </c>
      <c r="W87" s="43">
        <v>170</v>
      </c>
      <c r="X87" s="35"/>
      <c r="Y87" s="44"/>
      <c r="Z87" s="55" t="s">
        <v>389</v>
      </c>
      <c r="AA87" s="46" t="str">
        <f t="shared" si="14"/>
        <v>MAMTSFElders GroveWP</v>
      </c>
    </row>
    <row r="88" spans="1:27" x14ac:dyDescent="0.15">
      <c r="A88" s="124"/>
      <c r="B88" s="35" t="s">
        <v>255</v>
      </c>
      <c r="C88" s="35" t="s">
        <v>256</v>
      </c>
      <c r="D88" s="35" t="s">
        <v>9</v>
      </c>
      <c r="E88" s="35" t="s">
        <v>582</v>
      </c>
      <c r="F88" s="36">
        <v>9.3000000000000007</v>
      </c>
      <c r="G88" s="37">
        <v>55</v>
      </c>
      <c r="H88" s="37">
        <v>48.1</v>
      </c>
      <c r="I88" s="38">
        <f t="shared" si="13"/>
        <v>122.81140512814044</v>
      </c>
      <c r="J88" s="37">
        <v>36</v>
      </c>
      <c r="K88" s="37">
        <v>16.399999999999999</v>
      </c>
      <c r="L88" s="38">
        <f t="shared" si="10"/>
        <v>30.492877339030656</v>
      </c>
      <c r="M88" s="39"/>
      <c r="N88" s="96">
        <f t="shared" si="15"/>
        <v>153.30428246717111</v>
      </c>
      <c r="O88" s="35">
        <v>164</v>
      </c>
      <c r="P88" s="55"/>
      <c r="Q88" s="131" t="s">
        <v>881</v>
      </c>
      <c r="R88" s="35" t="s">
        <v>109</v>
      </c>
      <c r="S88" s="41">
        <v>38747</v>
      </c>
      <c r="T88" s="42"/>
      <c r="U88" s="40"/>
      <c r="V88" s="43">
        <v>1</v>
      </c>
      <c r="W88" s="43">
        <v>170</v>
      </c>
      <c r="X88" s="35"/>
      <c r="Y88" s="44"/>
      <c r="Z88" s="55" t="s">
        <v>59</v>
      </c>
      <c r="AA88" s="46" t="str">
        <f t="shared" si="14"/>
        <v>MAMTSFElders GroveWP</v>
      </c>
    </row>
    <row r="89" spans="1:27" x14ac:dyDescent="0.15">
      <c r="A89" s="124"/>
      <c r="B89" s="35" t="s">
        <v>72</v>
      </c>
      <c r="C89" s="35" t="s">
        <v>73</v>
      </c>
      <c r="D89" s="35" t="s">
        <v>9</v>
      </c>
      <c r="E89" s="35" t="s">
        <v>582</v>
      </c>
      <c r="F89" s="36">
        <v>10.199999999999999</v>
      </c>
      <c r="G89" s="37"/>
      <c r="H89" s="37"/>
      <c r="I89" s="38">
        <f t="shared" si="13"/>
        <v>0</v>
      </c>
      <c r="J89" s="37"/>
      <c r="K89" s="37"/>
      <c r="L89" s="38">
        <f t="shared" si="10"/>
        <v>0</v>
      </c>
      <c r="M89" s="39">
        <v>153.1</v>
      </c>
      <c r="N89" s="96">
        <f t="shared" si="15"/>
        <v>153.1</v>
      </c>
      <c r="O89" s="35">
        <v>159</v>
      </c>
      <c r="P89" s="55" t="s">
        <v>897</v>
      </c>
      <c r="Q89" s="131"/>
      <c r="R89" s="35" t="s">
        <v>109</v>
      </c>
      <c r="S89" s="41">
        <v>38847</v>
      </c>
      <c r="T89" s="42"/>
      <c r="U89" s="40"/>
      <c r="V89" s="43"/>
      <c r="W89" s="43">
        <v>135</v>
      </c>
      <c r="X89" s="35"/>
      <c r="Y89" s="44"/>
      <c r="Z89" s="55" t="s">
        <v>896</v>
      </c>
      <c r="AA89" s="46" t="str">
        <f>B89&amp;C89&amp;D148&amp;E148</f>
        <v>MAMTSFENTS GroveWP</v>
      </c>
    </row>
    <row r="90" spans="1:27" x14ac:dyDescent="0.15">
      <c r="A90" s="128"/>
      <c r="B90" s="35" t="s">
        <v>255</v>
      </c>
      <c r="C90" s="35" t="s">
        <v>256</v>
      </c>
      <c r="D90" s="35" t="s">
        <v>9</v>
      </c>
      <c r="E90" s="35" t="s">
        <v>582</v>
      </c>
      <c r="F90" s="36">
        <v>11.5</v>
      </c>
      <c r="G90" s="37">
        <v>61</v>
      </c>
      <c r="H90" s="37">
        <v>37.700000000000003</v>
      </c>
      <c r="I90" s="38">
        <f t="shared" si="13"/>
        <v>111.9094483540071</v>
      </c>
      <c r="J90" s="37">
        <v>48.5</v>
      </c>
      <c r="K90" s="37">
        <v>15.7</v>
      </c>
      <c r="L90" s="38">
        <f t="shared" si="10"/>
        <v>39.372364889488153</v>
      </c>
      <c r="M90" s="39">
        <v>1.25</v>
      </c>
      <c r="N90" s="96">
        <f t="shared" si="15"/>
        <v>152.53181324349526</v>
      </c>
      <c r="O90" s="35">
        <v>158</v>
      </c>
      <c r="P90" s="55" t="s">
        <v>98</v>
      </c>
      <c r="Q90" s="131" t="s">
        <v>881</v>
      </c>
      <c r="R90" s="35" t="s">
        <v>109</v>
      </c>
      <c r="S90" s="41">
        <v>39406</v>
      </c>
      <c r="T90" s="42"/>
      <c r="U90" s="40"/>
      <c r="V90" s="43">
        <v>1</v>
      </c>
      <c r="W90" s="43">
        <v>170</v>
      </c>
      <c r="X90" s="35"/>
      <c r="Y90" s="44"/>
      <c r="Z90" s="55" t="s">
        <v>489</v>
      </c>
      <c r="AA90" s="46" t="str">
        <f>B90&amp;C90&amp;D90&amp;E90</f>
        <v>MAMTSFElders GroveWP</v>
      </c>
    </row>
    <row r="91" spans="1:27" x14ac:dyDescent="0.15">
      <c r="A91" s="124"/>
      <c r="B91" s="35" t="s">
        <v>255</v>
      </c>
      <c r="C91" s="35" t="s">
        <v>256</v>
      </c>
      <c r="D91" s="35" t="s">
        <v>9</v>
      </c>
      <c r="E91" s="35" t="s">
        <v>582</v>
      </c>
      <c r="F91" s="36">
        <v>9.1999999999999993</v>
      </c>
      <c r="G91" s="37">
        <v>62</v>
      </c>
      <c r="H91" s="37">
        <v>37.299999999999997</v>
      </c>
      <c r="I91" s="38">
        <f t="shared" si="13"/>
        <v>112.71384244942223</v>
      </c>
      <c r="J91" s="37">
        <v>49</v>
      </c>
      <c r="K91" s="37">
        <v>14.9</v>
      </c>
      <c r="L91" s="38">
        <f t="shared" si="10"/>
        <v>37.798520593740349</v>
      </c>
      <c r="M91" s="39">
        <v>1</v>
      </c>
      <c r="N91" s="96">
        <f t="shared" si="15"/>
        <v>151.51236304316257</v>
      </c>
      <c r="O91" s="35">
        <v>167</v>
      </c>
      <c r="P91" s="55"/>
      <c r="Q91" s="131" t="s">
        <v>881</v>
      </c>
      <c r="R91" s="35" t="s">
        <v>109</v>
      </c>
      <c r="S91" s="41">
        <v>38747</v>
      </c>
      <c r="T91" s="42"/>
      <c r="U91" s="40"/>
      <c r="V91" s="43">
        <v>1</v>
      </c>
      <c r="W91" s="43">
        <v>170</v>
      </c>
      <c r="X91" s="35"/>
      <c r="Y91" s="44"/>
      <c r="Z91" s="55" t="s">
        <v>488</v>
      </c>
      <c r="AA91" s="46" t="str">
        <f>B91&amp;C91&amp;D91&amp;E91</f>
        <v>MAMTSFElders GroveWP</v>
      </c>
    </row>
    <row r="92" spans="1:27" x14ac:dyDescent="0.15">
      <c r="A92" s="124"/>
      <c r="B92" s="35" t="s">
        <v>255</v>
      </c>
      <c r="C92" s="35" t="s">
        <v>256</v>
      </c>
      <c r="D92" s="35" t="s">
        <v>9</v>
      </c>
      <c r="E92" s="35" t="s">
        <v>582</v>
      </c>
      <c r="F92" s="36">
        <v>8.6</v>
      </c>
      <c r="G92" s="37">
        <v>57</v>
      </c>
      <c r="H92" s="37">
        <v>40.1</v>
      </c>
      <c r="I92" s="38">
        <f t="shared" si="13"/>
        <v>110.14514068919709</v>
      </c>
      <c r="J92" s="37">
        <v>44.5</v>
      </c>
      <c r="K92" s="37">
        <v>17.600000000000001</v>
      </c>
      <c r="L92" s="38">
        <f t="shared" si="10"/>
        <v>40.366380415184338</v>
      </c>
      <c r="M92" s="39"/>
      <c r="N92" s="96">
        <f t="shared" si="15"/>
        <v>150.51152110438142</v>
      </c>
      <c r="O92" s="35">
        <v>163</v>
      </c>
      <c r="P92" s="55"/>
      <c r="Q92" s="131" t="s">
        <v>881</v>
      </c>
      <c r="R92" s="35" t="s">
        <v>109</v>
      </c>
      <c r="S92" s="41">
        <v>38747</v>
      </c>
      <c r="T92" s="42"/>
      <c r="U92" s="40"/>
      <c r="V92" s="43">
        <v>1</v>
      </c>
      <c r="W92" s="43">
        <v>170</v>
      </c>
      <c r="X92" s="35"/>
      <c r="Y92" s="44"/>
      <c r="Z92" s="55" t="s">
        <v>238</v>
      </c>
      <c r="AA92" s="46" t="str">
        <f>B92&amp;C92&amp;D92&amp;E92</f>
        <v>MAMTSFElders GroveWP</v>
      </c>
    </row>
    <row r="93" spans="1:27" x14ac:dyDescent="0.15">
      <c r="A93" s="128"/>
      <c r="B93" s="35" t="s">
        <v>255</v>
      </c>
      <c r="C93" s="35" t="s">
        <v>256</v>
      </c>
      <c r="D93" s="35" t="s">
        <v>9</v>
      </c>
      <c r="E93" s="35" t="s">
        <v>582</v>
      </c>
      <c r="F93" s="36">
        <v>11.4</v>
      </c>
      <c r="G93" s="37">
        <v>56</v>
      </c>
      <c r="H93" s="37">
        <v>41</v>
      </c>
      <c r="I93" s="38">
        <f t="shared" si="13"/>
        <v>110.21791687040522</v>
      </c>
      <c r="J93" s="37">
        <v>45</v>
      </c>
      <c r="K93" s="37">
        <v>16.8</v>
      </c>
      <c r="L93" s="38">
        <f t="shared" si="10"/>
        <v>39.019292587503671</v>
      </c>
      <c r="M93" s="39">
        <v>1</v>
      </c>
      <c r="N93" s="96">
        <f t="shared" si="15"/>
        <v>150.23720945790888</v>
      </c>
      <c r="O93" s="35">
        <v>157</v>
      </c>
      <c r="P93" s="55" t="s">
        <v>507</v>
      </c>
      <c r="Q93" s="131" t="s">
        <v>881</v>
      </c>
      <c r="R93" s="35" t="s">
        <v>109</v>
      </c>
      <c r="S93" s="41">
        <v>39334</v>
      </c>
      <c r="T93" s="42"/>
      <c r="U93" s="40"/>
      <c r="V93" s="43">
        <v>1</v>
      </c>
      <c r="W93" s="43">
        <v>170</v>
      </c>
      <c r="X93" s="35"/>
      <c r="Y93" s="44"/>
      <c r="Z93" s="55" t="s">
        <v>628</v>
      </c>
      <c r="AA93" s="46" t="str">
        <f>B93&amp;C93&amp;D93&amp;E93</f>
        <v>MAMTSFElders GroveWP</v>
      </c>
    </row>
    <row r="94" spans="1:27" x14ac:dyDescent="0.15">
      <c r="A94" s="124"/>
      <c r="B94" s="35" t="s">
        <v>255</v>
      </c>
      <c r="C94" s="35" t="s">
        <v>256</v>
      </c>
      <c r="D94" s="35" t="s">
        <v>9</v>
      </c>
      <c r="E94" s="35" t="s">
        <v>582</v>
      </c>
      <c r="F94" s="36">
        <v>7.7</v>
      </c>
      <c r="G94" s="37">
        <v>67.5</v>
      </c>
      <c r="H94" s="37">
        <v>29.2</v>
      </c>
      <c r="I94" s="38">
        <f t="shared" si="13"/>
        <v>98.791580975593348</v>
      </c>
      <c r="J94" s="37">
        <v>61.5</v>
      </c>
      <c r="K94" s="37">
        <v>16.100000000000001</v>
      </c>
      <c r="L94" s="38">
        <f t="shared" si="10"/>
        <v>51.164553534288707</v>
      </c>
      <c r="M94" s="39"/>
      <c r="N94" s="96">
        <f t="shared" si="15"/>
        <v>149.95613450988205</v>
      </c>
      <c r="O94" s="35">
        <v>168</v>
      </c>
      <c r="P94" s="55"/>
      <c r="Q94" s="131" t="s">
        <v>881</v>
      </c>
      <c r="R94" s="35" t="s">
        <v>428</v>
      </c>
      <c r="S94" s="41">
        <v>38851</v>
      </c>
      <c r="T94" s="42"/>
      <c r="U94" s="40"/>
      <c r="V94" s="43">
        <v>1</v>
      </c>
      <c r="W94" s="43">
        <v>170</v>
      </c>
      <c r="X94" s="35"/>
      <c r="Y94" s="44"/>
      <c r="Z94" s="55" t="s">
        <v>239</v>
      </c>
      <c r="AA94" s="46" t="str">
        <f>B94&amp;C94&amp;D94&amp;E94</f>
        <v>MAMTSFElders GroveWP</v>
      </c>
    </row>
    <row r="95" spans="1:27" x14ac:dyDescent="0.15">
      <c r="A95" s="124"/>
      <c r="B95" s="35" t="s">
        <v>255</v>
      </c>
      <c r="C95" s="35" t="s">
        <v>256</v>
      </c>
      <c r="D95" s="35" t="s">
        <v>9</v>
      </c>
      <c r="E95" s="35" t="s">
        <v>582</v>
      </c>
      <c r="F95" s="36">
        <v>9.3000000000000007</v>
      </c>
      <c r="G95" s="37">
        <v>49</v>
      </c>
      <c r="H95" s="37">
        <v>54.2</v>
      </c>
      <c r="I95" s="38">
        <f t="shared" si="13"/>
        <v>119.22638139143103</v>
      </c>
      <c r="J95" s="37">
        <v>29</v>
      </c>
      <c r="K95" s="37">
        <v>17.399999999999999</v>
      </c>
      <c r="L95" s="38">
        <f t="shared" si="10"/>
        <v>26.016548926279537</v>
      </c>
      <c r="M95" s="39"/>
      <c r="N95" s="96">
        <f t="shared" si="15"/>
        <v>145.24293031771057</v>
      </c>
      <c r="O95" s="35"/>
      <c r="P95" s="55" t="s">
        <v>602</v>
      </c>
      <c r="Q95" s="131"/>
      <c r="R95" s="35" t="s">
        <v>428</v>
      </c>
      <c r="S95" s="41">
        <v>38836</v>
      </c>
      <c r="T95" s="42"/>
      <c r="U95" s="40"/>
      <c r="V95" s="43">
        <v>1</v>
      </c>
      <c r="W95" s="43">
        <v>140</v>
      </c>
      <c r="X95" s="35"/>
      <c r="Y95" s="44"/>
      <c r="Z95" s="35"/>
      <c r="AA95" s="46" t="str">
        <f>B95&amp;C95&amp;D152&amp;E152</f>
        <v>MAMTSFENTS GroveWP</v>
      </c>
    </row>
    <row r="96" spans="1:27" x14ac:dyDescent="0.15">
      <c r="A96" s="124"/>
      <c r="B96" s="35" t="s">
        <v>255</v>
      </c>
      <c r="C96" s="35" t="s">
        <v>256</v>
      </c>
      <c r="D96" s="35" t="s">
        <v>9</v>
      </c>
      <c r="E96" s="35" t="s">
        <v>582</v>
      </c>
      <c r="F96" s="36">
        <v>8.8000000000000007</v>
      </c>
      <c r="G96" s="37">
        <v>52</v>
      </c>
      <c r="H96" s="37">
        <v>43</v>
      </c>
      <c r="I96" s="38">
        <f t="shared" si="13"/>
        <v>106.39174416974976</v>
      </c>
      <c r="J96" s="37">
        <v>40</v>
      </c>
      <c r="K96" s="37">
        <v>18.2</v>
      </c>
      <c r="L96" s="38">
        <f t="shared" si="10"/>
        <v>37.480190221467907</v>
      </c>
      <c r="M96" s="39"/>
      <c r="N96" s="96">
        <f t="shared" si="15"/>
        <v>143.87193439121768</v>
      </c>
      <c r="O96" s="35"/>
      <c r="P96" s="55" t="s">
        <v>601</v>
      </c>
      <c r="Q96" s="131"/>
      <c r="R96" s="35" t="s">
        <v>428</v>
      </c>
      <c r="S96" s="41">
        <v>38836</v>
      </c>
      <c r="T96" s="42"/>
      <c r="U96" s="40"/>
      <c r="V96" s="43">
        <v>1</v>
      </c>
      <c r="W96" s="43">
        <v>140</v>
      </c>
      <c r="X96" s="35"/>
      <c r="Y96" s="44"/>
      <c r="Z96" s="35"/>
      <c r="AA96" s="46" t="str">
        <f>B96&amp;C96&amp;D153&amp;E153</f>
        <v>MAMTSFENTS GroveWP</v>
      </c>
    </row>
    <row r="97" spans="1:27" x14ac:dyDescent="0.15">
      <c r="A97" s="124"/>
      <c r="B97" s="35" t="s">
        <v>72</v>
      </c>
      <c r="C97" s="35" t="s">
        <v>73</v>
      </c>
      <c r="D97" s="35" t="s">
        <v>9</v>
      </c>
      <c r="E97" s="35" t="s">
        <v>582</v>
      </c>
      <c r="F97" s="36">
        <v>9.5</v>
      </c>
      <c r="G97" s="37">
        <v>46.5</v>
      </c>
      <c r="H97" s="37">
        <v>50.8</v>
      </c>
      <c r="I97" s="38">
        <f t="shared" si="13"/>
        <v>108.10475617423305</v>
      </c>
      <c r="J97" s="37">
        <v>32</v>
      </c>
      <c r="K97" s="37">
        <v>19.7</v>
      </c>
      <c r="L97" s="38">
        <f t="shared" si="10"/>
        <v>32.361144808615876</v>
      </c>
      <c r="M97" s="39">
        <v>0.5</v>
      </c>
      <c r="N97" s="96">
        <f t="shared" si="15"/>
        <v>140.96590098284892</v>
      </c>
      <c r="O97" s="35"/>
      <c r="P97" s="55" t="s">
        <v>600</v>
      </c>
      <c r="Q97" s="131"/>
      <c r="R97" s="35" t="s">
        <v>10</v>
      </c>
      <c r="S97" s="41">
        <v>38836</v>
      </c>
      <c r="T97" s="42"/>
      <c r="U97" s="40"/>
      <c r="V97" s="43"/>
      <c r="W97" s="43">
        <v>135</v>
      </c>
      <c r="X97" s="35"/>
      <c r="Y97" s="44"/>
      <c r="Z97" s="35"/>
      <c r="AA97" s="46" t="str">
        <f>B97&amp;C97&amp;D154&amp;E154</f>
        <v>MAMTSFENTS GroveWP</v>
      </c>
    </row>
    <row r="98" spans="1:27" x14ac:dyDescent="0.15">
      <c r="A98" s="124"/>
      <c r="B98" s="35" t="s">
        <v>255</v>
      </c>
      <c r="C98" s="35" t="s">
        <v>256</v>
      </c>
      <c r="D98" s="35" t="s">
        <v>9</v>
      </c>
      <c r="E98" s="35" t="s">
        <v>582</v>
      </c>
      <c r="F98" s="36">
        <v>8.1</v>
      </c>
      <c r="G98" s="37">
        <v>67.5</v>
      </c>
      <c r="H98" s="37">
        <v>27.2</v>
      </c>
      <c r="I98" s="38">
        <f t="shared" si="13"/>
        <v>92.562330229385566</v>
      </c>
      <c r="J98" s="37">
        <v>60</v>
      </c>
      <c r="K98" s="37">
        <v>15</v>
      </c>
      <c r="L98" s="38">
        <f t="shared" si="10"/>
        <v>46.58742811845373</v>
      </c>
      <c r="M98" s="39">
        <v>1.2</v>
      </c>
      <c r="N98" s="96">
        <f t="shared" si="15"/>
        <v>140.34975834783927</v>
      </c>
      <c r="O98" s="35">
        <v>166</v>
      </c>
      <c r="P98" s="55"/>
      <c r="Q98" s="131"/>
      <c r="R98" s="35" t="s">
        <v>428</v>
      </c>
      <c r="S98" s="41">
        <v>38851</v>
      </c>
      <c r="T98" s="42"/>
      <c r="U98" s="40"/>
      <c r="V98" s="43">
        <v>1</v>
      </c>
      <c r="W98" s="43">
        <v>140</v>
      </c>
      <c r="X98" s="35"/>
      <c r="Y98" s="44"/>
      <c r="Z98" s="35"/>
      <c r="AA98" s="46" t="str">
        <f>B98&amp;C98&amp;D156&amp;E156</f>
        <v>MAMTSFENTS GroveWP</v>
      </c>
    </row>
    <row r="99" spans="1:27" x14ac:dyDescent="0.15">
      <c r="A99" s="124"/>
      <c r="B99" s="35" t="s">
        <v>108</v>
      </c>
      <c r="C99" s="35" t="s">
        <v>637</v>
      </c>
      <c r="D99" s="35" t="s">
        <v>9</v>
      </c>
      <c r="E99" s="35" t="s">
        <v>582</v>
      </c>
      <c r="F99" s="36">
        <f>2.78*3.28084</f>
        <v>9.1207351999999986</v>
      </c>
      <c r="G99" s="37">
        <v>57</v>
      </c>
      <c r="H99" s="37">
        <v>38.4</v>
      </c>
      <c r="I99" s="38">
        <f t="shared" si="13"/>
        <v>106.21627042759106</v>
      </c>
      <c r="J99" s="37">
        <v>45.5</v>
      </c>
      <c r="K99" s="37">
        <v>13.5</v>
      </c>
      <c r="L99" s="38">
        <f t="shared" si="10"/>
        <v>31.865292166331084</v>
      </c>
      <c r="M99" s="39"/>
      <c r="N99" s="96">
        <f t="shared" si="15"/>
        <v>138.08156259392214</v>
      </c>
      <c r="O99" s="35"/>
      <c r="P99" s="55" t="s">
        <v>702</v>
      </c>
      <c r="Q99" s="131"/>
      <c r="R99" s="35" t="s">
        <v>428</v>
      </c>
      <c r="S99" s="41"/>
      <c r="T99" s="42"/>
      <c r="U99" s="40"/>
      <c r="V99" s="43">
        <v>1</v>
      </c>
      <c r="W99" s="43">
        <v>100</v>
      </c>
      <c r="X99" s="35"/>
      <c r="Y99" s="44"/>
      <c r="Z99" s="35"/>
      <c r="AA99" s="46" t="str">
        <f>B99&amp;C99&amp;D156&amp;E156</f>
        <v>MAMTSFENTS GroveWP</v>
      </c>
    </row>
    <row r="100" spans="1:27" x14ac:dyDescent="0.15">
      <c r="A100" s="124"/>
      <c r="B100" s="35" t="s">
        <v>255</v>
      </c>
      <c r="C100" s="35" t="s">
        <v>256</v>
      </c>
      <c r="D100" s="35" t="s">
        <v>9</v>
      </c>
      <c r="E100" s="35" t="s">
        <v>155</v>
      </c>
      <c r="F100" s="36"/>
      <c r="G100" s="37">
        <v>57</v>
      </c>
      <c r="H100" s="37">
        <v>44.3</v>
      </c>
      <c r="I100" s="38">
        <f t="shared" si="13"/>
        <v>119.42901380870197</v>
      </c>
      <c r="J100" s="37">
        <v>40</v>
      </c>
      <c r="K100" s="37">
        <v>7.4</v>
      </c>
      <c r="L100" s="38">
        <f t="shared" si="10"/>
        <v>15.455471589307532</v>
      </c>
      <c r="M100" s="39"/>
      <c r="N100" s="96">
        <f t="shared" si="15"/>
        <v>134.8844853980095</v>
      </c>
      <c r="O100" s="35">
        <v>169</v>
      </c>
      <c r="P100" s="55" t="s">
        <v>549</v>
      </c>
      <c r="Q100" s="131"/>
      <c r="R100" s="35" t="s">
        <v>351</v>
      </c>
      <c r="S100" s="41">
        <v>38861</v>
      </c>
      <c r="T100" s="42"/>
      <c r="U100" s="40"/>
      <c r="V100" s="43">
        <v>1</v>
      </c>
      <c r="W100" s="43">
        <v>100</v>
      </c>
      <c r="X100" s="35"/>
      <c r="Y100" s="44"/>
      <c r="Z100" s="35" t="s">
        <v>588</v>
      </c>
      <c r="AA100" s="46" t="str">
        <f>B100&amp;C100&amp;D158&amp;E158</f>
        <v>MAMTSFENTS GroveWP</v>
      </c>
    </row>
    <row r="101" spans="1:27" x14ac:dyDescent="0.15">
      <c r="A101" s="124"/>
      <c r="B101" s="35" t="s">
        <v>255</v>
      </c>
      <c r="C101" s="35" t="s">
        <v>256</v>
      </c>
      <c r="D101" s="35" t="s">
        <v>9</v>
      </c>
      <c r="E101" s="35" t="s">
        <v>582</v>
      </c>
      <c r="F101" s="36">
        <f>2.8*3.28084</f>
        <v>9.1863519999999994</v>
      </c>
      <c r="G101" s="37">
        <v>70</v>
      </c>
      <c r="H101" s="37">
        <v>24.8</v>
      </c>
      <c r="I101" s="38">
        <f t="shared" si="13"/>
        <v>88.084937313697196</v>
      </c>
      <c r="J101" s="37">
        <v>64</v>
      </c>
      <c r="K101" s="37">
        <v>13.9</v>
      </c>
      <c r="L101" s="38">
        <f t="shared" si="10"/>
        <v>46.123784155634631</v>
      </c>
      <c r="M101" s="39">
        <v>0.5</v>
      </c>
      <c r="N101" s="96">
        <f t="shared" si="15"/>
        <v>134.70872146933183</v>
      </c>
      <c r="O101" s="35">
        <v>156</v>
      </c>
      <c r="P101" s="55"/>
      <c r="Q101" s="131"/>
      <c r="R101" s="35" t="s">
        <v>109</v>
      </c>
      <c r="S101" s="41">
        <v>38747</v>
      </c>
      <c r="T101" s="42"/>
      <c r="U101" s="40"/>
      <c r="V101" s="43">
        <v>1</v>
      </c>
      <c r="W101" s="43">
        <v>100</v>
      </c>
      <c r="X101" s="35"/>
      <c r="Y101" s="44"/>
      <c r="Z101" s="35" t="s">
        <v>446</v>
      </c>
      <c r="AA101" s="46" t="str">
        <f>B101&amp;C101&amp;D159&amp;E159</f>
        <v>MAMTSFENTS GroveWP</v>
      </c>
    </row>
    <row r="102" spans="1:27" x14ac:dyDescent="0.15">
      <c r="A102" s="124"/>
      <c r="B102" s="35" t="s">
        <v>429</v>
      </c>
      <c r="C102" s="35" t="s">
        <v>410</v>
      </c>
      <c r="D102" s="35" t="s">
        <v>9</v>
      </c>
      <c r="E102" s="35" t="s">
        <v>155</v>
      </c>
      <c r="F102" s="36">
        <f>2.71*3.28084</f>
        <v>8.8910763999999993</v>
      </c>
      <c r="G102" s="37">
        <v>52</v>
      </c>
      <c r="H102" s="37">
        <v>42.2</v>
      </c>
      <c r="I102" s="38">
        <f t="shared" si="13"/>
        <v>104.78841193438646</v>
      </c>
      <c r="J102" s="37">
        <v>40</v>
      </c>
      <c r="K102" s="37">
        <v>11.8</v>
      </c>
      <c r="L102" s="38">
        <f t="shared" si="10"/>
        <v>24.539526221014839</v>
      </c>
      <c r="M102" s="39"/>
      <c r="N102" s="96">
        <f t="shared" si="15"/>
        <v>129.32793815540128</v>
      </c>
      <c r="O102" s="35"/>
      <c r="P102" s="55" t="s">
        <v>702</v>
      </c>
      <c r="Q102" s="187"/>
      <c r="R102" s="35" t="s">
        <v>428</v>
      </c>
      <c r="S102" s="41"/>
      <c r="T102" s="42"/>
      <c r="U102" s="40"/>
      <c r="V102" s="43">
        <v>1</v>
      </c>
      <c r="W102" s="43">
        <v>200</v>
      </c>
      <c r="X102" s="35"/>
      <c r="Y102" s="44"/>
      <c r="Z102" s="35"/>
      <c r="AA102" s="46" t="str">
        <f t="shared" ref="AA102:AA119" si="16">B102&amp;C102&amp;D159&amp;E159</f>
        <v>MAMTSFENTS GroveWP</v>
      </c>
    </row>
    <row r="103" spans="1:27" x14ac:dyDescent="0.15">
      <c r="A103" s="124"/>
      <c r="B103" s="35" t="s">
        <v>60</v>
      </c>
      <c r="C103" s="35" t="s">
        <v>61</v>
      </c>
      <c r="D103" s="35" t="s">
        <v>9</v>
      </c>
      <c r="E103" s="35" t="s">
        <v>459</v>
      </c>
      <c r="F103" s="36">
        <v>9.5</v>
      </c>
      <c r="G103" s="37">
        <v>61</v>
      </c>
      <c r="H103" s="37">
        <v>49.8</v>
      </c>
      <c r="I103" s="38">
        <f t="shared" si="13"/>
        <v>139.77467324013952</v>
      </c>
      <c r="J103" s="37">
        <v>42</v>
      </c>
      <c r="K103" s="37">
        <v>-4.8</v>
      </c>
      <c r="L103" s="38">
        <f t="shared" si="10"/>
        <v>-10.54340825987175</v>
      </c>
      <c r="M103" s="39"/>
      <c r="N103" s="96">
        <f t="shared" si="15"/>
        <v>129.23126498026778</v>
      </c>
      <c r="O103" s="35"/>
      <c r="P103" s="35"/>
      <c r="Q103" s="131"/>
      <c r="R103" s="35" t="s">
        <v>351</v>
      </c>
      <c r="S103" s="41">
        <v>39369</v>
      </c>
      <c r="T103" s="42"/>
      <c r="U103" s="40"/>
      <c r="V103" s="43">
        <v>1</v>
      </c>
      <c r="W103" s="43"/>
      <c r="X103" s="35"/>
      <c r="Y103" s="44"/>
      <c r="Z103" s="35"/>
      <c r="AA103" s="46" t="str">
        <f t="shared" si="16"/>
        <v>MAMTSFENTS GroveWP</v>
      </c>
    </row>
    <row r="104" spans="1:27" x14ac:dyDescent="0.15">
      <c r="A104" s="124"/>
      <c r="B104" s="35" t="s">
        <v>205</v>
      </c>
      <c r="C104" s="35" t="s">
        <v>74</v>
      </c>
      <c r="D104" s="35" t="s">
        <v>9</v>
      </c>
      <c r="E104" s="35" t="s">
        <v>582</v>
      </c>
      <c r="F104" s="36">
        <v>8.5</v>
      </c>
      <c r="G104" s="37">
        <v>51.5</v>
      </c>
      <c r="H104" s="37">
        <v>35.4</v>
      </c>
      <c r="I104" s="38">
        <f t="shared" si="13"/>
        <v>89.498941126943876</v>
      </c>
      <c r="J104" s="37">
        <v>42</v>
      </c>
      <c r="K104" s="37">
        <v>16.3</v>
      </c>
      <c r="L104" s="38">
        <f t="shared" si="10"/>
        <v>35.36400532401926</v>
      </c>
      <c r="M104" s="39">
        <v>0.5</v>
      </c>
      <c r="N104" s="96">
        <f t="shared" si="15"/>
        <v>125.36294645096314</v>
      </c>
      <c r="O104" s="35" t="s">
        <v>546</v>
      </c>
      <c r="P104" s="35"/>
      <c r="Q104" s="131"/>
      <c r="R104" s="35" t="s">
        <v>428</v>
      </c>
      <c r="S104" s="41">
        <v>38836</v>
      </c>
      <c r="T104" s="42"/>
      <c r="U104" s="40"/>
      <c r="V104" s="43">
        <v>1</v>
      </c>
      <c r="W104" s="43">
        <v>110</v>
      </c>
      <c r="X104" s="35"/>
      <c r="Y104" s="44"/>
      <c r="Z104" s="35"/>
      <c r="AA104" s="46" t="str">
        <f t="shared" si="16"/>
        <v>MAMTSFENTS GroveWP</v>
      </c>
    </row>
    <row r="105" spans="1:27" x14ac:dyDescent="0.15">
      <c r="A105" s="127"/>
      <c r="B105" s="131" t="s">
        <v>108</v>
      </c>
      <c r="C105" s="131" t="s">
        <v>637</v>
      </c>
      <c r="D105" s="35" t="s">
        <v>9</v>
      </c>
      <c r="E105" s="35" t="s">
        <v>582</v>
      </c>
      <c r="F105" s="36">
        <v>8.4</v>
      </c>
      <c r="G105" s="37">
        <v>50.5</v>
      </c>
      <c r="H105" s="37">
        <v>34.9</v>
      </c>
      <c r="I105" s="38">
        <f t="shared" si="13"/>
        <v>86.680099826995701</v>
      </c>
      <c r="J105" s="37">
        <v>41</v>
      </c>
      <c r="K105" s="37">
        <v>18</v>
      </c>
      <c r="L105" s="38">
        <f t="shared" si="10"/>
        <v>38.00909030811853</v>
      </c>
      <c r="M105" s="39"/>
      <c r="N105" s="96">
        <f t="shared" si="15"/>
        <v>124.68919013511423</v>
      </c>
      <c r="O105" s="35" t="s">
        <v>669</v>
      </c>
      <c r="P105" s="55" t="s">
        <v>620</v>
      </c>
      <c r="Q105" s="131"/>
      <c r="R105" s="35" t="s">
        <v>428</v>
      </c>
      <c r="S105" s="41">
        <v>38847</v>
      </c>
      <c r="T105" s="174">
        <v>95</v>
      </c>
      <c r="U105" s="176">
        <f>F162*12+N162+T105/4</f>
        <v>168.26133879968293</v>
      </c>
      <c r="V105" s="178">
        <v>1</v>
      </c>
      <c r="W105" s="178">
        <v>230</v>
      </c>
      <c r="X105" s="131"/>
      <c r="Y105" s="180"/>
      <c r="Z105" s="131" t="s">
        <v>699</v>
      </c>
      <c r="AA105" s="134" t="str">
        <f t="shared" si="16"/>
        <v>MAMTSFENTS GroveWP</v>
      </c>
    </row>
    <row r="106" spans="1:27" x14ac:dyDescent="0.15">
      <c r="A106" s="124"/>
      <c r="B106" s="35" t="s">
        <v>60</v>
      </c>
      <c r="C106" s="35" t="s">
        <v>61</v>
      </c>
      <c r="D106" s="35" t="s">
        <v>9</v>
      </c>
      <c r="E106" s="35" t="s">
        <v>394</v>
      </c>
      <c r="F106" s="36">
        <v>6.8</v>
      </c>
      <c r="G106" s="37"/>
      <c r="H106" s="37"/>
      <c r="I106" s="38">
        <f t="shared" si="13"/>
        <v>0</v>
      </c>
      <c r="J106" s="37"/>
      <c r="K106" s="37"/>
      <c r="L106" s="38"/>
      <c r="M106" s="39">
        <v>121.1</v>
      </c>
      <c r="N106" s="97">
        <f t="shared" si="15"/>
        <v>121.1</v>
      </c>
      <c r="O106" s="35"/>
      <c r="P106" s="35"/>
      <c r="Q106" s="131"/>
      <c r="R106" s="35" t="s">
        <v>670</v>
      </c>
      <c r="S106" s="41">
        <v>40468</v>
      </c>
      <c r="T106" s="42"/>
      <c r="U106" s="40"/>
      <c r="V106" s="43"/>
      <c r="W106" s="43"/>
      <c r="X106" s="35"/>
      <c r="Y106" s="44"/>
      <c r="Z106" s="35"/>
      <c r="AA106" s="46" t="str">
        <f t="shared" si="16"/>
        <v>MAMTSFENTS GroveWP</v>
      </c>
    </row>
    <row r="107" spans="1:27" x14ac:dyDescent="0.15">
      <c r="A107" s="124"/>
      <c r="B107" s="35" t="s">
        <v>679</v>
      </c>
      <c r="C107" s="35" t="s">
        <v>565</v>
      </c>
      <c r="D107" s="35" t="s">
        <v>9</v>
      </c>
      <c r="E107" s="35" t="s">
        <v>582</v>
      </c>
      <c r="F107" s="36">
        <v>7.2</v>
      </c>
      <c r="G107" s="37">
        <v>46.5</v>
      </c>
      <c r="H107" s="37">
        <v>45.2</v>
      </c>
      <c r="I107" s="38">
        <f t="shared" si="13"/>
        <v>98.985117746844679</v>
      </c>
      <c r="J107" s="37">
        <v>31.5</v>
      </c>
      <c r="K107" s="37">
        <v>13.3</v>
      </c>
      <c r="L107" s="38">
        <f t="shared" ref="L107:L115" si="17">SIN(K107*PI()/180)*J107*3</f>
        <v>21.73970016427587</v>
      </c>
      <c r="M107" s="39"/>
      <c r="N107" s="96">
        <f t="shared" si="15"/>
        <v>120.72481791112055</v>
      </c>
      <c r="O107" s="35" t="s">
        <v>669</v>
      </c>
      <c r="P107" s="55" t="s">
        <v>619</v>
      </c>
      <c r="Q107" s="131"/>
      <c r="R107" s="35" t="s">
        <v>428</v>
      </c>
      <c r="S107" s="41">
        <v>38847</v>
      </c>
      <c r="T107" s="42"/>
      <c r="U107" s="40"/>
      <c r="V107" s="43">
        <v>1</v>
      </c>
      <c r="W107" s="43"/>
      <c r="X107" s="35"/>
      <c r="Y107" s="44"/>
      <c r="Z107" s="35"/>
      <c r="AA107" s="46" t="str">
        <f t="shared" si="16"/>
        <v>MAMTSFENTS GroveWP</v>
      </c>
    </row>
    <row r="108" spans="1:27" x14ac:dyDescent="0.15">
      <c r="A108" s="124"/>
      <c r="B108" s="35" t="s">
        <v>261</v>
      </c>
      <c r="C108" s="35" t="s">
        <v>262</v>
      </c>
      <c r="D108" s="35" t="s">
        <v>9</v>
      </c>
      <c r="E108" s="35" t="s">
        <v>459</v>
      </c>
      <c r="F108" s="36">
        <v>6.4</v>
      </c>
      <c r="G108" s="37">
        <v>46.5</v>
      </c>
      <c r="H108" s="37">
        <v>55.3</v>
      </c>
      <c r="I108" s="38">
        <f t="shared" si="13"/>
        <v>114.68909372378788</v>
      </c>
      <c r="J108" s="37">
        <v>30.5</v>
      </c>
      <c r="K108" s="37">
        <v>3.5</v>
      </c>
      <c r="L108" s="38">
        <f t="shared" si="17"/>
        <v>5.5859413674394034</v>
      </c>
      <c r="M108" s="39"/>
      <c r="N108" s="96">
        <f t="shared" si="15"/>
        <v>120.27503509122728</v>
      </c>
      <c r="O108" s="35"/>
      <c r="P108" s="35"/>
      <c r="Q108" s="131"/>
      <c r="R108" s="35" t="s">
        <v>428</v>
      </c>
      <c r="S108" s="41">
        <v>39429</v>
      </c>
      <c r="T108" s="42"/>
      <c r="U108" s="40"/>
      <c r="V108" s="43">
        <v>1</v>
      </c>
      <c r="W108" s="43">
        <v>150</v>
      </c>
      <c r="X108" s="35" t="s">
        <v>646</v>
      </c>
      <c r="Y108" s="44" t="s">
        <v>647</v>
      </c>
      <c r="Z108" s="35" t="s">
        <v>226</v>
      </c>
      <c r="AA108" s="46" t="str">
        <f t="shared" si="16"/>
        <v>MAMTSFENTS GroveWP</v>
      </c>
    </row>
    <row r="109" spans="1:27" x14ac:dyDescent="0.15">
      <c r="A109" s="129"/>
      <c r="B109" s="35" t="s">
        <v>72</v>
      </c>
      <c r="C109" s="35" t="s">
        <v>0</v>
      </c>
      <c r="D109" s="35" t="s">
        <v>9</v>
      </c>
      <c r="E109" s="35" t="s">
        <v>582</v>
      </c>
      <c r="F109" s="36">
        <f>2.75*3.28084</f>
        <v>9.0223099999999992</v>
      </c>
      <c r="G109" s="37">
        <v>52.5</v>
      </c>
      <c r="H109" s="37">
        <v>30.5</v>
      </c>
      <c r="I109" s="38">
        <f t="shared" si="13"/>
        <v>79.937292166310897</v>
      </c>
      <c r="J109" s="37">
        <v>48.5</v>
      </c>
      <c r="K109" s="37">
        <v>14.4</v>
      </c>
      <c r="L109" s="38">
        <f t="shared" si="17"/>
        <v>36.184378582486374</v>
      </c>
      <c r="M109" s="39"/>
      <c r="N109" s="96">
        <f t="shared" si="15"/>
        <v>116.12167074879727</v>
      </c>
      <c r="O109" s="35" t="s">
        <v>156</v>
      </c>
      <c r="P109" s="55" t="s">
        <v>618</v>
      </c>
      <c r="Q109" s="131"/>
      <c r="R109" s="35" t="s">
        <v>428</v>
      </c>
      <c r="S109" s="41">
        <v>38861</v>
      </c>
      <c r="T109" s="42"/>
      <c r="U109" s="40"/>
      <c r="V109" s="43"/>
      <c r="W109" s="43"/>
      <c r="X109" s="35"/>
      <c r="Y109" s="44"/>
      <c r="Z109" s="35"/>
      <c r="AA109" s="46" t="str">
        <f t="shared" si="16"/>
        <v>MAMTSFENTS GroveWP</v>
      </c>
    </row>
    <row r="110" spans="1:27" x14ac:dyDescent="0.15">
      <c r="A110" s="129"/>
      <c r="B110" s="35" t="s">
        <v>72</v>
      </c>
      <c r="C110" s="35" t="s">
        <v>0</v>
      </c>
      <c r="D110" s="35" t="s">
        <v>9</v>
      </c>
      <c r="E110" s="35" t="s">
        <v>394</v>
      </c>
      <c r="F110" s="36">
        <v>8.4</v>
      </c>
      <c r="G110" s="37">
        <v>45</v>
      </c>
      <c r="H110" s="37">
        <v>39</v>
      </c>
      <c r="I110" s="38">
        <f t="shared" si="13"/>
        <v>84.958252791728057</v>
      </c>
      <c r="J110" s="37">
        <v>34</v>
      </c>
      <c r="K110" s="37">
        <v>16.8</v>
      </c>
      <c r="L110" s="38">
        <f t="shared" si="17"/>
        <v>29.481243288336106</v>
      </c>
      <c r="M110" s="39"/>
      <c r="N110" s="96">
        <f t="shared" si="15"/>
        <v>114.43949608006416</v>
      </c>
      <c r="O110" s="35"/>
      <c r="P110" s="35"/>
      <c r="Q110" s="131"/>
      <c r="R110" s="35" t="s">
        <v>109</v>
      </c>
      <c r="S110" s="41">
        <v>39369</v>
      </c>
      <c r="T110" s="42"/>
      <c r="U110" s="40"/>
      <c r="V110" s="43"/>
      <c r="W110" s="43"/>
      <c r="X110" s="35"/>
      <c r="Y110" s="44"/>
      <c r="Z110" s="35"/>
      <c r="AA110" s="46" t="str">
        <f t="shared" si="16"/>
        <v>MAMTSFENTS GroveNRO</v>
      </c>
    </row>
    <row r="111" spans="1:27" x14ac:dyDescent="0.15">
      <c r="A111" s="124"/>
      <c r="B111" s="35" t="s">
        <v>108</v>
      </c>
      <c r="C111" s="35" t="s">
        <v>637</v>
      </c>
      <c r="D111" s="35" t="s">
        <v>9</v>
      </c>
      <c r="E111" s="35" t="s">
        <v>793</v>
      </c>
      <c r="F111" s="36"/>
      <c r="G111" s="37">
        <v>45</v>
      </c>
      <c r="H111" s="37">
        <v>44</v>
      </c>
      <c r="I111" s="38">
        <f t="shared" si="13"/>
        <v>93.778880011964617</v>
      </c>
      <c r="J111" s="37">
        <v>40</v>
      </c>
      <c r="K111" s="37">
        <v>8.4</v>
      </c>
      <c r="L111" s="38">
        <f t="shared" si="17"/>
        <v>17.529963427489395</v>
      </c>
      <c r="M111" s="39"/>
      <c r="N111" s="96">
        <f t="shared" si="15"/>
        <v>111.30884343945401</v>
      </c>
      <c r="O111" s="35"/>
      <c r="P111" s="35"/>
      <c r="Q111" s="131"/>
      <c r="R111" s="35" t="s">
        <v>428</v>
      </c>
      <c r="S111" s="41">
        <v>39369</v>
      </c>
      <c r="T111" s="42"/>
      <c r="U111" s="40"/>
      <c r="V111" s="43">
        <v>1</v>
      </c>
      <c r="W111" s="43">
        <v>175</v>
      </c>
      <c r="X111" s="35"/>
      <c r="Y111" s="44"/>
      <c r="Z111" s="35"/>
      <c r="AA111" s="46" t="str">
        <f t="shared" si="16"/>
        <v>MAMTSFENTS GroveNRO</v>
      </c>
    </row>
    <row r="112" spans="1:27" x14ac:dyDescent="0.15">
      <c r="A112" s="124"/>
      <c r="B112" s="35" t="s">
        <v>255</v>
      </c>
      <c r="C112" s="35" t="s">
        <v>256</v>
      </c>
      <c r="D112" s="35" t="s">
        <v>9</v>
      </c>
      <c r="E112" s="35" t="s">
        <v>394</v>
      </c>
      <c r="F112" s="36">
        <v>8.5</v>
      </c>
      <c r="G112" s="37"/>
      <c r="H112" s="37"/>
      <c r="I112" s="38">
        <f t="shared" si="13"/>
        <v>0</v>
      </c>
      <c r="J112" s="37"/>
      <c r="K112" s="37"/>
      <c r="L112" s="38">
        <f t="shared" si="17"/>
        <v>0</v>
      </c>
      <c r="M112" s="39">
        <v>111.3</v>
      </c>
      <c r="N112" s="96">
        <f t="shared" si="15"/>
        <v>111.3</v>
      </c>
      <c r="O112" s="35"/>
      <c r="P112" s="35"/>
      <c r="Q112" s="131"/>
      <c r="R112" s="35" t="s">
        <v>428</v>
      </c>
      <c r="S112" s="41">
        <v>40464</v>
      </c>
      <c r="T112" s="42"/>
      <c r="U112" s="40"/>
      <c r="V112" s="43">
        <v>1</v>
      </c>
      <c r="W112" s="43"/>
      <c r="X112" s="35"/>
      <c r="Y112" s="44"/>
      <c r="Z112" s="35"/>
      <c r="AA112" s="46" t="str">
        <f t="shared" si="16"/>
        <v>MAMTSFENTS GroveBB</v>
      </c>
    </row>
    <row r="113" spans="1:27" x14ac:dyDescent="0.15">
      <c r="A113" s="124"/>
      <c r="B113" s="35" t="s">
        <v>429</v>
      </c>
      <c r="C113" s="35" t="s">
        <v>410</v>
      </c>
      <c r="D113" s="35" t="s">
        <v>9</v>
      </c>
      <c r="E113" s="35" t="s">
        <v>417</v>
      </c>
      <c r="F113" s="36"/>
      <c r="G113" s="37">
        <v>37.5</v>
      </c>
      <c r="H113" s="37">
        <v>54.2</v>
      </c>
      <c r="I113" s="38">
        <f t="shared" si="13"/>
        <v>91.244679636299253</v>
      </c>
      <c r="J113" s="37">
        <v>20.5</v>
      </c>
      <c r="K113" s="37">
        <v>16.2</v>
      </c>
      <c r="L113" s="38">
        <f t="shared" si="17"/>
        <v>17.157953021412599</v>
      </c>
      <c r="M113" s="39"/>
      <c r="N113" s="96">
        <f t="shared" si="15"/>
        <v>108.40263265771185</v>
      </c>
      <c r="O113" s="35"/>
      <c r="P113" s="35"/>
      <c r="Q113" s="131"/>
      <c r="R113" s="35" t="s">
        <v>428</v>
      </c>
      <c r="S113" s="41">
        <v>39369</v>
      </c>
      <c r="T113" s="42"/>
      <c r="U113" s="40"/>
      <c r="V113" s="43">
        <v>1</v>
      </c>
      <c r="W113" s="43">
        <v>60</v>
      </c>
      <c r="X113" s="35"/>
      <c r="Y113" s="44"/>
      <c r="Z113" s="35"/>
      <c r="AA113" s="46" t="str">
        <f t="shared" si="16"/>
        <v>MAMTSFENTS GroveSTM</v>
      </c>
    </row>
    <row r="114" spans="1:27" x14ac:dyDescent="0.15">
      <c r="A114" s="124"/>
      <c r="B114" s="35" t="s">
        <v>429</v>
      </c>
      <c r="C114" s="35" t="s">
        <v>410</v>
      </c>
      <c r="D114" s="35" t="s">
        <v>9</v>
      </c>
      <c r="E114" s="35" t="s">
        <v>793</v>
      </c>
      <c r="F114" s="36">
        <v>9.3000000000000007</v>
      </c>
      <c r="G114" s="37">
        <v>38</v>
      </c>
      <c r="H114" s="37">
        <v>66.599999999999994</v>
      </c>
      <c r="I114" s="38">
        <f t="shared" si="13"/>
        <v>104.62402732797383</v>
      </c>
      <c r="J114" s="37">
        <v>20</v>
      </c>
      <c r="K114" s="37">
        <v>1.7</v>
      </c>
      <c r="L114" s="38">
        <f t="shared" si="17"/>
        <v>1.7799746451066452</v>
      </c>
      <c r="M114" s="39"/>
      <c r="N114" s="96">
        <f t="shared" si="15"/>
        <v>106.40400197308048</v>
      </c>
      <c r="O114" s="35"/>
      <c r="P114" s="35"/>
      <c r="Q114" s="131"/>
      <c r="R114" s="35" t="s">
        <v>428</v>
      </c>
      <c r="S114" s="41">
        <v>39429</v>
      </c>
      <c r="T114" s="42"/>
      <c r="U114" s="40"/>
      <c r="V114" s="43">
        <v>1</v>
      </c>
      <c r="W114" s="43">
        <v>50</v>
      </c>
      <c r="X114" s="35"/>
      <c r="Y114" s="44"/>
      <c r="Z114" s="35"/>
      <c r="AA114" s="46" t="str">
        <f t="shared" si="16"/>
        <v>MAMTSFENTS GroveSTM</v>
      </c>
    </row>
    <row r="115" spans="1:27" x14ac:dyDescent="0.15">
      <c r="A115" s="124"/>
      <c r="B115" s="35" t="s">
        <v>60</v>
      </c>
      <c r="C115" s="35" t="s">
        <v>61</v>
      </c>
      <c r="D115" s="35" t="s">
        <v>9</v>
      </c>
      <c r="E115" s="35" t="s">
        <v>67</v>
      </c>
      <c r="F115" s="36">
        <v>8</v>
      </c>
      <c r="G115" s="37">
        <v>36</v>
      </c>
      <c r="H115" s="37">
        <v>49</v>
      </c>
      <c r="I115" s="38">
        <f t="shared" si="13"/>
        <v>81.508634664059372</v>
      </c>
      <c r="J115" s="37">
        <v>21.5</v>
      </c>
      <c r="K115" s="37">
        <v>19.2</v>
      </c>
      <c r="L115" s="38">
        <f t="shared" si="17"/>
        <v>21.211898714638622</v>
      </c>
      <c r="M115" s="39">
        <v>0.5</v>
      </c>
      <c r="N115" s="96">
        <f t="shared" si="15"/>
        <v>103.22053337869799</v>
      </c>
      <c r="O115" s="35"/>
      <c r="P115" s="35"/>
      <c r="Q115" s="131"/>
      <c r="R115" s="35" t="s">
        <v>109</v>
      </c>
      <c r="S115" s="41">
        <v>38729</v>
      </c>
      <c r="T115" s="42"/>
      <c r="U115" s="40"/>
      <c r="V115" s="43">
        <v>1</v>
      </c>
      <c r="W115" s="43"/>
      <c r="X115" s="35"/>
      <c r="Y115" s="44"/>
      <c r="Z115" s="35"/>
      <c r="AA115" s="46" t="str">
        <f t="shared" si="16"/>
        <v>MAMTSFFrog Pond PinesWP</v>
      </c>
    </row>
    <row r="116" spans="1:27" x14ac:dyDescent="0.15">
      <c r="A116" s="124"/>
      <c r="B116" s="35" t="s">
        <v>60</v>
      </c>
      <c r="C116" s="35" t="s">
        <v>61</v>
      </c>
      <c r="D116" s="35" t="s">
        <v>9</v>
      </c>
      <c r="E116" s="35" t="s">
        <v>895</v>
      </c>
      <c r="F116" s="36"/>
      <c r="G116" s="37"/>
      <c r="H116" s="37"/>
      <c r="I116" s="38"/>
      <c r="J116" s="37"/>
      <c r="K116" s="37"/>
      <c r="L116" s="38"/>
      <c r="M116" s="39"/>
      <c r="N116" s="96">
        <v>101.2</v>
      </c>
      <c r="O116" s="35"/>
      <c r="P116" s="35"/>
      <c r="Q116" s="131"/>
      <c r="R116" s="35"/>
      <c r="S116" s="41"/>
      <c r="T116" s="42"/>
      <c r="U116" s="40"/>
      <c r="V116" s="43"/>
      <c r="W116" s="43"/>
      <c r="X116" s="35"/>
      <c r="Y116" s="44"/>
      <c r="Z116" s="35"/>
      <c r="AA116" s="46" t="str">
        <f t="shared" si="16"/>
        <v>MAMTSFFrog Pond PinesWP</v>
      </c>
    </row>
    <row r="117" spans="1:27" x14ac:dyDescent="0.15">
      <c r="A117" s="124"/>
      <c r="B117" s="35" t="s">
        <v>60</v>
      </c>
      <c r="C117" s="35" t="s">
        <v>61</v>
      </c>
      <c r="D117" s="35" t="s">
        <v>358</v>
      </c>
      <c r="E117" s="35" t="s">
        <v>418</v>
      </c>
      <c r="F117" s="36"/>
      <c r="G117" s="37">
        <v>43.5</v>
      </c>
      <c r="H117" s="37">
        <v>49</v>
      </c>
      <c r="I117" s="38">
        <f>SIN(H117*PI()/180)*G117*3</f>
        <v>98.489600219071747</v>
      </c>
      <c r="J117" s="37">
        <v>32</v>
      </c>
      <c r="K117" s="37">
        <v>1.2</v>
      </c>
      <c r="L117" s="38">
        <f>SIN(K117*PI()/180)*J117*3</f>
        <v>2.0104723088022678</v>
      </c>
      <c r="M117" s="39">
        <v>0.5</v>
      </c>
      <c r="N117" s="96">
        <f t="shared" ref="N117:N148" si="18">I117+L117+M117</f>
        <v>101.00007252787401</v>
      </c>
      <c r="O117" s="35"/>
      <c r="P117" s="35"/>
      <c r="Q117" s="131"/>
      <c r="R117" s="35" t="s">
        <v>351</v>
      </c>
      <c r="S117" s="41">
        <v>39369</v>
      </c>
      <c r="T117" s="42"/>
      <c r="U117" s="40"/>
      <c r="V117" s="43">
        <v>1</v>
      </c>
      <c r="W117" s="43"/>
      <c r="X117" s="35"/>
      <c r="Y117" s="44"/>
      <c r="Z117" s="35"/>
      <c r="AA117" s="46" t="str">
        <f t="shared" si="16"/>
        <v>MAMTSFFrog Pond PinesWP</v>
      </c>
    </row>
    <row r="118" spans="1:27" x14ac:dyDescent="0.15">
      <c r="A118" s="124"/>
      <c r="B118" s="35" t="s">
        <v>60</v>
      </c>
      <c r="C118" s="35" t="s">
        <v>61</v>
      </c>
      <c r="D118" s="35" t="s">
        <v>9</v>
      </c>
      <c r="E118" s="35" t="s">
        <v>856</v>
      </c>
      <c r="F118" s="36"/>
      <c r="G118" s="37"/>
      <c r="H118" s="37"/>
      <c r="I118" s="38"/>
      <c r="J118" s="37"/>
      <c r="K118" s="37"/>
      <c r="L118" s="38"/>
      <c r="M118" s="39">
        <v>88.5</v>
      </c>
      <c r="N118" s="96">
        <f t="shared" si="18"/>
        <v>88.5</v>
      </c>
      <c r="O118" s="35"/>
      <c r="P118" s="35"/>
      <c r="Q118" s="131"/>
      <c r="R118" s="35" t="s">
        <v>109</v>
      </c>
      <c r="S118" s="41">
        <v>40468</v>
      </c>
      <c r="T118" s="42"/>
      <c r="U118" s="40"/>
      <c r="V118" s="43"/>
      <c r="W118" s="43"/>
      <c r="X118" s="35"/>
      <c r="Y118" s="44"/>
      <c r="Z118" s="35"/>
      <c r="AA118" s="46" t="str">
        <f t="shared" si="16"/>
        <v>MAMTSFFrog Pond PinesWP</v>
      </c>
    </row>
    <row r="119" spans="1:27" x14ac:dyDescent="0.15">
      <c r="A119" s="124"/>
      <c r="B119" s="35" t="s">
        <v>60</v>
      </c>
      <c r="C119" s="35" t="s">
        <v>61</v>
      </c>
      <c r="D119" s="35" t="s">
        <v>9</v>
      </c>
      <c r="E119" s="35" t="s">
        <v>856</v>
      </c>
      <c r="F119" s="36"/>
      <c r="G119" s="37"/>
      <c r="H119" s="37"/>
      <c r="I119" s="38"/>
      <c r="J119" s="37"/>
      <c r="K119" s="37"/>
      <c r="L119" s="38"/>
      <c r="M119" s="39">
        <v>88.2</v>
      </c>
      <c r="N119" s="96">
        <f t="shared" si="18"/>
        <v>88.2</v>
      </c>
      <c r="O119" s="35"/>
      <c r="P119" s="35"/>
      <c r="Q119" s="131"/>
      <c r="R119" s="35" t="s">
        <v>109</v>
      </c>
      <c r="S119" s="41">
        <v>40468</v>
      </c>
      <c r="T119" s="42"/>
      <c r="U119" s="40"/>
      <c r="V119" s="43"/>
      <c r="W119" s="43"/>
      <c r="X119" s="35"/>
      <c r="Y119" s="44"/>
      <c r="Z119" s="35"/>
      <c r="AA119" s="46" t="str">
        <f t="shared" si="16"/>
        <v>MAMTSFFrog Pond PinesWP</v>
      </c>
    </row>
    <row r="120" spans="1:27" x14ac:dyDescent="0.15">
      <c r="A120" s="124"/>
      <c r="B120" s="35" t="s">
        <v>60</v>
      </c>
      <c r="C120" s="35" t="s">
        <v>61</v>
      </c>
      <c r="D120" s="35" t="s">
        <v>279</v>
      </c>
      <c r="E120" s="35" t="s">
        <v>20</v>
      </c>
      <c r="F120" s="36">
        <v>8.6999999999999993</v>
      </c>
      <c r="G120" s="37">
        <v>65</v>
      </c>
      <c r="H120" s="37">
        <v>54.3</v>
      </c>
      <c r="I120" s="38">
        <f t="shared" ref="I120:I125" si="19">SIN(H120*PI()/180)*G120*3</f>
        <v>158.35628774390221</v>
      </c>
      <c r="J120" s="37">
        <v>40</v>
      </c>
      <c r="K120" s="37">
        <v>-2.9</v>
      </c>
      <c r="L120" s="38">
        <f t="shared" ref="L120:L125" si="20">SIN(K120*PI()/180)*J120*3</f>
        <v>-6.0711528092055973</v>
      </c>
      <c r="M120" s="39"/>
      <c r="N120" s="97">
        <f t="shared" si="18"/>
        <v>152.28513493469663</v>
      </c>
      <c r="O120" s="35"/>
      <c r="P120" s="35" t="s">
        <v>827</v>
      </c>
      <c r="Q120" s="131" t="s">
        <v>881</v>
      </c>
      <c r="R120" s="35" t="s">
        <v>426</v>
      </c>
      <c r="S120" s="41">
        <v>39721</v>
      </c>
      <c r="T120" s="42"/>
      <c r="U120" s="40"/>
      <c r="V120" s="43">
        <v>1</v>
      </c>
      <c r="W120" s="43">
        <v>140</v>
      </c>
      <c r="X120" s="35"/>
      <c r="Y120" s="44"/>
      <c r="Z120" s="35"/>
      <c r="AA120" s="46" t="str">
        <f>B120&amp;C120&amp;D120&amp;E120</f>
        <v>MAMTSFEncampmentWP</v>
      </c>
    </row>
    <row r="121" spans="1:27" x14ac:dyDescent="0.15">
      <c r="A121" s="124"/>
      <c r="B121" s="35" t="s">
        <v>60</v>
      </c>
      <c r="C121" s="35" t="s">
        <v>61</v>
      </c>
      <c r="D121" s="35" t="s">
        <v>279</v>
      </c>
      <c r="E121" s="35" t="s">
        <v>191</v>
      </c>
      <c r="F121" s="36">
        <v>11.7</v>
      </c>
      <c r="G121" s="37"/>
      <c r="H121" s="37"/>
      <c r="I121" s="38">
        <f t="shared" si="19"/>
        <v>0</v>
      </c>
      <c r="J121" s="37"/>
      <c r="K121" s="37"/>
      <c r="L121" s="38">
        <f t="shared" si="20"/>
        <v>0</v>
      </c>
      <c r="M121" s="39">
        <v>150.5</v>
      </c>
      <c r="N121" s="96">
        <f t="shared" si="18"/>
        <v>150.5</v>
      </c>
      <c r="O121" s="35"/>
      <c r="P121" s="35" t="s">
        <v>120</v>
      </c>
      <c r="Q121" s="131" t="s">
        <v>881</v>
      </c>
      <c r="R121" s="35" t="s">
        <v>109</v>
      </c>
      <c r="S121" s="41">
        <v>38767</v>
      </c>
      <c r="T121" s="42"/>
      <c r="U121" s="40"/>
      <c r="V121" s="43">
        <v>1</v>
      </c>
      <c r="W121" s="43">
        <v>135</v>
      </c>
      <c r="X121" s="35"/>
      <c r="Y121" s="44"/>
      <c r="Z121" s="35"/>
      <c r="AA121" s="46" t="str">
        <f>B121&amp;C121&amp;D121&amp;E121</f>
        <v>MAMTSFEncampmentWP</v>
      </c>
    </row>
    <row r="122" spans="1:27" x14ac:dyDescent="0.15">
      <c r="A122" s="124"/>
      <c r="B122" s="35" t="s">
        <v>60</v>
      </c>
      <c r="C122" s="35" t="s">
        <v>61</v>
      </c>
      <c r="D122" s="35" t="s">
        <v>279</v>
      </c>
      <c r="E122" s="35" t="s">
        <v>20</v>
      </c>
      <c r="F122" s="36">
        <v>9.9</v>
      </c>
      <c r="G122" s="37">
        <v>49</v>
      </c>
      <c r="H122" s="37">
        <v>51.2</v>
      </c>
      <c r="I122" s="38">
        <f t="shared" si="19"/>
        <v>114.5626808449267</v>
      </c>
      <c r="J122" s="37">
        <v>28.5</v>
      </c>
      <c r="K122" s="37">
        <v>22.7</v>
      </c>
      <c r="L122" s="38">
        <f t="shared" si="20"/>
        <v>32.994966618729237</v>
      </c>
      <c r="M122" s="39">
        <v>1</v>
      </c>
      <c r="N122" s="96">
        <f t="shared" si="18"/>
        <v>148.55764746365594</v>
      </c>
      <c r="O122" s="35"/>
      <c r="P122" s="35" t="s">
        <v>828</v>
      </c>
      <c r="Q122" s="131"/>
      <c r="R122" s="35" t="s">
        <v>426</v>
      </c>
      <c r="S122" s="41">
        <v>39721</v>
      </c>
      <c r="T122" s="42"/>
      <c r="U122" s="40"/>
      <c r="V122" s="43">
        <v>1</v>
      </c>
      <c r="W122" s="43">
        <v>135</v>
      </c>
      <c r="X122" s="35"/>
      <c r="Y122" s="44"/>
      <c r="Z122" s="35" t="s">
        <v>533</v>
      </c>
      <c r="AA122" s="46" t="str">
        <f t="shared" ref="AA122:AA130" si="21">B122&amp;C122&amp;D178&amp;E178</f>
        <v>MAMTSFFrog Pond PinesWP</v>
      </c>
    </row>
    <row r="123" spans="1:27" x14ac:dyDescent="0.15">
      <c r="A123" s="124"/>
      <c r="B123" s="35" t="s">
        <v>60</v>
      </c>
      <c r="C123" s="35" t="s">
        <v>61</v>
      </c>
      <c r="D123" s="35" t="s">
        <v>279</v>
      </c>
      <c r="E123" s="35" t="s">
        <v>191</v>
      </c>
      <c r="F123" s="36"/>
      <c r="G123" s="37">
        <v>55</v>
      </c>
      <c r="H123" s="37">
        <v>40.5</v>
      </c>
      <c r="I123" s="38">
        <f t="shared" si="19"/>
        <v>107.15892797448032</v>
      </c>
      <c r="J123" s="37">
        <v>42.5</v>
      </c>
      <c r="K123" s="37">
        <v>15.9</v>
      </c>
      <c r="L123" s="38">
        <f t="shared" si="20"/>
        <v>34.929800383285141</v>
      </c>
      <c r="M123" s="39"/>
      <c r="N123" s="96">
        <f t="shared" si="18"/>
        <v>142.08872835776546</v>
      </c>
      <c r="O123" s="35"/>
      <c r="P123" s="35" t="s">
        <v>203</v>
      </c>
      <c r="Q123" s="131"/>
      <c r="R123" s="35" t="s">
        <v>211</v>
      </c>
      <c r="S123" s="41">
        <v>38798</v>
      </c>
      <c r="T123" s="42"/>
      <c r="U123" s="40"/>
      <c r="V123" s="43">
        <v>1</v>
      </c>
      <c r="W123" s="43">
        <v>140</v>
      </c>
      <c r="X123" s="35"/>
      <c r="Y123" s="44"/>
      <c r="Z123" s="35" t="s">
        <v>188</v>
      </c>
      <c r="AA123" s="46" t="str">
        <f t="shared" si="21"/>
        <v>MAMTSFHQWP</v>
      </c>
    </row>
    <row r="124" spans="1:27" x14ac:dyDescent="0.15">
      <c r="A124" s="124"/>
      <c r="B124" s="35" t="s">
        <v>255</v>
      </c>
      <c r="C124" s="35" t="s">
        <v>256</v>
      </c>
      <c r="D124" s="35" t="s">
        <v>279</v>
      </c>
      <c r="E124" s="35" t="s">
        <v>191</v>
      </c>
      <c r="F124" s="36">
        <v>9.5</v>
      </c>
      <c r="G124" s="37">
        <v>64.5</v>
      </c>
      <c r="H124" s="37">
        <v>34.799999999999997</v>
      </c>
      <c r="I124" s="38">
        <f t="shared" si="19"/>
        <v>110.43307534693753</v>
      </c>
      <c r="J124" s="37">
        <v>54</v>
      </c>
      <c r="K124" s="37">
        <v>10.8</v>
      </c>
      <c r="L124" s="38">
        <f t="shared" si="20"/>
        <v>30.355772962887386</v>
      </c>
      <c r="M124" s="39"/>
      <c r="N124" s="96">
        <f t="shared" si="18"/>
        <v>140.78884830982491</v>
      </c>
      <c r="O124" s="35"/>
      <c r="P124" s="35"/>
      <c r="Q124" s="131"/>
      <c r="R124" s="35" t="s">
        <v>428</v>
      </c>
      <c r="S124" s="41">
        <v>38798</v>
      </c>
      <c r="T124" s="42"/>
      <c r="U124" s="40"/>
      <c r="V124" s="43">
        <v>1</v>
      </c>
      <c r="W124" s="43">
        <v>140</v>
      </c>
      <c r="X124" s="35"/>
      <c r="Y124" s="44"/>
      <c r="Z124" s="35" t="s">
        <v>352</v>
      </c>
      <c r="AA124" s="46" t="str">
        <f t="shared" si="21"/>
        <v>MAMTSFHQWP</v>
      </c>
    </row>
    <row r="125" spans="1:27" x14ac:dyDescent="0.15">
      <c r="A125" s="148"/>
      <c r="B125" s="35" t="s">
        <v>725</v>
      </c>
      <c r="C125" s="35" t="s">
        <v>61</v>
      </c>
      <c r="D125" s="35" t="s">
        <v>279</v>
      </c>
      <c r="E125" s="35" t="s">
        <v>191</v>
      </c>
      <c r="F125" s="36">
        <v>7.6</v>
      </c>
      <c r="G125" s="37">
        <v>58.5</v>
      </c>
      <c r="H125" s="37">
        <v>45.3</v>
      </c>
      <c r="I125" s="38">
        <f t="shared" si="19"/>
        <v>124.74530766471017</v>
      </c>
      <c r="J125" s="37">
        <v>43</v>
      </c>
      <c r="K125" s="37">
        <v>6.8</v>
      </c>
      <c r="L125" s="38">
        <f t="shared" si="20"/>
        <v>15.274111911538622</v>
      </c>
      <c r="M125" s="39"/>
      <c r="N125" s="96">
        <f t="shared" si="18"/>
        <v>140.01941957624879</v>
      </c>
      <c r="O125" s="35"/>
      <c r="P125" s="35"/>
      <c r="Q125" s="131"/>
      <c r="R125" s="35" t="s">
        <v>109</v>
      </c>
      <c r="S125" s="41">
        <v>38767</v>
      </c>
      <c r="T125" s="42"/>
      <c r="U125" s="40"/>
      <c r="V125" s="43">
        <v>1</v>
      </c>
      <c r="W125" s="43">
        <v>125</v>
      </c>
      <c r="X125" s="35"/>
      <c r="Y125" s="44"/>
      <c r="Z125" s="35"/>
      <c r="AA125" s="46" t="str">
        <f t="shared" si="21"/>
        <v>MAMTSFHQWP</v>
      </c>
    </row>
    <row r="126" spans="1:27" x14ac:dyDescent="0.15">
      <c r="A126" s="124"/>
      <c r="B126" s="35" t="s">
        <v>429</v>
      </c>
      <c r="C126" s="35" t="s">
        <v>410</v>
      </c>
      <c r="D126" s="35" t="s">
        <v>279</v>
      </c>
      <c r="E126" s="35" t="s">
        <v>191</v>
      </c>
      <c r="F126" s="36">
        <v>10.4</v>
      </c>
      <c r="G126" s="37"/>
      <c r="H126" s="37"/>
      <c r="I126" s="38"/>
      <c r="J126" s="37"/>
      <c r="K126" s="37"/>
      <c r="L126" s="38"/>
      <c r="M126" s="39">
        <v>127</v>
      </c>
      <c r="N126" s="96">
        <f t="shared" si="18"/>
        <v>127</v>
      </c>
      <c r="O126" s="35"/>
      <c r="P126" s="35" t="s">
        <v>212</v>
      </c>
      <c r="Q126" s="131"/>
      <c r="R126" s="35" t="s">
        <v>353</v>
      </c>
      <c r="S126" s="41">
        <v>38798</v>
      </c>
      <c r="T126" s="42"/>
      <c r="U126" s="40"/>
      <c r="V126" s="43">
        <v>1</v>
      </c>
      <c r="W126" s="43"/>
      <c r="X126" s="35"/>
      <c r="Y126" s="44"/>
      <c r="Z126" s="35"/>
      <c r="AA126" s="46" t="str">
        <f t="shared" si="21"/>
        <v>MAMTSFHQWP</v>
      </c>
    </row>
    <row r="127" spans="1:27" x14ac:dyDescent="0.15">
      <c r="A127" s="124"/>
      <c r="B127" s="35" t="s">
        <v>400</v>
      </c>
      <c r="C127" s="35" t="s">
        <v>401</v>
      </c>
      <c r="D127" s="35" t="s">
        <v>279</v>
      </c>
      <c r="E127" s="35" t="s">
        <v>191</v>
      </c>
      <c r="F127" s="36">
        <v>10.199999999999999</v>
      </c>
      <c r="G127" s="37">
        <v>44.5</v>
      </c>
      <c r="H127" s="37">
        <v>58</v>
      </c>
      <c r="I127" s="38">
        <f>SIN(H127*PI()/180)*G127*3</f>
        <v>113.21442083688287</v>
      </c>
      <c r="J127" s="37">
        <v>25.5</v>
      </c>
      <c r="K127" s="37">
        <v>7.7</v>
      </c>
      <c r="L127" s="38">
        <f>SIN(K127*PI()/180)*J127*3</f>
        <v>10.249943184499344</v>
      </c>
      <c r="M127" s="39"/>
      <c r="N127" s="96">
        <f t="shared" si="18"/>
        <v>123.46436402138221</v>
      </c>
      <c r="O127" s="35"/>
      <c r="P127" s="35" t="s">
        <v>329</v>
      </c>
      <c r="Q127" s="131"/>
      <c r="R127" s="35" t="s">
        <v>109</v>
      </c>
      <c r="S127" s="41">
        <v>38767</v>
      </c>
      <c r="T127" s="42"/>
      <c r="U127" s="40"/>
      <c r="V127" s="43">
        <v>1</v>
      </c>
      <c r="W127" s="43"/>
      <c r="X127" s="35"/>
      <c r="Y127" s="44"/>
      <c r="Z127" s="35"/>
      <c r="AA127" s="46" t="str">
        <f t="shared" si="21"/>
        <v>MAMTSFHQWP</v>
      </c>
    </row>
    <row r="128" spans="1:27" x14ac:dyDescent="0.15">
      <c r="A128" s="124"/>
      <c r="B128" s="35" t="s">
        <v>400</v>
      </c>
      <c r="C128" s="35" t="s">
        <v>401</v>
      </c>
      <c r="D128" s="35" t="s">
        <v>472</v>
      </c>
      <c r="E128" s="35" t="s">
        <v>453</v>
      </c>
      <c r="F128" s="36">
        <f>PI()*(15.9/12)</f>
        <v>4.1626102660064754</v>
      </c>
      <c r="G128" s="37">
        <v>55.5</v>
      </c>
      <c r="H128" s="37">
        <v>47</v>
      </c>
      <c r="I128" s="38">
        <f>SIN(H128*PI()/180)*G128*3</f>
        <v>121.77039131959188</v>
      </c>
      <c r="J128" s="37">
        <v>39</v>
      </c>
      <c r="K128" s="37">
        <v>-0.3</v>
      </c>
      <c r="L128" s="38">
        <f>SIN(K128*PI()/180)*J128*3</f>
        <v>-0.61260776827609076</v>
      </c>
      <c r="M128" s="39"/>
      <c r="N128" s="96">
        <f t="shared" si="18"/>
        <v>121.15778355131579</v>
      </c>
      <c r="O128" s="35"/>
      <c r="P128" s="35" t="s">
        <v>8</v>
      </c>
      <c r="Q128" s="131"/>
      <c r="R128" s="35" t="s">
        <v>109</v>
      </c>
      <c r="S128" s="41">
        <v>38734</v>
      </c>
      <c r="T128" s="42"/>
      <c r="U128" s="40"/>
      <c r="V128" s="43">
        <v>1</v>
      </c>
      <c r="W128" s="43"/>
      <c r="X128" s="35"/>
      <c r="Y128" s="44"/>
      <c r="Z128" s="35"/>
      <c r="AA128" s="46" t="str">
        <f t="shared" si="21"/>
        <v>MAMTSFHQHM</v>
      </c>
    </row>
    <row r="129" spans="1:27" x14ac:dyDescent="0.15">
      <c r="A129" s="124"/>
      <c r="B129" s="35" t="s">
        <v>60</v>
      </c>
      <c r="C129" s="35" t="s">
        <v>61</v>
      </c>
      <c r="D129" s="35" t="s">
        <v>279</v>
      </c>
      <c r="E129" s="35" t="s">
        <v>20</v>
      </c>
      <c r="F129" s="36">
        <v>8.1999999999999993</v>
      </c>
      <c r="G129" s="37"/>
      <c r="H129" s="37"/>
      <c r="I129" s="38">
        <f>SIN(H129*PI()/180)*G129*3</f>
        <v>0</v>
      </c>
      <c r="J129" s="37"/>
      <c r="K129" s="37"/>
      <c r="L129" s="38">
        <f>SIN(K129*PI()/180)*J129*3</f>
        <v>0</v>
      </c>
      <c r="M129" s="39">
        <v>101.8</v>
      </c>
      <c r="N129" s="97">
        <f t="shared" si="18"/>
        <v>101.8</v>
      </c>
      <c r="O129" s="35"/>
      <c r="P129" s="35"/>
      <c r="Q129" s="131"/>
      <c r="R129" s="35" t="s">
        <v>564</v>
      </c>
      <c r="S129" s="41"/>
      <c r="T129" s="42"/>
      <c r="U129" s="40"/>
      <c r="V129" s="43">
        <v>1</v>
      </c>
      <c r="W129" s="43"/>
      <c r="X129" s="35"/>
      <c r="Y129" s="44"/>
      <c r="Z129" s="35"/>
      <c r="AA129" s="46" t="str">
        <f t="shared" si="21"/>
        <v>MAMTSFHQHM</v>
      </c>
    </row>
    <row r="130" spans="1:27" x14ac:dyDescent="0.15">
      <c r="A130" s="124"/>
      <c r="B130" s="35" t="s">
        <v>429</v>
      </c>
      <c r="C130" s="35" t="s">
        <v>410</v>
      </c>
      <c r="D130" s="35" t="s">
        <v>392</v>
      </c>
      <c r="E130" s="35" t="s">
        <v>491</v>
      </c>
      <c r="F130" s="36">
        <v>6.1</v>
      </c>
      <c r="G130" s="37"/>
      <c r="H130" s="37"/>
      <c r="I130" s="38"/>
      <c r="J130" s="37"/>
      <c r="K130" s="37"/>
      <c r="L130" s="38"/>
      <c r="M130" s="39">
        <v>123.5</v>
      </c>
      <c r="N130" s="96">
        <f t="shared" si="18"/>
        <v>123.5</v>
      </c>
      <c r="O130" s="35"/>
      <c r="P130" s="35"/>
      <c r="Q130" s="131"/>
      <c r="R130" s="35" t="s">
        <v>428</v>
      </c>
      <c r="S130" s="41">
        <v>38959</v>
      </c>
      <c r="T130" s="42"/>
      <c r="U130" s="40"/>
      <c r="V130" s="43">
        <v>1</v>
      </c>
      <c r="W130" s="43">
        <v>60</v>
      </c>
      <c r="X130" s="35"/>
      <c r="Y130" s="44"/>
      <c r="Z130" s="35"/>
      <c r="AA130" s="46" t="str">
        <f t="shared" si="21"/>
        <v>MAMTSFHQHM</v>
      </c>
    </row>
    <row r="131" spans="1:27" x14ac:dyDescent="0.15">
      <c r="A131" s="124" t="s">
        <v>873</v>
      </c>
      <c r="B131" s="35" t="s">
        <v>60</v>
      </c>
      <c r="C131" s="35" t="s">
        <v>61</v>
      </c>
      <c r="D131" s="35" t="s">
        <v>615</v>
      </c>
      <c r="E131" s="35" t="s">
        <v>191</v>
      </c>
      <c r="F131" s="36">
        <v>8.6</v>
      </c>
      <c r="G131" s="37"/>
      <c r="H131" s="37"/>
      <c r="I131" s="38">
        <f t="shared" ref="I131:I171" si="22">SIN(H131*PI()/180)*G131*3</f>
        <v>0</v>
      </c>
      <c r="J131" s="37"/>
      <c r="K131" s="37"/>
      <c r="L131" s="38">
        <f t="shared" ref="L131:L171" si="23">SIN(K131*PI()/180)*J131*3</f>
        <v>0</v>
      </c>
      <c r="M131" s="39">
        <v>163</v>
      </c>
      <c r="N131" s="96">
        <f t="shared" si="18"/>
        <v>163</v>
      </c>
      <c r="O131" s="35"/>
      <c r="P131" s="35" t="s">
        <v>893</v>
      </c>
      <c r="Q131" s="131" t="s">
        <v>881</v>
      </c>
      <c r="R131" s="35" t="s">
        <v>109</v>
      </c>
      <c r="S131" s="41">
        <v>42149</v>
      </c>
      <c r="T131" s="42"/>
      <c r="U131" s="40"/>
      <c r="V131" s="43">
        <v>1</v>
      </c>
      <c r="W131" s="43">
        <v>140</v>
      </c>
      <c r="X131" s="35"/>
      <c r="Y131" s="44"/>
      <c r="Z131" s="35" t="s">
        <v>826</v>
      </c>
      <c r="AA131" s="46" t="str">
        <f t="shared" ref="AA131:AA153" si="24">B131&amp;C131&amp;D131&amp;E131</f>
        <v>MAMTSFENTS GroveWP</v>
      </c>
    </row>
    <row r="132" spans="1:27" x14ac:dyDescent="0.15">
      <c r="A132" s="124"/>
      <c r="B132" s="35" t="s">
        <v>108</v>
      </c>
      <c r="C132" s="35" t="s">
        <v>637</v>
      </c>
      <c r="D132" s="35" t="s">
        <v>611</v>
      </c>
      <c r="E132" s="35" t="s">
        <v>583</v>
      </c>
      <c r="F132" s="36">
        <v>9.6</v>
      </c>
      <c r="G132" s="37"/>
      <c r="H132" s="37"/>
      <c r="I132" s="38">
        <f t="shared" si="22"/>
        <v>0</v>
      </c>
      <c r="J132" s="37"/>
      <c r="K132" s="37"/>
      <c r="L132" s="38">
        <f t="shared" si="23"/>
        <v>0</v>
      </c>
      <c r="M132" s="39">
        <v>161.30000000000001</v>
      </c>
      <c r="N132" s="96">
        <f t="shared" si="18"/>
        <v>161.30000000000001</v>
      </c>
      <c r="O132" s="35"/>
      <c r="P132" s="35" t="s">
        <v>18</v>
      </c>
      <c r="Q132" s="131" t="s">
        <v>881</v>
      </c>
      <c r="R132" s="35" t="s">
        <v>109</v>
      </c>
      <c r="S132" s="41">
        <v>39005</v>
      </c>
      <c r="T132" s="42"/>
      <c r="U132" s="40"/>
      <c r="V132" s="43">
        <v>1</v>
      </c>
      <c r="W132" s="43">
        <v>135</v>
      </c>
      <c r="X132" s="35"/>
      <c r="Y132" s="44"/>
      <c r="Z132" s="35"/>
      <c r="AA132" s="46" t="str">
        <f t="shared" si="24"/>
        <v>MAMTSFENTS GroveWP</v>
      </c>
    </row>
    <row r="133" spans="1:27" x14ac:dyDescent="0.15">
      <c r="A133" s="124"/>
      <c r="B133" s="35" t="s">
        <v>255</v>
      </c>
      <c r="C133" s="35" t="s">
        <v>256</v>
      </c>
      <c r="D133" s="35" t="s">
        <v>41</v>
      </c>
      <c r="E133" s="35" t="s">
        <v>582</v>
      </c>
      <c r="F133" s="36">
        <v>8.4</v>
      </c>
      <c r="G133" s="37"/>
      <c r="H133" s="37"/>
      <c r="I133" s="38">
        <f t="shared" si="22"/>
        <v>0</v>
      </c>
      <c r="J133" s="37"/>
      <c r="K133" s="37"/>
      <c r="L133" s="38">
        <f t="shared" si="23"/>
        <v>0</v>
      </c>
      <c r="M133" s="39">
        <v>161</v>
      </c>
      <c r="N133" s="96">
        <f t="shared" si="18"/>
        <v>161</v>
      </c>
      <c r="O133" s="35"/>
      <c r="P133" s="35" t="s">
        <v>734</v>
      </c>
      <c r="Q133" s="131"/>
      <c r="R133" s="35" t="s">
        <v>109</v>
      </c>
      <c r="S133" s="41">
        <v>38761</v>
      </c>
      <c r="T133" s="42"/>
      <c r="U133" s="40"/>
      <c r="V133" s="43">
        <v>1</v>
      </c>
      <c r="W133" s="43">
        <v>140</v>
      </c>
      <c r="X133" s="35"/>
      <c r="Y133" s="44"/>
      <c r="Z133" s="35"/>
      <c r="AA133" s="46" t="str">
        <f t="shared" si="24"/>
        <v>MAMTSFENTS GroveWP</v>
      </c>
    </row>
    <row r="134" spans="1:27" x14ac:dyDescent="0.15">
      <c r="A134" s="124"/>
      <c r="B134" s="35" t="s">
        <v>255</v>
      </c>
      <c r="C134" s="35" t="s">
        <v>256</v>
      </c>
      <c r="D134" s="35" t="s">
        <v>41</v>
      </c>
      <c r="E134" s="35" t="s">
        <v>582</v>
      </c>
      <c r="F134" s="36">
        <v>7.4</v>
      </c>
      <c r="G134" s="37"/>
      <c r="H134" s="37"/>
      <c r="I134" s="38">
        <f t="shared" si="22"/>
        <v>0</v>
      </c>
      <c r="J134" s="37"/>
      <c r="K134" s="37"/>
      <c r="L134" s="38">
        <f t="shared" si="23"/>
        <v>0</v>
      </c>
      <c r="M134" s="39">
        <v>160.80000000000001</v>
      </c>
      <c r="N134" s="96">
        <f t="shared" si="18"/>
        <v>160.80000000000001</v>
      </c>
      <c r="O134" s="35"/>
      <c r="P134" s="35" t="s">
        <v>219</v>
      </c>
      <c r="Q134" s="131" t="s">
        <v>881</v>
      </c>
      <c r="R134" s="35" t="s">
        <v>109</v>
      </c>
      <c r="S134" s="41">
        <v>38724</v>
      </c>
      <c r="T134" s="42"/>
      <c r="U134" s="40"/>
      <c r="V134" s="43">
        <v>1</v>
      </c>
      <c r="W134" s="43">
        <v>135</v>
      </c>
      <c r="X134" s="35"/>
      <c r="Y134" s="44"/>
      <c r="Z134" s="35"/>
      <c r="AA134" s="46" t="str">
        <f t="shared" si="24"/>
        <v>MAMTSFENTS GroveWP</v>
      </c>
    </row>
    <row r="135" spans="1:27" x14ac:dyDescent="0.15">
      <c r="A135" s="124"/>
      <c r="B135" s="35" t="s">
        <v>255</v>
      </c>
      <c r="C135" s="35" t="s">
        <v>256</v>
      </c>
      <c r="D135" s="35" t="s">
        <v>41</v>
      </c>
      <c r="E135" s="35" t="s">
        <v>582</v>
      </c>
      <c r="F135" s="36">
        <v>8.4</v>
      </c>
      <c r="G135" s="37"/>
      <c r="H135" s="37"/>
      <c r="I135" s="38">
        <f t="shared" si="22"/>
        <v>0</v>
      </c>
      <c r="J135" s="37"/>
      <c r="K135" s="37"/>
      <c r="L135" s="38">
        <f t="shared" si="23"/>
        <v>0</v>
      </c>
      <c r="M135" s="39">
        <v>160.1</v>
      </c>
      <c r="N135" s="96">
        <f t="shared" si="18"/>
        <v>160.1</v>
      </c>
      <c r="O135" s="35"/>
      <c r="P135" s="35" t="s">
        <v>43</v>
      </c>
      <c r="Q135" s="131" t="s">
        <v>881</v>
      </c>
      <c r="R135" s="35" t="s">
        <v>109</v>
      </c>
      <c r="S135" s="41">
        <v>38724</v>
      </c>
      <c r="T135" s="42"/>
      <c r="U135" s="40"/>
      <c r="V135" s="43">
        <v>1</v>
      </c>
      <c r="W135" s="43">
        <v>135</v>
      </c>
      <c r="X135" s="35"/>
      <c r="Y135" s="44"/>
      <c r="Z135" s="35" t="s">
        <v>892</v>
      </c>
      <c r="AA135" s="46" t="str">
        <f t="shared" si="24"/>
        <v>MAMTSFENTS GroveWP</v>
      </c>
    </row>
    <row r="136" spans="1:27" x14ac:dyDescent="0.15">
      <c r="A136" s="124"/>
      <c r="B136" s="35" t="s">
        <v>255</v>
      </c>
      <c r="C136" s="35" t="s">
        <v>256</v>
      </c>
      <c r="D136" s="35" t="s">
        <v>41</v>
      </c>
      <c r="E136" s="35" t="s">
        <v>582</v>
      </c>
      <c r="F136" s="36">
        <v>9.6999999999999993</v>
      </c>
      <c r="G136" s="37"/>
      <c r="H136" s="37"/>
      <c r="I136" s="38">
        <f t="shared" si="22"/>
        <v>0</v>
      </c>
      <c r="J136" s="37"/>
      <c r="K136" s="37"/>
      <c r="L136" s="38">
        <f t="shared" si="23"/>
        <v>0</v>
      </c>
      <c r="M136" s="39">
        <v>156.1</v>
      </c>
      <c r="N136" s="96">
        <f t="shared" si="18"/>
        <v>156.1</v>
      </c>
      <c r="O136" s="35"/>
      <c r="P136" s="35" t="s">
        <v>220</v>
      </c>
      <c r="Q136" s="131" t="s">
        <v>881</v>
      </c>
      <c r="R136" s="35" t="s">
        <v>109</v>
      </c>
      <c r="S136" s="41">
        <v>40661</v>
      </c>
      <c r="T136" s="42"/>
      <c r="U136" s="40"/>
      <c r="V136" s="43">
        <v>1</v>
      </c>
      <c r="W136" s="43">
        <v>135</v>
      </c>
      <c r="X136" s="35"/>
      <c r="Y136" s="44"/>
      <c r="Z136" s="35"/>
      <c r="AA136" s="46" t="str">
        <f t="shared" si="24"/>
        <v>MAMTSFENTS GroveWP</v>
      </c>
    </row>
    <row r="137" spans="1:27" x14ac:dyDescent="0.15">
      <c r="A137" s="124"/>
      <c r="B137" s="35" t="s">
        <v>255</v>
      </c>
      <c r="C137" s="35" t="s">
        <v>256</v>
      </c>
      <c r="D137" s="35" t="s">
        <v>41</v>
      </c>
      <c r="E137" s="35" t="s">
        <v>582</v>
      </c>
      <c r="F137" s="36">
        <v>10.1</v>
      </c>
      <c r="G137" s="37">
        <v>61.5</v>
      </c>
      <c r="H137" s="37">
        <v>52.7</v>
      </c>
      <c r="I137" s="38">
        <f t="shared" si="22"/>
        <v>146.76485721772829</v>
      </c>
      <c r="J137" s="37">
        <v>38</v>
      </c>
      <c r="K137" s="37">
        <v>4.2</v>
      </c>
      <c r="L137" s="38">
        <f t="shared" si="23"/>
        <v>8.349154472550012</v>
      </c>
      <c r="M137" s="39"/>
      <c r="N137" s="96">
        <f t="shared" si="18"/>
        <v>155.11401169027829</v>
      </c>
      <c r="O137" s="35"/>
      <c r="P137" s="35" t="s">
        <v>221</v>
      </c>
      <c r="Q137" s="131" t="s">
        <v>881</v>
      </c>
      <c r="R137" s="35" t="s">
        <v>109</v>
      </c>
      <c r="S137" s="41">
        <v>38734</v>
      </c>
      <c r="T137" s="42"/>
      <c r="U137" s="40"/>
      <c r="V137" s="43">
        <v>1</v>
      </c>
      <c r="W137" s="43">
        <v>140</v>
      </c>
      <c r="X137" s="35"/>
      <c r="Y137" s="44"/>
      <c r="Z137" s="35"/>
      <c r="AA137" s="46" t="str">
        <f t="shared" si="24"/>
        <v>MAMTSFENTS GroveWP</v>
      </c>
    </row>
    <row r="138" spans="1:27" x14ac:dyDescent="0.15">
      <c r="A138" s="124"/>
      <c r="B138" s="35" t="s">
        <v>108</v>
      </c>
      <c r="C138" s="35" t="s">
        <v>637</v>
      </c>
      <c r="D138" s="35" t="s">
        <v>611</v>
      </c>
      <c r="E138" s="35" t="s">
        <v>583</v>
      </c>
      <c r="F138" s="36">
        <v>9.1999999999999993</v>
      </c>
      <c r="G138" s="37">
        <v>63</v>
      </c>
      <c r="H138" s="37">
        <v>37.799999999999997</v>
      </c>
      <c r="I138" s="38">
        <f t="shared" si="22"/>
        <v>115.83943314041254</v>
      </c>
      <c r="J138" s="37">
        <v>54</v>
      </c>
      <c r="K138" s="37">
        <v>13.8</v>
      </c>
      <c r="L138" s="38">
        <f t="shared" si="23"/>
        <v>38.642420127730105</v>
      </c>
      <c r="M138" s="39"/>
      <c r="N138" s="96">
        <f t="shared" si="18"/>
        <v>154.48185326814263</v>
      </c>
      <c r="O138" s="35"/>
      <c r="P138" s="35" t="s">
        <v>572</v>
      </c>
      <c r="Q138" s="131" t="s">
        <v>881</v>
      </c>
      <c r="R138" s="35" t="s">
        <v>109</v>
      </c>
      <c r="S138" s="41">
        <v>38761</v>
      </c>
      <c r="T138" s="42"/>
      <c r="U138" s="40"/>
      <c r="V138" s="43">
        <v>1</v>
      </c>
      <c r="W138" s="43">
        <v>140</v>
      </c>
      <c r="X138" s="35"/>
      <c r="Y138" s="44"/>
      <c r="Z138" s="35"/>
      <c r="AA138" s="46" t="str">
        <f t="shared" si="24"/>
        <v>MAMTSFENTS GroveWP</v>
      </c>
    </row>
    <row r="139" spans="1:27" x14ac:dyDescent="0.15">
      <c r="A139" s="124"/>
      <c r="B139" s="35" t="s">
        <v>255</v>
      </c>
      <c r="C139" s="35" t="s">
        <v>256</v>
      </c>
      <c r="D139" s="35" t="s">
        <v>41</v>
      </c>
      <c r="E139" s="35" t="s">
        <v>582</v>
      </c>
      <c r="F139" s="36">
        <v>11.1</v>
      </c>
      <c r="G139" s="37">
        <v>61</v>
      </c>
      <c r="H139" s="37">
        <v>42.1</v>
      </c>
      <c r="I139" s="38">
        <f t="shared" si="22"/>
        <v>122.68807126946022</v>
      </c>
      <c r="J139" s="37">
        <v>46</v>
      </c>
      <c r="K139" s="37">
        <v>13.2</v>
      </c>
      <c r="L139" s="38">
        <f t="shared" si="23"/>
        <v>31.512420075270487</v>
      </c>
      <c r="M139" s="39"/>
      <c r="N139" s="96">
        <f t="shared" si="18"/>
        <v>154.20049134473072</v>
      </c>
      <c r="O139" s="35"/>
      <c r="P139" s="35" t="s">
        <v>142</v>
      </c>
      <c r="Q139" s="131" t="s">
        <v>881</v>
      </c>
      <c r="R139" s="35" t="s">
        <v>557</v>
      </c>
      <c r="S139" s="41">
        <v>38767</v>
      </c>
      <c r="T139" s="42"/>
      <c r="U139" s="40"/>
      <c r="V139" s="43">
        <v>1</v>
      </c>
      <c r="W139" s="43">
        <v>140</v>
      </c>
      <c r="X139" s="35"/>
      <c r="Y139" s="44"/>
      <c r="Z139" s="35"/>
      <c r="AA139" s="46" t="str">
        <f t="shared" si="24"/>
        <v>MAMTSFENTS GroveWP</v>
      </c>
    </row>
    <row r="140" spans="1:27" x14ac:dyDescent="0.15">
      <c r="A140" s="124"/>
      <c r="B140" s="35" t="s">
        <v>255</v>
      </c>
      <c r="C140" s="35" t="s">
        <v>256</v>
      </c>
      <c r="D140" s="35" t="s">
        <v>41</v>
      </c>
      <c r="E140" s="35" t="s">
        <v>582</v>
      </c>
      <c r="F140" s="36">
        <v>7.7</v>
      </c>
      <c r="G140" s="37"/>
      <c r="H140" s="37"/>
      <c r="I140" s="38">
        <f t="shared" si="22"/>
        <v>0</v>
      </c>
      <c r="J140" s="37"/>
      <c r="K140" s="37"/>
      <c r="L140" s="38">
        <f t="shared" si="23"/>
        <v>0</v>
      </c>
      <c r="M140" s="39">
        <v>153</v>
      </c>
      <c r="N140" s="96">
        <f t="shared" si="18"/>
        <v>153</v>
      </c>
      <c r="O140" s="35"/>
      <c r="P140" s="35" t="s">
        <v>566</v>
      </c>
      <c r="Q140" s="131" t="s">
        <v>881</v>
      </c>
      <c r="R140" s="35" t="s">
        <v>109</v>
      </c>
      <c r="S140" s="41">
        <v>38727</v>
      </c>
      <c r="T140" s="42"/>
      <c r="U140" s="40"/>
      <c r="V140" s="43">
        <v>1</v>
      </c>
      <c r="W140" s="43">
        <v>135</v>
      </c>
      <c r="X140" s="35"/>
      <c r="Y140" s="44"/>
      <c r="Z140" s="35"/>
      <c r="AA140" s="46" t="str">
        <f t="shared" si="24"/>
        <v>MAMTSFENTS GroveWP</v>
      </c>
    </row>
    <row r="141" spans="1:27" x14ac:dyDescent="0.15">
      <c r="A141" s="124"/>
      <c r="B141" s="35" t="s">
        <v>255</v>
      </c>
      <c r="C141" s="35" t="s">
        <v>256</v>
      </c>
      <c r="D141" s="35" t="s">
        <v>41</v>
      </c>
      <c r="E141" s="35" t="s">
        <v>582</v>
      </c>
      <c r="F141" s="36">
        <v>8.6</v>
      </c>
      <c r="G141" s="37">
        <v>62</v>
      </c>
      <c r="H141" s="37">
        <v>40.1</v>
      </c>
      <c r="I141" s="38">
        <f t="shared" si="22"/>
        <v>119.8069951356179</v>
      </c>
      <c r="J141" s="37"/>
      <c r="K141" s="37"/>
      <c r="L141" s="38">
        <f t="shared" si="23"/>
        <v>0</v>
      </c>
      <c r="M141" s="39">
        <v>33</v>
      </c>
      <c r="N141" s="96">
        <f t="shared" si="18"/>
        <v>152.80699513561791</v>
      </c>
      <c r="O141" s="35"/>
      <c r="P141" s="35" t="s">
        <v>141</v>
      </c>
      <c r="Q141" s="131" t="s">
        <v>881</v>
      </c>
      <c r="R141" s="35" t="s">
        <v>109</v>
      </c>
      <c r="S141" s="41">
        <v>38727</v>
      </c>
      <c r="T141" s="42"/>
      <c r="U141" s="40"/>
      <c r="V141" s="43">
        <v>1</v>
      </c>
      <c r="W141" s="43">
        <v>135</v>
      </c>
      <c r="X141" s="35"/>
      <c r="Y141" s="44"/>
      <c r="Z141" s="35"/>
      <c r="AA141" s="46" t="str">
        <f t="shared" si="24"/>
        <v>MAMTSFENTS GroveWP</v>
      </c>
    </row>
    <row r="142" spans="1:27" x14ac:dyDescent="0.15">
      <c r="A142" s="124"/>
      <c r="B142" s="35" t="s">
        <v>255</v>
      </c>
      <c r="C142" s="35" t="s">
        <v>256</v>
      </c>
      <c r="D142" s="35" t="s">
        <v>41</v>
      </c>
      <c r="E142" s="35" t="s">
        <v>582</v>
      </c>
      <c r="F142" s="36">
        <v>9.6999999999999993</v>
      </c>
      <c r="G142" s="37">
        <v>57.5</v>
      </c>
      <c r="H142" s="37">
        <v>43.5</v>
      </c>
      <c r="I142" s="38">
        <f t="shared" si="22"/>
        <v>118.74116430717254</v>
      </c>
      <c r="J142" s="37">
        <v>44.5</v>
      </c>
      <c r="K142" s="37">
        <v>14.6</v>
      </c>
      <c r="L142" s="38">
        <f t="shared" si="23"/>
        <v>33.651259325455669</v>
      </c>
      <c r="M142" s="39"/>
      <c r="N142" s="96">
        <f t="shared" si="18"/>
        <v>152.39242363262821</v>
      </c>
      <c r="O142" s="35"/>
      <c r="P142" s="35" t="s">
        <v>157</v>
      </c>
      <c r="Q142" s="131" t="s">
        <v>881</v>
      </c>
      <c r="R142" s="35" t="s">
        <v>109</v>
      </c>
      <c r="S142" s="41">
        <v>38727</v>
      </c>
      <c r="T142" s="42"/>
      <c r="U142" s="40"/>
      <c r="V142" s="43">
        <v>1</v>
      </c>
      <c r="W142" s="43">
        <v>135</v>
      </c>
      <c r="X142" s="35"/>
      <c r="Y142" s="44"/>
      <c r="Z142" s="35"/>
      <c r="AA142" s="46" t="str">
        <f t="shared" si="24"/>
        <v>MAMTSFENTS GroveWP</v>
      </c>
    </row>
    <row r="143" spans="1:27" x14ac:dyDescent="0.15">
      <c r="A143" s="124"/>
      <c r="B143" s="35" t="s">
        <v>541</v>
      </c>
      <c r="C143" s="35" t="s">
        <v>542</v>
      </c>
      <c r="D143" s="35" t="s">
        <v>44</v>
      </c>
      <c r="E143" s="35" t="s">
        <v>125</v>
      </c>
      <c r="F143" s="36">
        <v>10.3</v>
      </c>
      <c r="G143" s="37">
        <v>50</v>
      </c>
      <c r="H143" s="37">
        <v>52.2</v>
      </c>
      <c r="I143" s="38">
        <f t="shared" si="22"/>
        <v>118.52325185635357</v>
      </c>
      <c r="J143" s="37">
        <v>32</v>
      </c>
      <c r="K143" s="37">
        <v>20.2</v>
      </c>
      <c r="L143" s="38">
        <f t="shared" si="23"/>
        <v>33.148627103859326</v>
      </c>
      <c r="M143" s="39"/>
      <c r="N143" s="96">
        <f t="shared" si="18"/>
        <v>151.67187896021289</v>
      </c>
      <c r="O143" s="35"/>
      <c r="P143" s="35" t="s">
        <v>259</v>
      </c>
      <c r="Q143" s="131" t="s">
        <v>881</v>
      </c>
      <c r="R143" s="35" t="s">
        <v>109</v>
      </c>
      <c r="S143" s="41">
        <v>38761</v>
      </c>
      <c r="T143" s="42"/>
      <c r="U143" s="40"/>
      <c r="V143" s="43">
        <v>1</v>
      </c>
      <c r="W143" s="43">
        <v>140</v>
      </c>
      <c r="X143" s="35"/>
      <c r="Y143" s="44"/>
      <c r="Z143" s="35"/>
      <c r="AA143" s="46" t="str">
        <f t="shared" si="24"/>
        <v>MAMTSFENTS GroveWP</v>
      </c>
    </row>
    <row r="144" spans="1:27" x14ac:dyDescent="0.15">
      <c r="A144" s="124"/>
      <c r="B144" s="35" t="s">
        <v>255</v>
      </c>
      <c r="C144" s="35" t="s">
        <v>256</v>
      </c>
      <c r="D144" s="35" t="s">
        <v>41</v>
      </c>
      <c r="E144" s="35" t="s">
        <v>582</v>
      </c>
      <c r="F144" s="36">
        <v>9.6999999999999993</v>
      </c>
      <c r="G144" s="37">
        <v>49</v>
      </c>
      <c r="H144" s="37">
        <v>55</v>
      </c>
      <c r="I144" s="38">
        <f t="shared" si="22"/>
        <v>120.41535051048179</v>
      </c>
      <c r="J144" s="37">
        <v>29</v>
      </c>
      <c r="K144" s="37">
        <v>20.3</v>
      </c>
      <c r="L144" s="38">
        <f t="shared" si="23"/>
        <v>30.18340168687326</v>
      </c>
      <c r="M144" s="39">
        <v>1</v>
      </c>
      <c r="N144" s="96">
        <f t="shared" si="18"/>
        <v>151.59875219735505</v>
      </c>
      <c r="O144" s="35"/>
      <c r="P144" s="35" t="s">
        <v>442</v>
      </c>
      <c r="Q144" s="131" t="s">
        <v>881</v>
      </c>
      <c r="R144" s="35" t="s">
        <v>109</v>
      </c>
      <c r="S144" s="41">
        <v>38761</v>
      </c>
      <c r="T144" s="42"/>
      <c r="U144" s="40"/>
      <c r="V144" s="43">
        <v>1</v>
      </c>
      <c r="W144" s="43">
        <v>140</v>
      </c>
      <c r="X144" s="35"/>
      <c r="Y144" s="44"/>
      <c r="Z144" s="35"/>
      <c r="AA144" s="46" t="str">
        <f t="shared" si="24"/>
        <v>MAMTSFENTS GroveWP</v>
      </c>
    </row>
    <row r="145" spans="1:27" x14ac:dyDescent="0.15">
      <c r="A145" s="124"/>
      <c r="B145" s="35" t="s">
        <v>255</v>
      </c>
      <c r="C145" s="35" t="s">
        <v>256</v>
      </c>
      <c r="D145" s="35" t="s">
        <v>41</v>
      </c>
      <c r="E145" s="35" t="s">
        <v>582</v>
      </c>
      <c r="F145" s="36">
        <v>9.1</v>
      </c>
      <c r="G145" s="37">
        <v>49</v>
      </c>
      <c r="H145" s="37">
        <v>51.8</v>
      </c>
      <c r="I145" s="38">
        <f t="shared" si="22"/>
        <v>115.52096329678409</v>
      </c>
      <c r="J145" s="37">
        <v>31</v>
      </c>
      <c r="K145" s="37">
        <v>22.6</v>
      </c>
      <c r="L145" s="38">
        <f t="shared" si="23"/>
        <v>35.739465007361744</v>
      </c>
      <c r="M145" s="39"/>
      <c r="N145" s="96">
        <f t="shared" si="18"/>
        <v>151.26042830414582</v>
      </c>
      <c r="O145" s="35"/>
      <c r="P145" s="35" t="s">
        <v>99</v>
      </c>
      <c r="Q145" s="131" t="s">
        <v>881</v>
      </c>
      <c r="R145" s="35" t="s">
        <v>109</v>
      </c>
      <c r="S145" s="41">
        <v>38761</v>
      </c>
      <c r="T145" s="42"/>
      <c r="U145" s="40"/>
      <c r="V145" s="43">
        <v>1</v>
      </c>
      <c r="W145" s="43">
        <v>140</v>
      </c>
      <c r="X145" s="35"/>
      <c r="Y145" s="44"/>
      <c r="Z145" s="35"/>
      <c r="AA145" s="46" t="str">
        <f t="shared" si="24"/>
        <v>MAMTSFENTS GroveWP</v>
      </c>
    </row>
    <row r="146" spans="1:27" x14ac:dyDescent="0.15">
      <c r="A146" s="124"/>
      <c r="B146" s="35" t="s">
        <v>255</v>
      </c>
      <c r="C146" s="35" t="s">
        <v>256</v>
      </c>
      <c r="D146" s="35" t="s">
        <v>41</v>
      </c>
      <c r="E146" s="35" t="s">
        <v>582</v>
      </c>
      <c r="F146" s="36">
        <v>7.3</v>
      </c>
      <c r="G146" s="37">
        <v>57.5</v>
      </c>
      <c r="H146" s="37">
        <v>35.200000000000003</v>
      </c>
      <c r="I146" s="38">
        <f t="shared" si="22"/>
        <v>99.434574539289343</v>
      </c>
      <c r="J146" s="37">
        <v>48.5</v>
      </c>
      <c r="K146" s="37">
        <v>20.8</v>
      </c>
      <c r="L146" s="38">
        <f t="shared" si="23"/>
        <v>51.668063030383934</v>
      </c>
      <c r="M146" s="39"/>
      <c r="N146" s="96">
        <f t="shared" si="18"/>
        <v>151.10263756967328</v>
      </c>
      <c r="O146" s="35">
        <v>400</v>
      </c>
      <c r="P146" s="35" t="s">
        <v>11</v>
      </c>
      <c r="Q146" s="131" t="s">
        <v>881</v>
      </c>
      <c r="R146" s="35" t="s">
        <v>109</v>
      </c>
      <c r="S146" s="41">
        <v>38764</v>
      </c>
      <c r="T146" s="42"/>
      <c r="U146" s="40"/>
      <c r="V146" s="43">
        <v>1</v>
      </c>
      <c r="W146" s="43">
        <v>140</v>
      </c>
      <c r="X146" s="35"/>
      <c r="Y146" s="44"/>
      <c r="Z146" s="35"/>
      <c r="AA146" s="46" t="str">
        <f t="shared" si="24"/>
        <v>MAMTSFENTS GroveWP</v>
      </c>
    </row>
    <row r="147" spans="1:27" x14ac:dyDescent="0.15">
      <c r="A147" s="124"/>
      <c r="B147" s="35" t="s">
        <v>255</v>
      </c>
      <c r="C147" s="35" t="s">
        <v>256</v>
      </c>
      <c r="D147" s="35" t="s">
        <v>41</v>
      </c>
      <c r="E147" s="35" t="s">
        <v>582</v>
      </c>
      <c r="F147" s="36">
        <v>6.4</v>
      </c>
      <c r="G147" s="37">
        <v>47</v>
      </c>
      <c r="H147" s="37">
        <v>61.7</v>
      </c>
      <c r="I147" s="38">
        <f t="shared" si="22"/>
        <v>124.14730684479184</v>
      </c>
      <c r="J147" s="37">
        <v>22</v>
      </c>
      <c r="K147" s="37">
        <v>24</v>
      </c>
      <c r="L147" s="38">
        <f t="shared" si="23"/>
        <v>26.844618443002808</v>
      </c>
      <c r="M147" s="39"/>
      <c r="N147" s="96">
        <f t="shared" si="18"/>
        <v>150.99192528779466</v>
      </c>
      <c r="O147" s="35"/>
      <c r="P147" s="35" t="s">
        <v>496</v>
      </c>
      <c r="Q147" s="131" t="s">
        <v>881</v>
      </c>
      <c r="R147" s="35" t="s">
        <v>109</v>
      </c>
      <c r="S147" s="41">
        <v>38761</v>
      </c>
      <c r="T147" s="42"/>
      <c r="U147" s="40"/>
      <c r="V147" s="43">
        <v>1</v>
      </c>
      <c r="W147" s="43">
        <v>140</v>
      </c>
      <c r="X147" s="35"/>
      <c r="Y147" s="44"/>
      <c r="Z147" s="35"/>
      <c r="AA147" s="46" t="str">
        <f t="shared" si="24"/>
        <v>MAMTSFENTS GroveWP</v>
      </c>
    </row>
    <row r="148" spans="1:27" x14ac:dyDescent="0.15">
      <c r="A148" s="124"/>
      <c r="B148" s="35" t="s">
        <v>599</v>
      </c>
      <c r="C148" s="35" t="s">
        <v>471</v>
      </c>
      <c r="D148" s="35" t="s">
        <v>623</v>
      </c>
      <c r="E148" s="35" t="s">
        <v>624</v>
      </c>
      <c r="F148" s="36">
        <v>8.8000000000000007</v>
      </c>
      <c r="G148" s="37">
        <v>73</v>
      </c>
      <c r="H148" s="37">
        <v>41</v>
      </c>
      <c r="I148" s="38">
        <f t="shared" si="22"/>
        <v>143.67692734892108</v>
      </c>
      <c r="J148" s="37">
        <v>58.5</v>
      </c>
      <c r="K148" s="37">
        <v>0.1</v>
      </c>
      <c r="L148" s="38">
        <f t="shared" si="23"/>
        <v>0.30630512821515321</v>
      </c>
      <c r="M148" s="39">
        <v>6.6</v>
      </c>
      <c r="N148" s="96">
        <f t="shared" si="18"/>
        <v>150.58323247713622</v>
      </c>
      <c r="O148" s="35"/>
      <c r="P148" s="35" t="s">
        <v>113</v>
      </c>
      <c r="Q148" s="131" t="s">
        <v>881</v>
      </c>
      <c r="R148" s="35" t="s">
        <v>109</v>
      </c>
      <c r="S148" s="41">
        <v>38761</v>
      </c>
      <c r="T148" s="42"/>
      <c r="U148" s="40"/>
      <c r="V148" s="43">
        <v>1</v>
      </c>
      <c r="W148" s="43">
        <v>140</v>
      </c>
      <c r="X148" s="35"/>
      <c r="Y148" s="44"/>
      <c r="Z148" s="35"/>
      <c r="AA148" s="46" t="str">
        <f t="shared" si="24"/>
        <v>MAMTSFENTS GroveWP</v>
      </c>
    </row>
    <row r="149" spans="1:27" ht="12" customHeight="1" x14ac:dyDescent="0.15">
      <c r="A149" s="124"/>
      <c r="B149" s="35" t="s">
        <v>60</v>
      </c>
      <c r="C149" s="35" t="s">
        <v>61</v>
      </c>
      <c r="D149" s="35" t="s">
        <v>615</v>
      </c>
      <c r="E149" s="35" t="s">
        <v>191</v>
      </c>
      <c r="F149" s="36">
        <v>7.9</v>
      </c>
      <c r="G149" s="37">
        <v>52</v>
      </c>
      <c r="H149" s="37">
        <v>48.1</v>
      </c>
      <c r="I149" s="38">
        <f t="shared" si="22"/>
        <v>116.11260121206004</v>
      </c>
      <c r="J149" s="37">
        <v>36.5</v>
      </c>
      <c r="K149" s="37">
        <v>18.3</v>
      </c>
      <c r="L149" s="38">
        <f t="shared" si="23"/>
        <v>34.382173928430845</v>
      </c>
      <c r="M149" s="39"/>
      <c r="N149" s="96">
        <f t="shared" ref="N149:N180" si="25">I149+L149+M149</f>
        <v>150.4947751404909</v>
      </c>
      <c r="O149" s="35"/>
      <c r="P149" s="35" t="s">
        <v>121</v>
      </c>
      <c r="Q149" s="131" t="s">
        <v>881</v>
      </c>
      <c r="R149" s="35" t="s">
        <v>109</v>
      </c>
      <c r="S149" s="41">
        <v>38767</v>
      </c>
      <c r="T149" s="42"/>
      <c r="U149" s="40"/>
      <c r="V149" s="43">
        <v>1</v>
      </c>
      <c r="W149" s="43">
        <v>140</v>
      </c>
      <c r="X149" s="35"/>
      <c r="Y149" s="44"/>
      <c r="Z149" s="35"/>
      <c r="AA149" s="46" t="str">
        <f t="shared" si="24"/>
        <v>MAMTSFENTS GroveWP</v>
      </c>
    </row>
    <row r="150" spans="1:27" x14ac:dyDescent="0.15">
      <c r="A150" s="124"/>
      <c r="B150" s="35" t="s">
        <v>599</v>
      </c>
      <c r="C150" s="35" t="s">
        <v>471</v>
      </c>
      <c r="D150" s="35" t="s">
        <v>728</v>
      </c>
      <c r="E150" s="35" t="s">
        <v>624</v>
      </c>
      <c r="F150" s="36">
        <v>9.1999999999999993</v>
      </c>
      <c r="G150" s="37">
        <v>50</v>
      </c>
      <c r="H150" s="37">
        <v>51.1</v>
      </c>
      <c r="I150" s="38">
        <f t="shared" si="22"/>
        <v>116.73647227890315</v>
      </c>
      <c r="J150" s="37">
        <v>32.5</v>
      </c>
      <c r="K150" s="37">
        <v>20.2</v>
      </c>
      <c r="L150" s="38">
        <f t="shared" si="23"/>
        <v>33.666574402357128</v>
      </c>
      <c r="M150" s="39"/>
      <c r="N150" s="96">
        <f t="shared" si="25"/>
        <v>150.40304668126026</v>
      </c>
      <c r="O150" s="35"/>
      <c r="P150" s="35" t="s">
        <v>427</v>
      </c>
      <c r="Q150" s="131" t="s">
        <v>881</v>
      </c>
      <c r="R150" s="35" t="s">
        <v>428</v>
      </c>
      <c r="S150" s="41">
        <v>38764</v>
      </c>
      <c r="T150" s="42"/>
      <c r="U150" s="40"/>
      <c r="V150" s="43">
        <v>1</v>
      </c>
      <c r="W150" s="43">
        <v>140</v>
      </c>
      <c r="X150" s="35"/>
      <c r="Y150" s="44"/>
      <c r="Z150" s="35"/>
      <c r="AA150" s="46" t="str">
        <f t="shared" si="24"/>
        <v>MAMTSFENTS GroveWP</v>
      </c>
    </row>
    <row r="151" spans="1:27" x14ac:dyDescent="0.15">
      <c r="A151" s="124"/>
      <c r="B151" s="35" t="s">
        <v>60</v>
      </c>
      <c r="C151" s="35" t="s">
        <v>61</v>
      </c>
      <c r="D151" s="35" t="s">
        <v>615</v>
      </c>
      <c r="E151" s="35" t="s">
        <v>191</v>
      </c>
      <c r="F151" s="36">
        <v>9.1999999999999993</v>
      </c>
      <c r="G151" s="37">
        <v>53</v>
      </c>
      <c r="H151" s="37">
        <v>50.2</v>
      </c>
      <c r="I151" s="38">
        <f t="shared" si="22"/>
        <v>122.15708025137022</v>
      </c>
      <c r="J151" s="37">
        <v>33.5</v>
      </c>
      <c r="K151" s="37">
        <v>15.9</v>
      </c>
      <c r="L151" s="38">
        <f t="shared" si="23"/>
        <v>27.532901478589462</v>
      </c>
      <c r="M151" s="39">
        <v>0.6</v>
      </c>
      <c r="N151" s="96">
        <f t="shared" si="25"/>
        <v>150.28998172995966</v>
      </c>
      <c r="O151" s="35"/>
      <c r="P151" s="35" t="s">
        <v>495</v>
      </c>
      <c r="Q151" s="131" t="s">
        <v>881</v>
      </c>
      <c r="R151" s="35" t="s">
        <v>109</v>
      </c>
      <c r="S151" s="41">
        <v>38767</v>
      </c>
      <c r="T151" s="42"/>
      <c r="U151" s="40"/>
      <c r="V151" s="43">
        <v>1</v>
      </c>
      <c r="W151" s="43">
        <v>140</v>
      </c>
      <c r="X151" s="35"/>
      <c r="Y151" s="44"/>
      <c r="Z151" s="35"/>
      <c r="AA151" s="46" t="str">
        <f t="shared" si="24"/>
        <v>MAMTSFENTS GroveWP</v>
      </c>
    </row>
    <row r="152" spans="1:27" x14ac:dyDescent="0.15">
      <c r="A152" s="124"/>
      <c r="B152" s="35" t="s">
        <v>255</v>
      </c>
      <c r="C152" s="35" t="s">
        <v>256</v>
      </c>
      <c r="D152" s="35" t="s">
        <v>41</v>
      </c>
      <c r="E152" s="35" t="s">
        <v>582</v>
      </c>
      <c r="F152" s="36">
        <v>7.3</v>
      </c>
      <c r="G152" s="37">
        <v>52.5</v>
      </c>
      <c r="H152" s="37">
        <v>50.8</v>
      </c>
      <c r="I152" s="38">
        <f t="shared" si="22"/>
        <v>122.05375697090827</v>
      </c>
      <c r="J152" s="37">
        <v>34.5</v>
      </c>
      <c r="K152" s="37">
        <v>15.8</v>
      </c>
      <c r="L152" s="38">
        <f t="shared" si="23"/>
        <v>28.181005568699447</v>
      </c>
      <c r="M152" s="39"/>
      <c r="N152" s="96">
        <f t="shared" si="25"/>
        <v>150.23476253960771</v>
      </c>
      <c r="O152" s="35"/>
      <c r="P152" s="35" t="s">
        <v>306</v>
      </c>
      <c r="Q152" s="131" t="s">
        <v>881</v>
      </c>
      <c r="R152" s="35" t="s">
        <v>109</v>
      </c>
      <c r="S152" s="41">
        <v>38727</v>
      </c>
      <c r="T152" s="42"/>
      <c r="U152" s="40"/>
      <c r="V152" s="43">
        <v>1</v>
      </c>
      <c r="W152" s="43">
        <v>135</v>
      </c>
      <c r="X152" s="35"/>
      <c r="Y152" s="44"/>
      <c r="Z152" s="35"/>
      <c r="AA152" s="46" t="str">
        <f t="shared" si="24"/>
        <v>MAMTSFENTS GroveWP</v>
      </c>
    </row>
    <row r="153" spans="1:27" x14ac:dyDescent="0.15">
      <c r="A153" s="124"/>
      <c r="B153" s="35" t="s">
        <v>255</v>
      </c>
      <c r="C153" s="35" t="s">
        <v>256</v>
      </c>
      <c r="D153" s="35" t="s">
        <v>41</v>
      </c>
      <c r="E153" s="35" t="s">
        <v>582</v>
      </c>
      <c r="F153" s="36">
        <v>7.5</v>
      </c>
      <c r="G153" s="37"/>
      <c r="H153" s="37"/>
      <c r="I153" s="38">
        <f t="shared" si="22"/>
        <v>0</v>
      </c>
      <c r="J153" s="37"/>
      <c r="K153" s="37"/>
      <c r="L153" s="38">
        <f t="shared" si="23"/>
        <v>0</v>
      </c>
      <c r="M153" s="39">
        <v>150</v>
      </c>
      <c r="N153" s="96">
        <f t="shared" si="25"/>
        <v>150</v>
      </c>
      <c r="O153" s="35"/>
      <c r="P153" s="35" t="s">
        <v>434</v>
      </c>
      <c r="Q153" s="131" t="s">
        <v>881</v>
      </c>
      <c r="R153" s="35" t="s">
        <v>109</v>
      </c>
      <c r="S153" s="41">
        <v>38727</v>
      </c>
      <c r="T153" s="42"/>
      <c r="U153" s="40"/>
      <c r="V153" s="43">
        <v>1</v>
      </c>
      <c r="W153" s="43">
        <v>135</v>
      </c>
      <c r="X153" s="35"/>
      <c r="Y153" s="44"/>
      <c r="Z153" s="35"/>
      <c r="AA153" s="46" t="str">
        <f t="shared" si="24"/>
        <v>MAMTSFENTS GroveWP</v>
      </c>
    </row>
    <row r="154" spans="1:27" x14ac:dyDescent="0.15">
      <c r="A154" s="124"/>
      <c r="B154" s="35" t="s">
        <v>296</v>
      </c>
      <c r="C154" s="35" t="s">
        <v>297</v>
      </c>
      <c r="D154" s="35" t="s">
        <v>41</v>
      </c>
      <c r="E154" s="35" t="s">
        <v>3</v>
      </c>
      <c r="F154" s="36">
        <v>13.7</v>
      </c>
      <c r="G154" s="37">
        <v>63.5</v>
      </c>
      <c r="H154" s="37">
        <v>30.1</v>
      </c>
      <c r="I154" s="38">
        <f t="shared" si="22"/>
        <v>95.537795428876635</v>
      </c>
      <c r="J154" s="37">
        <v>54</v>
      </c>
      <c r="K154" s="37">
        <v>19.2</v>
      </c>
      <c r="L154" s="38">
        <f t="shared" si="23"/>
        <v>53.276396771650489</v>
      </c>
      <c r="M154" s="39"/>
      <c r="N154" s="96">
        <f t="shared" si="25"/>
        <v>148.81419220052712</v>
      </c>
      <c r="O154" s="35"/>
      <c r="P154" s="35" t="s">
        <v>773</v>
      </c>
      <c r="Q154" s="131"/>
      <c r="R154" s="35" t="s">
        <v>426</v>
      </c>
      <c r="S154" s="41">
        <v>39525</v>
      </c>
      <c r="T154" s="42"/>
      <c r="U154" s="40"/>
      <c r="V154" s="43">
        <v>1</v>
      </c>
      <c r="W154" s="43">
        <v>140</v>
      </c>
      <c r="X154" s="35"/>
      <c r="Y154" s="44"/>
      <c r="Z154" s="35"/>
      <c r="AA154" s="46" t="str">
        <f t="shared" ref="AA154:AA171" si="26">B154&amp;C154&amp;D210&amp;E210</f>
        <v>MAMTSFIndian SpringsWP</v>
      </c>
    </row>
    <row r="155" spans="1:27" x14ac:dyDescent="0.15">
      <c r="A155" s="140"/>
      <c r="B155" s="35" t="s">
        <v>87</v>
      </c>
      <c r="C155" s="35" t="s">
        <v>0</v>
      </c>
      <c r="D155" s="35" t="s">
        <v>41</v>
      </c>
      <c r="E155" s="35" t="s">
        <v>582</v>
      </c>
      <c r="F155" s="36">
        <v>8.6999999999999993</v>
      </c>
      <c r="G155" s="37">
        <v>72</v>
      </c>
      <c r="H155" s="37">
        <v>44.1</v>
      </c>
      <c r="I155" s="38">
        <f t="shared" si="22"/>
        <v>150.31716406393991</v>
      </c>
      <c r="J155" s="37">
        <v>51</v>
      </c>
      <c r="K155" s="37">
        <v>-0.6</v>
      </c>
      <c r="L155" s="38">
        <f t="shared" si="23"/>
        <v>-1.602182969785606</v>
      </c>
      <c r="M155" s="39"/>
      <c r="N155" s="96">
        <f t="shared" si="25"/>
        <v>148.7149810941543</v>
      </c>
      <c r="O155" s="35"/>
      <c r="P155" s="35" t="s">
        <v>806</v>
      </c>
      <c r="Q155" s="131"/>
      <c r="R155" s="35" t="s">
        <v>109</v>
      </c>
      <c r="S155" s="41">
        <v>38761</v>
      </c>
      <c r="T155" s="42"/>
      <c r="U155" s="40"/>
      <c r="V155" s="43"/>
      <c r="W155" s="43"/>
      <c r="X155" s="35"/>
      <c r="Y155" s="44"/>
      <c r="Z155" s="35"/>
      <c r="AA155" s="46" t="str">
        <f t="shared" si="26"/>
        <v>MAMTSFIndian SpringsWP</v>
      </c>
    </row>
    <row r="156" spans="1:27" x14ac:dyDescent="0.15">
      <c r="A156" s="124"/>
      <c r="B156" s="35" t="s">
        <v>60</v>
      </c>
      <c r="C156" s="35" t="s">
        <v>61</v>
      </c>
      <c r="D156" s="35" t="s">
        <v>672</v>
      </c>
      <c r="E156" s="35" t="s">
        <v>413</v>
      </c>
      <c r="F156" s="36">
        <v>10.199999999999999</v>
      </c>
      <c r="G156" s="37">
        <v>62</v>
      </c>
      <c r="H156" s="37">
        <v>49.5</v>
      </c>
      <c r="I156" s="38">
        <f t="shared" si="22"/>
        <v>141.43550960160576</v>
      </c>
      <c r="J156" s="37"/>
      <c r="K156" s="37"/>
      <c r="L156" s="38">
        <f t="shared" si="23"/>
        <v>0</v>
      </c>
      <c r="M156" s="39">
        <v>7</v>
      </c>
      <c r="N156" s="96">
        <f t="shared" si="25"/>
        <v>148.43550960160576</v>
      </c>
      <c r="O156" s="35"/>
      <c r="P156" s="35" t="s">
        <v>727</v>
      </c>
      <c r="Q156" s="131"/>
      <c r="R156" s="35" t="s">
        <v>428</v>
      </c>
      <c r="S156" s="41">
        <v>38758</v>
      </c>
      <c r="T156" s="42"/>
      <c r="U156" s="40"/>
      <c r="V156" s="43">
        <v>1</v>
      </c>
      <c r="W156" s="43">
        <v>150</v>
      </c>
      <c r="X156" s="35"/>
      <c r="Y156" s="44"/>
      <c r="Z156" s="35" t="s">
        <v>497</v>
      </c>
      <c r="AA156" s="46" t="str">
        <f t="shared" si="26"/>
        <v>MAMTSFPocumtuckWP</v>
      </c>
    </row>
    <row r="157" spans="1:27" x14ac:dyDescent="0.15">
      <c r="A157" s="124"/>
      <c r="B157" s="35" t="s">
        <v>60</v>
      </c>
      <c r="C157" s="35" t="s">
        <v>61</v>
      </c>
      <c r="D157" s="35" t="s">
        <v>419</v>
      </c>
      <c r="E157" s="35" t="s">
        <v>20</v>
      </c>
      <c r="F157" s="36"/>
      <c r="G157" s="37">
        <v>73</v>
      </c>
      <c r="H157" s="37">
        <v>37.700000000000003</v>
      </c>
      <c r="I157" s="38">
        <f t="shared" si="22"/>
        <v>133.92442180069702</v>
      </c>
      <c r="J157" s="37">
        <v>62.5</v>
      </c>
      <c r="K157" s="37">
        <v>4.4000000000000004</v>
      </c>
      <c r="L157" s="38">
        <f t="shared" si="23"/>
        <v>14.384817773778495</v>
      </c>
      <c r="M157" s="39"/>
      <c r="N157" s="96">
        <f t="shared" si="25"/>
        <v>148.30923957447553</v>
      </c>
      <c r="O157" s="35"/>
      <c r="P157" s="35" t="s">
        <v>774</v>
      </c>
      <c r="Q157" s="131"/>
      <c r="R157" s="35" t="s">
        <v>426</v>
      </c>
      <c r="S157" s="41">
        <v>39525</v>
      </c>
      <c r="T157" s="42"/>
      <c r="U157" s="40"/>
      <c r="V157" s="43">
        <v>1</v>
      </c>
      <c r="W157" s="43">
        <v>140</v>
      </c>
      <c r="X157" s="35"/>
      <c r="Y157" s="44"/>
      <c r="Z157" s="35" t="s">
        <v>798</v>
      </c>
      <c r="AA157" s="46" t="str">
        <f t="shared" si="26"/>
        <v>MAMTSFPocumtuckWP</v>
      </c>
    </row>
    <row r="158" spans="1:27" x14ac:dyDescent="0.15">
      <c r="A158" s="124"/>
      <c r="B158" s="35" t="s">
        <v>60</v>
      </c>
      <c r="C158" s="35" t="s">
        <v>61</v>
      </c>
      <c r="D158" s="35" t="s">
        <v>615</v>
      </c>
      <c r="E158" s="35" t="s">
        <v>191</v>
      </c>
      <c r="F158" s="36">
        <v>9</v>
      </c>
      <c r="G158" s="37">
        <v>60</v>
      </c>
      <c r="H158" s="37">
        <v>33</v>
      </c>
      <c r="I158" s="38">
        <f t="shared" si="22"/>
        <v>98.035026302704864</v>
      </c>
      <c r="J158" s="37">
        <v>50.5</v>
      </c>
      <c r="K158" s="37">
        <v>19.2</v>
      </c>
      <c r="L158" s="38">
        <f t="shared" si="23"/>
        <v>49.823296980895364</v>
      </c>
      <c r="M158" s="39"/>
      <c r="N158" s="96">
        <f t="shared" si="25"/>
        <v>147.85832328360021</v>
      </c>
      <c r="O158" s="35"/>
      <c r="P158" s="35" t="s">
        <v>614</v>
      </c>
      <c r="Q158" s="131"/>
      <c r="R158" s="35" t="s">
        <v>109</v>
      </c>
      <c r="S158" s="41">
        <v>38767</v>
      </c>
      <c r="T158" s="42"/>
      <c r="U158" s="40"/>
      <c r="V158" s="43">
        <v>1</v>
      </c>
      <c r="W158" s="43">
        <v>135</v>
      </c>
      <c r="X158" s="35"/>
      <c r="Y158" s="44"/>
      <c r="Z158" s="35" t="s">
        <v>163</v>
      </c>
      <c r="AA158" s="46" t="str">
        <f t="shared" si="26"/>
        <v>MAMTSFPocumtuckWP</v>
      </c>
    </row>
    <row r="159" spans="1:27" x14ac:dyDescent="0.15">
      <c r="A159" s="125"/>
      <c r="B159" s="35" t="s">
        <v>72</v>
      </c>
      <c r="C159" s="35" t="s">
        <v>73</v>
      </c>
      <c r="D159" s="35" t="s">
        <v>41</v>
      </c>
      <c r="E159" s="35" t="s">
        <v>582</v>
      </c>
      <c r="F159" s="36">
        <v>7.8</v>
      </c>
      <c r="G159" s="37">
        <v>54.5</v>
      </c>
      <c r="H159" s="37">
        <v>47.7</v>
      </c>
      <c r="I159" s="38">
        <f t="shared" si="22"/>
        <v>120.92968402900269</v>
      </c>
      <c r="J159" s="37">
        <v>38</v>
      </c>
      <c r="K159" s="37">
        <v>13.5</v>
      </c>
      <c r="L159" s="38">
        <f t="shared" si="23"/>
        <v>26.612771479573219</v>
      </c>
      <c r="M159" s="39"/>
      <c r="N159" s="96">
        <f t="shared" si="25"/>
        <v>147.5424555085759</v>
      </c>
      <c r="O159" s="35"/>
      <c r="P159" s="35" t="s">
        <v>496</v>
      </c>
      <c r="Q159" s="131"/>
      <c r="R159" s="35" t="s">
        <v>109</v>
      </c>
      <c r="S159" s="41">
        <v>38761</v>
      </c>
      <c r="T159" s="42"/>
      <c r="U159" s="40"/>
      <c r="V159" s="43"/>
      <c r="W159" s="43">
        <v>140</v>
      </c>
      <c r="X159" s="35"/>
      <c r="Y159" s="44"/>
      <c r="Z159" s="55" t="s">
        <v>584</v>
      </c>
      <c r="AA159" s="46" t="str">
        <f t="shared" si="26"/>
        <v>MAMTSFPocumtuckWP</v>
      </c>
    </row>
    <row r="160" spans="1:27" x14ac:dyDescent="0.15">
      <c r="A160" s="124"/>
      <c r="B160" s="35" t="s">
        <v>255</v>
      </c>
      <c r="C160" s="35" t="s">
        <v>256</v>
      </c>
      <c r="D160" s="35" t="s">
        <v>41</v>
      </c>
      <c r="E160" s="35" t="s">
        <v>582</v>
      </c>
      <c r="F160" s="36">
        <v>9.1</v>
      </c>
      <c r="G160" s="37">
        <v>50</v>
      </c>
      <c r="H160" s="37">
        <v>47.4</v>
      </c>
      <c r="I160" s="38">
        <f t="shared" si="22"/>
        <v>110.41456306796013</v>
      </c>
      <c r="J160" s="37">
        <v>34</v>
      </c>
      <c r="K160" s="37">
        <v>20.399999999999999</v>
      </c>
      <c r="L160" s="38">
        <f t="shared" si="23"/>
        <v>35.554348826825148</v>
      </c>
      <c r="M160" s="39"/>
      <c r="N160" s="96">
        <f t="shared" si="25"/>
        <v>145.96891189478526</v>
      </c>
      <c r="O160" s="35"/>
      <c r="P160" s="35" t="s">
        <v>139</v>
      </c>
      <c r="Q160" s="131"/>
      <c r="R160" s="35" t="s">
        <v>109</v>
      </c>
      <c r="S160" s="41">
        <v>38761</v>
      </c>
      <c r="T160" s="42"/>
      <c r="U160" s="40"/>
      <c r="V160" s="43">
        <v>1</v>
      </c>
      <c r="W160" s="43">
        <v>140</v>
      </c>
      <c r="X160" s="35"/>
      <c r="Y160" s="44"/>
      <c r="Z160" s="35" t="s">
        <v>352</v>
      </c>
      <c r="AA160" s="46" t="str">
        <f t="shared" si="26"/>
        <v>MAMTSFPocumtuckWP</v>
      </c>
    </row>
    <row r="161" spans="1:27" x14ac:dyDescent="0.15">
      <c r="A161" s="124"/>
      <c r="B161" s="35" t="s">
        <v>255</v>
      </c>
      <c r="C161" s="35" t="s">
        <v>256</v>
      </c>
      <c r="D161" s="35" t="s">
        <v>41</v>
      </c>
      <c r="E161" s="35" t="s">
        <v>582</v>
      </c>
      <c r="F161" s="36"/>
      <c r="G161" s="37">
        <v>51</v>
      </c>
      <c r="H161" s="37">
        <v>42.2</v>
      </c>
      <c r="I161" s="38">
        <f t="shared" si="22"/>
        <v>102.7732501664175</v>
      </c>
      <c r="J161" s="37">
        <v>38</v>
      </c>
      <c r="K161" s="37">
        <v>21.6</v>
      </c>
      <c r="L161" s="38">
        <f t="shared" si="23"/>
        <v>41.96619900605328</v>
      </c>
      <c r="M161" s="39"/>
      <c r="N161" s="96">
        <f t="shared" si="25"/>
        <v>144.73944917247078</v>
      </c>
      <c r="O161" s="35"/>
      <c r="P161" s="35" t="s">
        <v>496</v>
      </c>
      <c r="Q161" s="131"/>
      <c r="R161" s="35" t="s">
        <v>109</v>
      </c>
      <c r="S161" s="41">
        <v>38761</v>
      </c>
      <c r="T161" s="42"/>
      <c r="U161" s="40"/>
      <c r="V161" s="43">
        <v>1</v>
      </c>
      <c r="W161" s="43">
        <v>135</v>
      </c>
      <c r="X161" s="35"/>
      <c r="Y161" s="44"/>
      <c r="Z161" s="35"/>
      <c r="AA161" s="46" t="str">
        <f t="shared" si="26"/>
        <v>MAMTSFPocumtuckWP</v>
      </c>
    </row>
    <row r="162" spans="1:27" x14ac:dyDescent="0.15">
      <c r="A162" s="182"/>
      <c r="B162" s="35" t="s">
        <v>255</v>
      </c>
      <c r="C162" s="35" t="s">
        <v>256</v>
      </c>
      <c r="D162" s="35" t="s">
        <v>668</v>
      </c>
      <c r="E162" s="35" t="s">
        <v>341</v>
      </c>
      <c r="F162" s="36"/>
      <c r="G162" s="37">
        <v>50.5</v>
      </c>
      <c r="H162" s="37">
        <v>45.2</v>
      </c>
      <c r="I162" s="38">
        <f t="shared" si="22"/>
        <v>107.49996658528292</v>
      </c>
      <c r="J162" s="37">
        <v>34</v>
      </c>
      <c r="K162" s="37">
        <v>17.7</v>
      </c>
      <c r="L162" s="38">
        <f t="shared" si="23"/>
        <v>31.011372214400005</v>
      </c>
      <c r="M162" s="39">
        <v>6</v>
      </c>
      <c r="N162" s="96">
        <f t="shared" si="25"/>
        <v>144.51133879968293</v>
      </c>
      <c r="O162" s="35"/>
      <c r="P162" s="35" t="s">
        <v>332</v>
      </c>
      <c r="Q162" s="131"/>
      <c r="R162" s="35" t="s">
        <v>109</v>
      </c>
      <c r="S162" s="41">
        <v>38761</v>
      </c>
      <c r="T162" s="42"/>
      <c r="U162" s="40"/>
      <c r="V162" s="43">
        <v>1</v>
      </c>
      <c r="W162" s="43">
        <v>140</v>
      </c>
      <c r="X162" s="35"/>
      <c r="Y162" s="44"/>
      <c r="Z162" s="35"/>
      <c r="AA162" s="46" t="str">
        <f t="shared" si="26"/>
        <v>MAMTSFPocumtuckWP</v>
      </c>
    </row>
    <row r="163" spans="1:27" x14ac:dyDescent="0.15">
      <c r="A163" s="124"/>
      <c r="B163" s="35" t="s">
        <v>255</v>
      </c>
      <c r="C163" s="35" t="s">
        <v>256</v>
      </c>
      <c r="D163" s="35" t="s">
        <v>41</v>
      </c>
      <c r="E163" s="35" t="s">
        <v>582</v>
      </c>
      <c r="F163" s="36">
        <v>10.3</v>
      </c>
      <c r="G163" s="37">
        <v>73</v>
      </c>
      <c r="H163" s="37">
        <v>31.7</v>
      </c>
      <c r="I163" s="38">
        <f t="shared" si="22"/>
        <v>115.07829158482664</v>
      </c>
      <c r="J163" s="37">
        <v>65</v>
      </c>
      <c r="K163" s="37">
        <v>7.5</v>
      </c>
      <c r="L163" s="38">
        <f t="shared" si="23"/>
        <v>25.452607482910054</v>
      </c>
      <c r="M163" s="39"/>
      <c r="N163" s="96">
        <f t="shared" si="25"/>
        <v>140.5308990677367</v>
      </c>
      <c r="O163" s="35"/>
      <c r="P163" s="35" t="s">
        <v>475</v>
      </c>
      <c r="Q163" s="131"/>
      <c r="R163" s="35" t="s">
        <v>109</v>
      </c>
      <c r="S163" s="41">
        <v>38724</v>
      </c>
      <c r="T163" s="42"/>
      <c r="U163" s="40"/>
      <c r="V163" s="43">
        <v>1</v>
      </c>
      <c r="W163" s="43"/>
      <c r="X163" s="35"/>
      <c r="Y163" s="44"/>
      <c r="Z163" s="35"/>
      <c r="AA163" s="46" t="str">
        <f t="shared" si="26"/>
        <v>MAMTSFPocumtuckWP</v>
      </c>
    </row>
    <row r="164" spans="1:27" x14ac:dyDescent="0.15">
      <c r="A164" s="124"/>
      <c r="B164" s="35" t="s">
        <v>429</v>
      </c>
      <c r="C164" s="35" t="s">
        <v>410</v>
      </c>
      <c r="D164" s="35" t="s">
        <v>41</v>
      </c>
      <c r="E164" s="35" t="s">
        <v>582</v>
      </c>
      <c r="F164" s="36">
        <v>7.7</v>
      </c>
      <c r="G164" s="37">
        <v>46</v>
      </c>
      <c r="H164" s="37">
        <v>57.3</v>
      </c>
      <c r="I164" s="38">
        <f t="shared" si="22"/>
        <v>116.12848790845224</v>
      </c>
      <c r="J164" s="37">
        <v>26.5</v>
      </c>
      <c r="K164" s="37">
        <v>17.5</v>
      </c>
      <c r="L164" s="38">
        <f t="shared" si="23"/>
        <v>23.906111060589716</v>
      </c>
      <c r="M164" s="39"/>
      <c r="N164" s="96">
        <f t="shared" si="25"/>
        <v>140.03459896904195</v>
      </c>
      <c r="O164" s="35"/>
      <c r="P164" s="35" t="s">
        <v>496</v>
      </c>
      <c r="Q164" s="131"/>
      <c r="R164" s="35" t="s">
        <v>109</v>
      </c>
      <c r="S164" s="41">
        <v>38761</v>
      </c>
      <c r="T164" s="42"/>
      <c r="U164" s="40"/>
      <c r="V164" s="43">
        <v>1</v>
      </c>
      <c r="W164" s="43">
        <v>160</v>
      </c>
      <c r="X164" s="35"/>
      <c r="Y164" s="44"/>
      <c r="Z164" s="35"/>
      <c r="AA164" s="46" t="str">
        <f t="shared" si="26"/>
        <v>MAMTSFPocumtuckWP</v>
      </c>
    </row>
    <row r="165" spans="1:27" x14ac:dyDescent="0.15">
      <c r="A165" s="124"/>
      <c r="B165" s="35" t="s">
        <v>255</v>
      </c>
      <c r="C165" s="35" t="s">
        <v>256</v>
      </c>
      <c r="D165" s="35" t="s">
        <v>41</v>
      </c>
      <c r="E165" s="35" t="s">
        <v>3</v>
      </c>
      <c r="F165" s="36">
        <v>11.7</v>
      </c>
      <c r="G165" s="37">
        <v>68</v>
      </c>
      <c r="H165" s="37">
        <v>41.7</v>
      </c>
      <c r="I165" s="38">
        <f t="shared" si="22"/>
        <v>135.70699234948961</v>
      </c>
      <c r="J165" s="37">
        <v>55</v>
      </c>
      <c r="K165" s="37">
        <v>0.4</v>
      </c>
      <c r="L165" s="38">
        <f t="shared" si="23"/>
        <v>1.1519079491636561</v>
      </c>
      <c r="M165" s="39"/>
      <c r="N165" s="96">
        <f t="shared" si="25"/>
        <v>136.85890029865325</v>
      </c>
      <c r="O165" s="35"/>
      <c r="P165" s="35" t="s">
        <v>776</v>
      </c>
      <c r="Q165" s="131"/>
      <c r="R165" s="35" t="s">
        <v>426</v>
      </c>
      <c r="S165" s="41">
        <v>39530</v>
      </c>
      <c r="T165" s="42"/>
      <c r="U165" s="40"/>
      <c r="V165" s="43">
        <v>1</v>
      </c>
      <c r="W165" s="43">
        <v>140</v>
      </c>
      <c r="X165" s="35"/>
      <c r="Y165" s="44"/>
      <c r="Z165" s="35"/>
      <c r="AA165" s="46" t="str">
        <f t="shared" si="26"/>
        <v>MAMTSFPocumtuckWP</v>
      </c>
    </row>
    <row r="166" spans="1:27" x14ac:dyDescent="0.15">
      <c r="A166" s="129"/>
      <c r="B166" s="35" t="s">
        <v>72</v>
      </c>
      <c r="C166" s="35" t="s">
        <v>0</v>
      </c>
      <c r="D166" s="35" t="s">
        <v>615</v>
      </c>
      <c r="E166" s="35" t="s">
        <v>191</v>
      </c>
      <c r="F166" s="36">
        <v>11.1</v>
      </c>
      <c r="G166" s="37">
        <v>43</v>
      </c>
      <c r="H166" s="37">
        <v>40.799999999999997</v>
      </c>
      <c r="I166" s="38">
        <f t="shared" si="22"/>
        <v>84.291257914723602</v>
      </c>
      <c r="J166" s="37">
        <v>35.5</v>
      </c>
      <c r="K166" s="37">
        <v>19.2</v>
      </c>
      <c r="L166" s="38">
        <f t="shared" si="23"/>
        <v>35.024297877659116</v>
      </c>
      <c r="M166" s="39">
        <v>1.5</v>
      </c>
      <c r="N166" s="96">
        <f t="shared" si="25"/>
        <v>120.81555579238272</v>
      </c>
      <c r="O166" s="35"/>
      <c r="P166" s="35" t="s">
        <v>495</v>
      </c>
      <c r="Q166" s="131"/>
      <c r="R166" s="35" t="s">
        <v>109</v>
      </c>
      <c r="S166" s="41">
        <v>38767</v>
      </c>
      <c r="T166" s="42"/>
      <c r="U166" s="40"/>
      <c r="V166" s="43"/>
      <c r="W166" s="43"/>
      <c r="X166" s="35"/>
      <c r="Y166" s="44"/>
      <c r="Z166" s="35"/>
      <c r="AA166" s="46" t="str">
        <f t="shared" si="26"/>
        <v>MAMTSFPocumtuckWP</v>
      </c>
    </row>
    <row r="167" spans="1:27" x14ac:dyDescent="0.15">
      <c r="A167" s="124"/>
      <c r="B167" s="35" t="s">
        <v>60</v>
      </c>
      <c r="C167" s="35" t="s">
        <v>61</v>
      </c>
      <c r="D167" s="35" t="s">
        <v>419</v>
      </c>
      <c r="E167" s="35" t="s">
        <v>731</v>
      </c>
      <c r="F167" s="36">
        <v>7.9</v>
      </c>
      <c r="G167" s="37">
        <v>30</v>
      </c>
      <c r="H167" s="37">
        <v>64.900000000000006</v>
      </c>
      <c r="I167" s="38">
        <f t="shared" si="22"/>
        <v>81.501191911002564</v>
      </c>
      <c r="J167" s="37">
        <v>18</v>
      </c>
      <c r="K167" s="37">
        <v>22.7</v>
      </c>
      <c r="L167" s="38">
        <f t="shared" si="23"/>
        <v>20.838926285513203</v>
      </c>
      <c r="M167" s="39"/>
      <c r="N167" s="96">
        <f t="shared" si="25"/>
        <v>102.34011819651576</v>
      </c>
      <c r="O167" s="35"/>
      <c r="P167" s="35"/>
      <c r="Q167" s="131"/>
      <c r="R167" s="35" t="s">
        <v>109</v>
      </c>
      <c r="S167" s="41">
        <v>38614</v>
      </c>
      <c r="T167" s="42"/>
      <c r="U167" s="40"/>
      <c r="V167" s="43">
        <v>1</v>
      </c>
      <c r="W167" s="43"/>
      <c r="X167" s="35"/>
      <c r="Y167" s="44"/>
      <c r="Z167" s="35"/>
      <c r="AA167" s="46" t="str">
        <f t="shared" si="26"/>
        <v>MAMTSFPocumtuckWP</v>
      </c>
    </row>
    <row r="168" spans="1:27" x14ac:dyDescent="0.15">
      <c r="A168" s="124"/>
      <c r="B168" s="35" t="s">
        <v>60</v>
      </c>
      <c r="C168" s="35" t="s">
        <v>61</v>
      </c>
      <c r="D168" s="35" t="s">
        <v>419</v>
      </c>
      <c r="E168" s="35" t="s">
        <v>731</v>
      </c>
      <c r="F168" s="36">
        <v>6.5</v>
      </c>
      <c r="G168" s="37">
        <v>35</v>
      </c>
      <c r="H168" s="37">
        <v>37.6</v>
      </c>
      <c r="I168" s="38">
        <f t="shared" si="22"/>
        <v>64.065242209633098</v>
      </c>
      <c r="J168" s="37">
        <v>29.5</v>
      </c>
      <c r="K168" s="37">
        <v>23.8</v>
      </c>
      <c r="L168" s="38">
        <f t="shared" si="23"/>
        <v>35.713758727186516</v>
      </c>
      <c r="M168" s="39"/>
      <c r="N168" s="96">
        <f t="shared" si="25"/>
        <v>99.779000936819614</v>
      </c>
      <c r="O168" s="35"/>
      <c r="P168" s="35"/>
      <c r="Q168" s="131"/>
      <c r="R168" s="35" t="s">
        <v>334</v>
      </c>
      <c r="S168" s="41">
        <v>38932</v>
      </c>
      <c r="T168" s="42"/>
      <c r="U168" s="40"/>
      <c r="V168" s="43">
        <v>1</v>
      </c>
      <c r="W168" s="43"/>
      <c r="X168" s="35"/>
      <c r="Y168" s="44"/>
      <c r="Z168" s="35"/>
      <c r="AA168" s="46" t="str">
        <f t="shared" si="26"/>
        <v>MAMTSFPocumtuckWP</v>
      </c>
    </row>
    <row r="169" spans="1:27" x14ac:dyDescent="0.15">
      <c r="A169" s="182"/>
      <c r="B169" s="35" t="s">
        <v>60</v>
      </c>
      <c r="C169" s="35" t="s">
        <v>61</v>
      </c>
      <c r="D169" s="35" t="s">
        <v>263</v>
      </c>
      <c r="E169" s="35" t="s">
        <v>264</v>
      </c>
      <c r="F169" s="36">
        <v>5</v>
      </c>
      <c r="G169" s="37">
        <v>36</v>
      </c>
      <c r="H169" s="37">
        <v>40.799999999999997</v>
      </c>
      <c r="I169" s="38">
        <f t="shared" si="22"/>
        <v>70.569425230931387</v>
      </c>
      <c r="J169" s="37">
        <v>29</v>
      </c>
      <c r="K169" s="37">
        <v>16.3</v>
      </c>
      <c r="L169" s="38">
        <f t="shared" si="23"/>
        <v>24.41800367610854</v>
      </c>
      <c r="M169" s="39"/>
      <c r="N169" s="96">
        <f t="shared" si="25"/>
        <v>94.987428907039927</v>
      </c>
      <c r="O169" s="35"/>
      <c r="P169" s="35"/>
      <c r="Q169" s="131"/>
      <c r="R169" s="35" t="s">
        <v>428</v>
      </c>
      <c r="S169" s="41">
        <v>38798</v>
      </c>
      <c r="T169" s="42"/>
      <c r="U169" s="40"/>
      <c r="V169" s="43"/>
      <c r="W169" s="43"/>
      <c r="X169" s="35"/>
      <c r="Y169" s="44"/>
      <c r="Z169" s="35"/>
      <c r="AA169" s="46" t="str">
        <f t="shared" si="26"/>
        <v>MAMTSFPocumtuckWP</v>
      </c>
    </row>
    <row r="170" spans="1:27" x14ac:dyDescent="0.15">
      <c r="A170" s="182"/>
      <c r="B170" s="35" t="s">
        <v>60</v>
      </c>
      <c r="C170" s="35" t="s">
        <v>61</v>
      </c>
      <c r="D170" s="35" t="s">
        <v>672</v>
      </c>
      <c r="E170" s="35" t="s">
        <v>281</v>
      </c>
      <c r="F170" s="36">
        <f>22/12</f>
        <v>1.8333333333333333</v>
      </c>
      <c r="G170" s="37"/>
      <c r="H170" s="37"/>
      <c r="I170" s="38">
        <f t="shared" si="22"/>
        <v>0</v>
      </c>
      <c r="J170" s="37"/>
      <c r="K170" s="37"/>
      <c r="L170" s="38">
        <f t="shared" si="23"/>
        <v>0</v>
      </c>
      <c r="M170" s="39">
        <v>68.5</v>
      </c>
      <c r="N170" s="96">
        <f t="shared" si="25"/>
        <v>68.5</v>
      </c>
      <c r="O170" s="35"/>
      <c r="P170" s="35" t="s">
        <v>781</v>
      </c>
      <c r="Q170" s="131"/>
      <c r="R170" s="35" t="s">
        <v>109</v>
      </c>
      <c r="S170" s="41">
        <v>39530</v>
      </c>
      <c r="T170" s="42"/>
      <c r="U170" s="40"/>
      <c r="V170" s="43"/>
      <c r="W170" s="43"/>
      <c r="X170" s="35"/>
      <c r="Y170" s="44"/>
      <c r="Z170" s="35"/>
      <c r="AA170" s="46" t="str">
        <f t="shared" si="26"/>
        <v>MAMTSFPocumtuckWP</v>
      </c>
    </row>
    <row r="171" spans="1:27" x14ac:dyDescent="0.15">
      <c r="A171" s="182"/>
      <c r="B171" s="35" t="s">
        <v>60</v>
      </c>
      <c r="C171" s="35" t="s">
        <v>61</v>
      </c>
      <c r="D171" s="35" t="s">
        <v>672</v>
      </c>
      <c r="E171" s="35" t="s">
        <v>281</v>
      </c>
      <c r="F171" s="36">
        <f>25/12</f>
        <v>2.0833333333333335</v>
      </c>
      <c r="G171" s="37"/>
      <c r="H171" s="37"/>
      <c r="I171" s="38">
        <f t="shared" si="22"/>
        <v>0</v>
      </c>
      <c r="J171" s="37"/>
      <c r="K171" s="37"/>
      <c r="L171" s="38">
        <f t="shared" si="23"/>
        <v>0</v>
      </c>
      <c r="M171" s="39">
        <v>57.5</v>
      </c>
      <c r="N171" s="96">
        <f t="shared" si="25"/>
        <v>57.5</v>
      </c>
      <c r="O171" s="35"/>
      <c r="P171" s="35"/>
      <c r="Q171" s="131"/>
      <c r="R171" s="35" t="s">
        <v>109</v>
      </c>
      <c r="S171" s="41">
        <v>38614</v>
      </c>
      <c r="T171" s="42"/>
      <c r="U171" s="40"/>
      <c r="V171" s="43"/>
      <c r="W171" s="43"/>
      <c r="X171" s="35"/>
      <c r="Y171" s="44"/>
      <c r="Z171" s="35"/>
      <c r="AA171" s="46" t="str">
        <f t="shared" si="26"/>
        <v>MAMTSFPocumtuckWP</v>
      </c>
    </row>
    <row r="172" spans="1:27" x14ac:dyDescent="0.15">
      <c r="A172" s="127"/>
      <c r="B172" s="35" t="s">
        <v>429</v>
      </c>
      <c r="C172" s="35" t="s">
        <v>410</v>
      </c>
      <c r="D172" s="35" t="s">
        <v>530</v>
      </c>
      <c r="E172" s="35" t="s">
        <v>413</v>
      </c>
      <c r="F172" s="36">
        <v>8.1</v>
      </c>
      <c r="G172" s="37">
        <v>45.5</v>
      </c>
      <c r="H172" s="37"/>
      <c r="I172" s="38"/>
      <c r="J172" s="37"/>
      <c r="K172" s="37"/>
      <c r="L172" s="38"/>
      <c r="M172" s="39">
        <v>151.6</v>
      </c>
      <c r="N172" s="96">
        <f t="shared" si="25"/>
        <v>151.6</v>
      </c>
      <c r="O172" s="35"/>
      <c r="P172" s="35" t="s">
        <v>854</v>
      </c>
      <c r="Q172" s="131" t="s">
        <v>881</v>
      </c>
      <c r="R172" s="35" t="s">
        <v>109</v>
      </c>
      <c r="S172" s="41">
        <v>41900</v>
      </c>
      <c r="T172" s="42"/>
      <c r="U172" s="40"/>
      <c r="V172" s="43">
        <v>1</v>
      </c>
      <c r="W172" s="43">
        <v>120</v>
      </c>
      <c r="X172" s="35"/>
      <c r="Y172" s="44"/>
      <c r="Z172" s="35"/>
      <c r="AA172" s="46" t="str">
        <f>B172&amp;C172&amp;D172&amp;E172</f>
        <v>MAMTSFFrog Pond PinesWP</v>
      </c>
    </row>
    <row r="173" spans="1:27" x14ac:dyDescent="0.15">
      <c r="A173" s="127"/>
      <c r="B173" s="35" t="s">
        <v>60</v>
      </c>
      <c r="C173" s="35" t="s">
        <v>61</v>
      </c>
      <c r="D173" s="35" t="s">
        <v>530</v>
      </c>
      <c r="E173" s="35" t="s">
        <v>20</v>
      </c>
      <c r="F173" s="36">
        <v>7.9</v>
      </c>
      <c r="G173" s="37"/>
      <c r="H173" s="37"/>
      <c r="I173" s="38"/>
      <c r="J173" s="37"/>
      <c r="K173" s="37"/>
      <c r="L173" s="38"/>
      <c r="M173" s="39">
        <v>150.5</v>
      </c>
      <c r="N173" s="96">
        <f t="shared" si="25"/>
        <v>150.5</v>
      </c>
      <c r="O173" s="35"/>
      <c r="P173" s="35" t="s">
        <v>855</v>
      </c>
      <c r="Q173" s="131"/>
      <c r="R173" s="35" t="s">
        <v>426</v>
      </c>
      <c r="S173" s="41">
        <v>41900</v>
      </c>
      <c r="T173" s="42"/>
      <c r="U173" s="40"/>
      <c r="V173" s="43">
        <v>1</v>
      </c>
      <c r="W173" s="43">
        <v>120</v>
      </c>
      <c r="X173" s="35"/>
      <c r="Y173" s="44"/>
      <c r="Z173" s="35"/>
      <c r="AA173" s="46" t="str">
        <f>B173&amp;C173&amp;D173&amp;E173</f>
        <v>MAMTSFFrog Pond PinesWP</v>
      </c>
    </row>
    <row r="174" spans="1:27" x14ac:dyDescent="0.15">
      <c r="A174" s="124"/>
      <c r="B174" s="35" t="s">
        <v>255</v>
      </c>
      <c r="C174" s="35" t="s">
        <v>256</v>
      </c>
      <c r="D174" s="35" t="s">
        <v>530</v>
      </c>
      <c r="E174" s="35" t="s">
        <v>413</v>
      </c>
      <c r="F174" s="36">
        <v>7.8</v>
      </c>
      <c r="G174" s="37">
        <v>52.4</v>
      </c>
      <c r="H174" s="37">
        <v>36.700000000000003</v>
      </c>
      <c r="I174" s="38">
        <f t="shared" ref="I174:I181" si="27">SIN(H174*PI()/180)*G174*3</f>
        <v>93.94667310455192</v>
      </c>
      <c r="J174" s="37"/>
      <c r="K174" s="37"/>
      <c r="L174" s="38">
        <f>SIN(K174*PI()/180)*J174*3</f>
        <v>0</v>
      </c>
      <c r="M174" s="39">
        <v>53.5</v>
      </c>
      <c r="N174" s="96">
        <f t="shared" si="25"/>
        <v>147.44667310455191</v>
      </c>
      <c r="O174" s="35"/>
      <c r="P174" s="35"/>
      <c r="Q174" s="131"/>
      <c r="R174" s="35" t="s">
        <v>109</v>
      </c>
      <c r="S174" s="41">
        <v>38557</v>
      </c>
      <c r="T174" s="42"/>
      <c r="U174" s="40"/>
      <c r="V174" s="43">
        <v>1</v>
      </c>
      <c r="W174" s="43">
        <v>150</v>
      </c>
      <c r="X174" s="35"/>
      <c r="Y174" s="44"/>
      <c r="Z174" s="35" t="s">
        <v>586</v>
      </c>
      <c r="AA174" s="46" t="str">
        <f>B174&amp;C174&amp;D230&amp;E230</f>
        <v>MAMTSFPocumtuckWP</v>
      </c>
    </row>
    <row r="175" spans="1:27" x14ac:dyDescent="0.15">
      <c r="A175" s="124"/>
      <c r="B175" s="35" t="s">
        <v>255</v>
      </c>
      <c r="C175" s="35" t="s">
        <v>256</v>
      </c>
      <c r="D175" s="35" t="s">
        <v>530</v>
      </c>
      <c r="E175" s="35" t="s">
        <v>413</v>
      </c>
      <c r="F175" s="36">
        <v>7.4</v>
      </c>
      <c r="G175" s="37">
        <f>156/3</f>
        <v>52</v>
      </c>
      <c r="H175" s="37">
        <v>36</v>
      </c>
      <c r="I175" s="38">
        <f t="shared" si="27"/>
        <v>91.694499357625816</v>
      </c>
      <c r="J175" s="37">
        <v>47</v>
      </c>
      <c r="K175" s="37">
        <v>23</v>
      </c>
      <c r="L175" s="38">
        <f>SIN(K175*PI()/180)*J175*3</f>
        <v>55.093089116987599</v>
      </c>
      <c r="M175" s="39"/>
      <c r="N175" s="96">
        <f t="shared" si="25"/>
        <v>146.78758847461341</v>
      </c>
      <c r="O175" s="35"/>
      <c r="P175" s="35"/>
      <c r="Q175" s="131"/>
      <c r="R175" s="35" t="s">
        <v>109</v>
      </c>
      <c r="S175" s="41">
        <v>38557</v>
      </c>
      <c r="T175" s="42"/>
      <c r="U175" s="40"/>
      <c r="V175" s="43">
        <v>1</v>
      </c>
      <c r="W175" s="43">
        <v>145</v>
      </c>
      <c r="X175" s="35"/>
      <c r="Y175" s="44"/>
      <c r="Z175" s="35"/>
      <c r="AA175" s="46" t="str">
        <f>B175&amp;C175&amp;D231&amp;E231</f>
        <v>MAMTSFPocumtuckWP</v>
      </c>
    </row>
    <row r="176" spans="1:27" x14ac:dyDescent="0.15">
      <c r="A176" s="124"/>
      <c r="B176" s="35" t="s">
        <v>255</v>
      </c>
      <c r="C176" s="35" t="s">
        <v>256</v>
      </c>
      <c r="D176" s="35" t="s">
        <v>530</v>
      </c>
      <c r="E176" s="35" t="s">
        <v>413</v>
      </c>
      <c r="F176" s="36">
        <v>7.7</v>
      </c>
      <c r="G176" s="37">
        <v>46.5</v>
      </c>
      <c r="H176" s="37">
        <v>44.1</v>
      </c>
      <c r="I176" s="38">
        <f t="shared" si="27"/>
        <v>97.079835124627849</v>
      </c>
      <c r="J176" s="37"/>
      <c r="K176" s="37"/>
      <c r="L176" s="38">
        <f>SIN(K176*PI()/180)*J176*3</f>
        <v>0</v>
      </c>
      <c r="M176" s="39">
        <v>48</v>
      </c>
      <c r="N176" s="96">
        <f t="shared" si="25"/>
        <v>145.07983512462783</v>
      </c>
      <c r="O176" s="35"/>
      <c r="P176" s="35"/>
      <c r="Q176" s="131"/>
      <c r="R176" s="35" t="s">
        <v>109</v>
      </c>
      <c r="S176" s="41">
        <v>38557</v>
      </c>
      <c r="T176" s="42"/>
      <c r="U176" s="40"/>
      <c r="V176" s="43">
        <v>1</v>
      </c>
      <c r="W176" s="43">
        <v>170</v>
      </c>
      <c r="X176" s="35"/>
      <c r="Y176" s="44"/>
      <c r="Z176" s="55" t="s">
        <v>112</v>
      </c>
      <c r="AA176" s="46" t="str">
        <f>B176&amp;C176&amp;D232&amp;E232</f>
        <v>MAMTSFPocumtuckWP</v>
      </c>
    </row>
    <row r="177" spans="1:27" x14ac:dyDescent="0.15">
      <c r="A177" s="124"/>
      <c r="B177" s="35" t="s">
        <v>255</v>
      </c>
      <c r="C177" s="35" t="s">
        <v>256</v>
      </c>
      <c r="D177" s="35" t="s">
        <v>530</v>
      </c>
      <c r="E177" s="35" t="s">
        <v>413</v>
      </c>
      <c r="F177" s="36">
        <v>7.2</v>
      </c>
      <c r="G177" s="37">
        <v>55</v>
      </c>
      <c r="H177" s="37">
        <v>40.1</v>
      </c>
      <c r="I177" s="38">
        <f t="shared" si="27"/>
        <v>106.28039891062876</v>
      </c>
      <c r="J177" s="37">
        <v>44.5</v>
      </c>
      <c r="K177" s="37">
        <v>14.8</v>
      </c>
      <c r="L177" s="38">
        <f>SIN(K177*PI()/180)*J177*3</f>
        <v>34.102008684428029</v>
      </c>
      <c r="M177" s="39">
        <v>0.75</v>
      </c>
      <c r="N177" s="96">
        <f t="shared" si="25"/>
        <v>141.1324075950568</v>
      </c>
      <c r="O177" s="35"/>
      <c r="P177" s="35" t="s">
        <v>167</v>
      </c>
      <c r="Q177" s="131"/>
      <c r="R177" s="35" t="s">
        <v>168</v>
      </c>
      <c r="S177" s="41">
        <v>38970</v>
      </c>
      <c r="T177" s="42"/>
      <c r="U177" s="40"/>
      <c r="V177" s="43">
        <v>1</v>
      </c>
      <c r="W177" s="43">
        <v>145</v>
      </c>
      <c r="X177" s="35"/>
      <c r="Y177" s="44"/>
      <c r="Z177" s="35"/>
      <c r="AA177" s="46" t="str">
        <f>B177&amp;C177&amp;D233&amp;E233</f>
        <v>MAMTSFPocumtuckWP</v>
      </c>
    </row>
    <row r="178" spans="1:27" x14ac:dyDescent="0.15">
      <c r="A178" s="124"/>
      <c r="B178" s="35" t="s">
        <v>72</v>
      </c>
      <c r="C178" s="35" t="s">
        <v>0</v>
      </c>
      <c r="D178" s="35" t="s">
        <v>530</v>
      </c>
      <c r="E178" s="35" t="s">
        <v>413</v>
      </c>
      <c r="F178" s="36">
        <v>8</v>
      </c>
      <c r="G178" s="37">
        <v>53</v>
      </c>
      <c r="H178" s="37">
        <v>57.5</v>
      </c>
      <c r="I178" s="38">
        <f t="shared" si="27"/>
        <v>134.09923988424882</v>
      </c>
      <c r="J178" s="37"/>
      <c r="K178" s="37"/>
      <c r="L178" s="38">
        <f>SIN(K178*PI()/180)*J178*3</f>
        <v>0</v>
      </c>
      <c r="M178" s="39">
        <v>6</v>
      </c>
      <c r="N178" s="96">
        <f t="shared" si="25"/>
        <v>140.09923988424882</v>
      </c>
      <c r="O178" s="35"/>
      <c r="P178" s="35" t="s">
        <v>667</v>
      </c>
      <c r="Q178" s="131"/>
      <c r="R178" s="35" t="s">
        <v>109</v>
      </c>
      <c r="S178" s="41">
        <v>38606</v>
      </c>
      <c r="T178" s="42"/>
      <c r="U178" s="40"/>
      <c r="V178" s="43">
        <v>1</v>
      </c>
      <c r="W178" s="43">
        <v>150</v>
      </c>
      <c r="X178" s="35"/>
      <c r="Y178" s="44"/>
      <c r="Z178" s="35"/>
      <c r="AA178" s="46" t="str">
        <f>B178&amp;C178&amp;D234&amp;E234</f>
        <v>MAMTSFPocumtuckWP</v>
      </c>
    </row>
    <row r="179" spans="1:27" x14ac:dyDescent="0.15">
      <c r="A179" s="124"/>
      <c r="B179" s="35" t="s">
        <v>255</v>
      </c>
      <c r="C179" s="35" t="s">
        <v>256</v>
      </c>
      <c r="D179" s="35" t="s">
        <v>33</v>
      </c>
      <c r="E179" s="35" t="s">
        <v>582</v>
      </c>
      <c r="F179" s="36">
        <v>9.8000000000000007</v>
      </c>
      <c r="G179" s="37"/>
      <c r="H179" s="37"/>
      <c r="I179" s="38">
        <f t="shared" si="27"/>
        <v>0</v>
      </c>
      <c r="J179" s="37"/>
      <c r="K179" s="37"/>
      <c r="L179" s="38"/>
      <c r="M179" s="39">
        <v>151</v>
      </c>
      <c r="N179" s="96">
        <f t="shared" si="25"/>
        <v>151</v>
      </c>
      <c r="O179" s="35"/>
      <c r="P179" s="35" t="s">
        <v>889</v>
      </c>
      <c r="Q179" s="131" t="s">
        <v>881</v>
      </c>
      <c r="R179" s="35" t="s">
        <v>109</v>
      </c>
      <c r="S179" s="41">
        <v>41511</v>
      </c>
      <c r="T179" s="42"/>
      <c r="U179" s="40"/>
      <c r="V179" s="43">
        <v>1</v>
      </c>
      <c r="W179" s="43">
        <v>135</v>
      </c>
      <c r="X179" s="35"/>
      <c r="Y179" s="44"/>
      <c r="Z179" s="35"/>
      <c r="AA179" s="46" t="str">
        <f>B179&amp;C179&amp;D179&amp;E179</f>
        <v>MAMTSFHQWP</v>
      </c>
    </row>
    <row r="180" spans="1:27" x14ac:dyDescent="0.15">
      <c r="A180" s="124"/>
      <c r="B180" s="35" t="s">
        <v>60</v>
      </c>
      <c r="C180" s="35" t="s">
        <v>61</v>
      </c>
      <c r="D180" s="35" t="s">
        <v>33</v>
      </c>
      <c r="E180" s="35" t="s">
        <v>582</v>
      </c>
      <c r="F180" s="36">
        <v>10.199999999999999</v>
      </c>
      <c r="G180" s="37">
        <v>54.5</v>
      </c>
      <c r="H180" s="37">
        <v>36.700000000000003</v>
      </c>
      <c r="I180" s="38">
        <f t="shared" si="27"/>
        <v>97.711711530497695</v>
      </c>
      <c r="J180" s="37">
        <v>47.5</v>
      </c>
      <c r="K180" s="37">
        <v>17.5</v>
      </c>
      <c r="L180" s="38">
        <f>SIN(K180*PI()/180)*J180*3</f>
        <v>42.850576429358924</v>
      </c>
      <c r="M180" s="39"/>
      <c r="N180" s="96">
        <f t="shared" si="25"/>
        <v>140.56228795985663</v>
      </c>
      <c r="O180" s="35"/>
      <c r="P180" s="35" t="s">
        <v>785</v>
      </c>
      <c r="Q180" s="131"/>
      <c r="R180" s="35" t="s">
        <v>109</v>
      </c>
      <c r="S180" s="41">
        <v>38724</v>
      </c>
      <c r="T180" s="42"/>
      <c r="U180" s="40"/>
      <c r="V180" s="43">
        <v>1</v>
      </c>
      <c r="W180" s="43">
        <v>200</v>
      </c>
      <c r="X180" s="35"/>
      <c r="Y180" s="44"/>
      <c r="Z180" s="35" t="s">
        <v>310</v>
      </c>
      <c r="AA180" s="46" t="str">
        <f t="shared" ref="AA180:AA211" si="28">B180&amp;C180&amp;D236&amp;E236</f>
        <v>MAMTSFPocumtuckWP</v>
      </c>
    </row>
    <row r="181" spans="1:27" x14ac:dyDescent="0.15">
      <c r="A181" s="124"/>
      <c r="B181" s="35" t="s">
        <v>255</v>
      </c>
      <c r="C181" s="35" t="s">
        <v>256</v>
      </c>
      <c r="D181" s="35" t="s">
        <v>33</v>
      </c>
      <c r="E181" s="35" t="s">
        <v>582</v>
      </c>
      <c r="F181" s="36">
        <v>8.8000000000000007</v>
      </c>
      <c r="G181" s="37"/>
      <c r="H181" s="37"/>
      <c r="I181" s="38">
        <f t="shared" si="27"/>
        <v>0</v>
      </c>
      <c r="J181" s="37"/>
      <c r="K181" s="37"/>
      <c r="L181" s="38"/>
      <c r="M181" s="39">
        <v>140.5</v>
      </c>
      <c r="N181" s="96">
        <f t="shared" ref="N181:N212" si="29">I181+L181+M181</f>
        <v>140.5</v>
      </c>
      <c r="O181" s="35"/>
      <c r="P181" s="35" t="s">
        <v>786</v>
      </c>
      <c r="Q181" s="131"/>
      <c r="R181" s="35" t="s">
        <v>109</v>
      </c>
      <c r="S181" s="41">
        <v>39710</v>
      </c>
      <c r="T181" s="42"/>
      <c r="U181" s="40"/>
      <c r="V181" s="43">
        <v>1</v>
      </c>
      <c r="W181" s="43">
        <v>130</v>
      </c>
      <c r="X181" s="35"/>
      <c r="Y181" s="44"/>
      <c r="Z181" s="35"/>
      <c r="AA181" s="46" t="str">
        <f t="shared" si="28"/>
        <v>MAMTSFPocumtuckWP</v>
      </c>
    </row>
    <row r="182" spans="1:27" x14ac:dyDescent="0.15">
      <c r="A182" s="124"/>
      <c r="B182" s="35" t="s">
        <v>108</v>
      </c>
      <c r="C182" s="35" t="s">
        <v>637</v>
      </c>
      <c r="D182" s="35" t="s">
        <v>33</v>
      </c>
      <c r="E182" s="35" t="s">
        <v>582</v>
      </c>
      <c r="F182" s="36"/>
      <c r="G182" s="37"/>
      <c r="H182" s="37"/>
      <c r="I182" s="38"/>
      <c r="J182" s="37"/>
      <c r="K182" s="37"/>
      <c r="L182" s="38"/>
      <c r="M182" s="39">
        <v>132</v>
      </c>
      <c r="N182" s="96">
        <f t="shared" si="29"/>
        <v>132</v>
      </c>
      <c r="O182" s="35"/>
      <c r="P182" s="35" t="s">
        <v>367</v>
      </c>
      <c r="Q182" s="131"/>
      <c r="R182" s="35" t="s">
        <v>428</v>
      </c>
      <c r="S182" s="41">
        <v>39207</v>
      </c>
      <c r="T182" s="42"/>
      <c r="U182" s="40"/>
      <c r="V182" s="43">
        <v>1</v>
      </c>
      <c r="W182" s="43">
        <v>75</v>
      </c>
      <c r="X182" s="35"/>
      <c r="Y182" s="44"/>
      <c r="Z182" s="35"/>
      <c r="AA182" s="46" t="str">
        <f t="shared" si="28"/>
        <v>MAMTSFPocumtuckWP</v>
      </c>
    </row>
    <row r="183" spans="1:27" x14ac:dyDescent="0.15">
      <c r="A183" s="124"/>
      <c r="B183" s="35" t="s">
        <v>255</v>
      </c>
      <c r="C183" s="35" t="s">
        <v>256</v>
      </c>
      <c r="D183" s="35" t="s">
        <v>33</v>
      </c>
      <c r="E183" s="35" t="s">
        <v>582</v>
      </c>
      <c r="F183" s="36"/>
      <c r="G183" s="37"/>
      <c r="H183" s="37"/>
      <c r="I183" s="38"/>
      <c r="J183" s="37"/>
      <c r="K183" s="37"/>
      <c r="L183" s="38"/>
      <c r="M183" s="39">
        <v>131</v>
      </c>
      <c r="N183" s="96">
        <f t="shared" si="29"/>
        <v>131</v>
      </c>
      <c r="O183" s="35"/>
      <c r="P183" s="35" t="s">
        <v>367</v>
      </c>
      <c r="Q183" s="131"/>
      <c r="R183" s="35" t="s">
        <v>428</v>
      </c>
      <c r="S183" s="41">
        <v>39207</v>
      </c>
      <c r="T183" s="42"/>
      <c r="U183" s="40"/>
      <c r="V183" s="43">
        <v>1</v>
      </c>
      <c r="W183" s="43">
        <v>170</v>
      </c>
      <c r="X183" s="35"/>
      <c r="Y183" s="44"/>
      <c r="Z183" s="55" t="s">
        <v>617</v>
      </c>
      <c r="AA183" s="46" t="str">
        <f t="shared" si="28"/>
        <v>MAMTSFPocumtuckWP</v>
      </c>
    </row>
    <row r="184" spans="1:27" x14ac:dyDescent="0.15">
      <c r="A184" s="124"/>
      <c r="B184" s="35" t="s">
        <v>429</v>
      </c>
      <c r="C184" s="35" t="s">
        <v>410</v>
      </c>
      <c r="D184" s="35" t="s">
        <v>33</v>
      </c>
      <c r="E184" s="35" t="s">
        <v>809</v>
      </c>
      <c r="F184" s="36"/>
      <c r="G184" s="37">
        <v>78.5</v>
      </c>
      <c r="H184" s="37">
        <v>33.4</v>
      </c>
      <c r="I184" s="38">
        <f t="shared" ref="I184:I189" si="30">SIN(H184*PI()/180)*G184*3</f>
        <v>129.63821429001644</v>
      </c>
      <c r="J184" s="37">
        <v>66</v>
      </c>
      <c r="K184" s="37">
        <v>-0.9</v>
      </c>
      <c r="L184" s="38">
        <f t="shared" ref="L184:L195" si="31">SIN(K184*PI()/180)*J184*3</f>
        <v>-3.1100488277404934</v>
      </c>
      <c r="M184" s="39"/>
      <c r="N184" s="96">
        <f t="shared" si="29"/>
        <v>126.52816546227594</v>
      </c>
      <c r="O184" s="35"/>
      <c r="P184" s="35" t="s">
        <v>62</v>
      </c>
      <c r="Q184" s="131"/>
      <c r="R184" s="35" t="s">
        <v>109</v>
      </c>
      <c r="S184" s="41">
        <v>39075</v>
      </c>
      <c r="T184" s="42"/>
      <c r="U184" s="40"/>
      <c r="V184" s="43">
        <v>1</v>
      </c>
      <c r="W184" s="43">
        <v>200</v>
      </c>
      <c r="X184" s="35"/>
      <c r="Y184" s="44"/>
      <c r="Z184" s="35"/>
      <c r="AA184" s="46" t="str">
        <f t="shared" si="28"/>
        <v>MAMTSFPocumtuckWP</v>
      </c>
    </row>
    <row r="185" spans="1:27" x14ac:dyDescent="0.15">
      <c r="A185" s="124"/>
      <c r="B185" s="35" t="s">
        <v>60</v>
      </c>
      <c r="C185" s="35" t="s">
        <v>96</v>
      </c>
      <c r="D185" s="35" t="s">
        <v>33</v>
      </c>
      <c r="E185" s="35" t="s">
        <v>809</v>
      </c>
      <c r="F185" s="36"/>
      <c r="G185" s="37">
        <v>55</v>
      </c>
      <c r="H185" s="37">
        <v>42.4</v>
      </c>
      <c r="I185" s="38">
        <f t="shared" si="30"/>
        <v>111.25989395131435</v>
      </c>
      <c r="J185" s="37">
        <v>43</v>
      </c>
      <c r="K185" s="37">
        <v>2</v>
      </c>
      <c r="L185" s="38">
        <f t="shared" si="31"/>
        <v>4.5020350746226248</v>
      </c>
      <c r="M185" s="39"/>
      <c r="N185" s="96">
        <f t="shared" si="29"/>
        <v>115.76192902593698</v>
      </c>
      <c r="O185" s="35"/>
      <c r="P185" s="35" t="s">
        <v>62</v>
      </c>
      <c r="Q185" s="131"/>
      <c r="R185" s="35" t="s">
        <v>109</v>
      </c>
      <c r="S185" s="41">
        <v>39075</v>
      </c>
      <c r="T185" s="42"/>
      <c r="U185" s="40"/>
      <c r="V185" s="43">
        <v>1</v>
      </c>
      <c r="W185" s="43"/>
      <c r="X185" s="35"/>
      <c r="Y185" s="44"/>
      <c r="Z185" s="35"/>
      <c r="AA185" s="46" t="str">
        <f t="shared" si="28"/>
        <v>MAMTSFPocumtuckWP</v>
      </c>
    </row>
    <row r="186" spans="1:27" x14ac:dyDescent="0.15">
      <c r="A186" s="124"/>
      <c r="B186" s="35" t="s">
        <v>72</v>
      </c>
      <c r="C186" s="35" t="s">
        <v>0</v>
      </c>
      <c r="D186" s="35" t="s">
        <v>33</v>
      </c>
      <c r="E186" s="35" t="s">
        <v>809</v>
      </c>
      <c r="F186" s="36"/>
      <c r="G186" s="37">
        <v>68</v>
      </c>
      <c r="H186" s="37">
        <v>39.200000000000003</v>
      </c>
      <c r="I186" s="38">
        <f t="shared" si="30"/>
        <v>128.93397774362958</v>
      </c>
      <c r="J186" s="37">
        <v>56</v>
      </c>
      <c r="K186" s="37">
        <v>-4.5999999999999996</v>
      </c>
      <c r="L186" s="38">
        <f t="shared" si="31"/>
        <v>-13.473419287248296</v>
      </c>
      <c r="M186" s="39"/>
      <c r="N186" s="96">
        <f t="shared" si="29"/>
        <v>115.46055845638129</v>
      </c>
      <c r="O186" s="35"/>
      <c r="P186" s="35" t="s">
        <v>62</v>
      </c>
      <c r="Q186" s="131"/>
      <c r="R186" s="35" t="s">
        <v>109</v>
      </c>
      <c r="S186" s="41">
        <v>39075</v>
      </c>
      <c r="T186" s="42"/>
      <c r="U186" s="40"/>
      <c r="V186" s="43">
        <v>1</v>
      </c>
      <c r="W186" s="43">
        <v>130</v>
      </c>
      <c r="X186" s="35"/>
      <c r="Y186" s="44"/>
      <c r="Z186" s="35"/>
      <c r="AA186" s="46" t="str">
        <f t="shared" si="28"/>
        <v>MAMTSFPocumtuckWP</v>
      </c>
    </row>
    <row r="187" spans="1:27" x14ac:dyDescent="0.15">
      <c r="A187" s="124"/>
      <c r="B187" s="35" t="s">
        <v>87</v>
      </c>
      <c r="C187" s="35" t="s">
        <v>0</v>
      </c>
      <c r="D187" s="35" t="s">
        <v>33</v>
      </c>
      <c r="E187" s="35" t="s">
        <v>809</v>
      </c>
      <c r="F187" s="36"/>
      <c r="G187" s="37">
        <v>58</v>
      </c>
      <c r="H187" s="37">
        <v>39.700000000000003</v>
      </c>
      <c r="I187" s="38">
        <f t="shared" si="30"/>
        <v>111.14560024771401</v>
      </c>
      <c r="J187" s="37">
        <v>45</v>
      </c>
      <c r="K187" s="37">
        <v>0.5</v>
      </c>
      <c r="L187" s="38">
        <f t="shared" si="31"/>
        <v>1.178082292280481</v>
      </c>
      <c r="M187" s="39"/>
      <c r="N187" s="96">
        <f t="shared" si="29"/>
        <v>112.32368253999449</v>
      </c>
      <c r="O187" s="35"/>
      <c r="P187" s="35" t="s">
        <v>62</v>
      </c>
      <c r="Q187" s="131"/>
      <c r="R187" s="35" t="s">
        <v>109</v>
      </c>
      <c r="S187" s="41">
        <v>39075</v>
      </c>
      <c r="T187" s="42"/>
      <c r="U187" s="40"/>
      <c r="V187" s="43">
        <v>1</v>
      </c>
      <c r="W187" s="43"/>
      <c r="X187" s="35"/>
      <c r="Y187" s="44"/>
      <c r="Z187" s="35"/>
      <c r="AA187" s="46" t="str">
        <f t="shared" si="28"/>
        <v>MAMTSFPocumtuckWP</v>
      </c>
    </row>
    <row r="188" spans="1:27" x14ac:dyDescent="0.15">
      <c r="A188" s="124"/>
      <c r="B188" s="35" t="s">
        <v>60</v>
      </c>
      <c r="C188" s="35" t="s">
        <v>61</v>
      </c>
      <c r="D188" s="35" t="s">
        <v>33</v>
      </c>
      <c r="E188" s="35" t="s">
        <v>809</v>
      </c>
      <c r="F188" s="36"/>
      <c r="G188" s="37">
        <v>94</v>
      </c>
      <c r="H188" s="37">
        <v>22.2</v>
      </c>
      <c r="I188" s="38">
        <f t="shared" si="30"/>
        <v>106.55110188280773</v>
      </c>
      <c r="J188" s="37">
        <v>87</v>
      </c>
      <c r="K188" s="37">
        <v>-0.25</v>
      </c>
      <c r="L188" s="38">
        <f t="shared" si="31"/>
        <v>-1.138823723318855</v>
      </c>
      <c r="M188" s="39"/>
      <c r="N188" s="96">
        <f t="shared" si="29"/>
        <v>105.41227815948888</v>
      </c>
      <c r="O188" s="35"/>
      <c r="P188" s="35" t="s">
        <v>62</v>
      </c>
      <c r="Q188" s="131"/>
      <c r="R188" s="35" t="s">
        <v>109</v>
      </c>
      <c r="S188" s="41">
        <v>39075</v>
      </c>
      <c r="T188" s="42"/>
      <c r="U188" s="40"/>
      <c r="V188" s="43">
        <v>1</v>
      </c>
      <c r="W188" s="43"/>
      <c r="X188" s="35"/>
      <c r="Y188" s="44"/>
      <c r="Z188" s="35"/>
      <c r="AA188" s="46" t="str">
        <f t="shared" si="28"/>
        <v>MAMTSFPocumtuckWP</v>
      </c>
    </row>
    <row r="189" spans="1:27" x14ac:dyDescent="0.15">
      <c r="A189" s="124"/>
      <c r="B189" s="35" t="s">
        <v>60</v>
      </c>
      <c r="C189" s="35" t="s">
        <v>61</v>
      </c>
      <c r="D189" s="35" t="s">
        <v>33</v>
      </c>
      <c r="E189" s="35" t="s">
        <v>809</v>
      </c>
      <c r="F189" s="36"/>
      <c r="G189" s="37">
        <v>54</v>
      </c>
      <c r="H189" s="37">
        <v>38.200000000000003</v>
      </c>
      <c r="I189" s="38">
        <f t="shared" si="30"/>
        <v>100.18216004792377</v>
      </c>
      <c r="J189" s="37">
        <v>46</v>
      </c>
      <c r="K189" s="37">
        <v>2</v>
      </c>
      <c r="L189" s="38">
        <f t="shared" si="31"/>
        <v>4.8161305449451337</v>
      </c>
      <c r="M189" s="39"/>
      <c r="N189" s="96">
        <f t="shared" si="29"/>
        <v>104.99829059286891</v>
      </c>
      <c r="O189" s="35"/>
      <c r="P189" s="35" t="s">
        <v>62</v>
      </c>
      <c r="Q189" s="131"/>
      <c r="R189" s="35" t="s">
        <v>109</v>
      </c>
      <c r="S189" s="41">
        <v>39075</v>
      </c>
      <c r="T189" s="42"/>
      <c r="U189" s="40"/>
      <c r="V189" s="43">
        <v>1</v>
      </c>
      <c r="W189" s="43"/>
      <c r="X189" s="35"/>
      <c r="Y189" s="44"/>
      <c r="Z189" s="35"/>
      <c r="AA189" s="46" t="str">
        <f t="shared" si="28"/>
        <v>MAMTSFPocumtuckWP</v>
      </c>
    </row>
    <row r="190" spans="1:27" x14ac:dyDescent="0.15">
      <c r="A190" s="124"/>
      <c r="B190" s="35" t="s">
        <v>725</v>
      </c>
      <c r="C190" s="35" t="s">
        <v>756</v>
      </c>
      <c r="D190" s="35" t="s">
        <v>33</v>
      </c>
      <c r="E190" s="35" t="s">
        <v>298</v>
      </c>
      <c r="F190" s="36">
        <v>7</v>
      </c>
      <c r="G190" s="37"/>
      <c r="H190" s="37"/>
      <c r="I190" s="38"/>
      <c r="J190" s="37"/>
      <c r="K190" s="37"/>
      <c r="L190" s="38">
        <f t="shared" si="31"/>
        <v>0</v>
      </c>
      <c r="M190" s="39">
        <v>95</v>
      </c>
      <c r="N190" s="96">
        <f t="shared" si="29"/>
        <v>95</v>
      </c>
      <c r="O190" s="35"/>
      <c r="P190" s="35"/>
      <c r="Q190" s="131"/>
      <c r="R190" s="35" t="s">
        <v>564</v>
      </c>
      <c r="S190" s="41"/>
      <c r="T190" s="42"/>
      <c r="U190" s="40"/>
      <c r="V190" s="43"/>
      <c r="W190" s="43"/>
      <c r="X190" s="35"/>
      <c r="Y190" s="44"/>
      <c r="Z190" s="35"/>
      <c r="AA190" s="46" t="str">
        <f t="shared" si="28"/>
        <v>MAMTSFPocumtuckWP</v>
      </c>
    </row>
    <row r="191" spans="1:27" x14ac:dyDescent="0.15">
      <c r="A191" s="124"/>
      <c r="B191" s="35" t="s">
        <v>255</v>
      </c>
      <c r="C191" s="35" t="s">
        <v>256</v>
      </c>
      <c r="D191" s="35" t="s">
        <v>90</v>
      </c>
      <c r="E191" s="35" t="s">
        <v>3</v>
      </c>
      <c r="F191" s="36">
        <v>7.6</v>
      </c>
      <c r="G191" s="37">
        <v>68.5</v>
      </c>
      <c r="H191" s="37">
        <v>46.4</v>
      </c>
      <c r="I191" s="38">
        <f>SIN(H191*PI()/180)*G191*3</f>
        <v>148.81731752539957</v>
      </c>
      <c r="J191" s="37">
        <v>46</v>
      </c>
      <c r="K191" s="37">
        <v>-0.4</v>
      </c>
      <c r="L191" s="38">
        <f t="shared" si="31"/>
        <v>-0.96341392111869428</v>
      </c>
      <c r="M191" s="39"/>
      <c r="N191" s="96">
        <f t="shared" si="29"/>
        <v>147.85390360428087</v>
      </c>
      <c r="O191" s="35"/>
      <c r="P191" s="35" t="s">
        <v>762</v>
      </c>
      <c r="Q191" s="131"/>
      <c r="R191" s="35" t="s">
        <v>426</v>
      </c>
      <c r="S191" s="41">
        <v>39514</v>
      </c>
      <c r="T191" s="42"/>
      <c r="U191" s="40"/>
      <c r="V191" s="43">
        <v>1</v>
      </c>
      <c r="W191" s="43">
        <v>150</v>
      </c>
      <c r="X191" s="35"/>
      <c r="Y191" s="44"/>
      <c r="Z191" s="35"/>
      <c r="AA191" s="46" t="str">
        <f t="shared" si="28"/>
        <v>MAMTSFPocumtuckWP</v>
      </c>
    </row>
    <row r="192" spans="1:27" x14ac:dyDescent="0.15">
      <c r="A192" s="124"/>
      <c r="B192" s="35" t="s">
        <v>72</v>
      </c>
      <c r="C192" s="35" t="s">
        <v>73</v>
      </c>
      <c r="D192" s="35" t="s">
        <v>90</v>
      </c>
      <c r="E192" s="35" t="s">
        <v>582</v>
      </c>
      <c r="F192" s="36">
        <v>8</v>
      </c>
      <c r="G192" s="37">
        <v>55</v>
      </c>
      <c r="H192" s="37">
        <v>58.6</v>
      </c>
      <c r="I192" s="38">
        <f>SIN(H192*PI()/180)*G192*3</f>
        <v>140.83588155042904</v>
      </c>
      <c r="J192" s="37">
        <v>30</v>
      </c>
      <c r="K192" s="37">
        <v>3.5</v>
      </c>
      <c r="L192" s="38">
        <f t="shared" si="31"/>
        <v>5.4943685581371184</v>
      </c>
      <c r="M192" s="39">
        <v>0.7</v>
      </c>
      <c r="N192" s="96">
        <f t="shared" si="29"/>
        <v>147.03025010856615</v>
      </c>
      <c r="O192" s="35">
        <v>492</v>
      </c>
      <c r="P192" s="35"/>
      <c r="Q192" s="131"/>
      <c r="R192" s="35" t="s">
        <v>428</v>
      </c>
      <c r="S192" s="41">
        <v>38786</v>
      </c>
      <c r="T192" s="42"/>
      <c r="U192" s="40"/>
      <c r="V192" s="43"/>
      <c r="W192" s="43">
        <v>135</v>
      </c>
      <c r="X192" s="35"/>
      <c r="Y192" s="44"/>
      <c r="Z192" s="55" t="s">
        <v>388</v>
      </c>
      <c r="AA192" s="46" t="str">
        <f t="shared" si="28"/>
        <v>MAMTSFPocumtuckWP</v>
      </c>
    </row>
    <row r="193" spans="1:27" x14ac:dyDescent="0.15">
      <c r="A193" s="124"/>
      <c r="B193" s="35" t="s">
        <v>60</v>
      </c>
      <c r="C193" s="35" t="s">
        <v>61</v>
      </c>
      <c r="D193" s="35" t="s">
        <v>90</v>
      </c>
      <c r="E193" s="35" t="s">
        <v>3</v>
      </c>
      <c r="F193" s="36">
        <v>7.4</v>
      </c>
      <c r="G193" s="37">
        <v>62</v>
      </c>
      <c r="H193" s="37">
        <v>49.5</v>
      </c>
      <c r="I193" s="38">
        <f>SIN(H193*PI()/180)*G193*3</f>
        <v>141.43550960160576</v>
      </c>
      <c r="J193" s="37">
        <v>37.5</v>
      </c>
      <c r="K193" s="37">
        <v>2.8</v>
      </c>
      <c r="L193" s="38">
        <f t="shared" si="31"/>
        <v>5.4955991020064916</v>
      </c>
      <c r="M193" s="39"/>
      <c r="N193" s="96">
        <f t="shared" si="29"/>
        <v>146.93110870361224</v>
      </c>
      <c r="O193" s="35">
        <v>444</v>
      </c>
      <c r="P193" s="35" t="s">
        <v>787</v>
      </c>
      <c r="Q193" s="131"/>
      <c r="R193" s="35" t="s">
        <v>426</v>
      </c>
      <c r="S193" s="41">
        <v>39559</v>
      </c>
      <c r="T193" s="42"/>
      <c r="U193" s="40"/>
      <c r="V193" s="43">
        <v>1</v>
      </c>
      <c r="W193" s="43">
        <v>130</v>
      </c>
      <c r="X193" s="35"/>
      <c r="Y193" s="44"/>
      <c r="Z193" s="35" t="s">
        <v>22</v>
      </c>
      <c r="AA193" s="46" t="str">
        <f t="shared" si="28"/>
        <v>MAMTSFPocumtuckWP</v>
      </c>
    </row>
    <row r="194" spans="1:27" x14ac:dyDescent="0.15">
      <c r="A194" s="124"/>
      <c r="B194" s="35" t="s">
        <v>255</v>
      </c>
      <c r="C194" s="35" t="s">
        <v>256</v>
      </c>
      <c r="D194" s="35" t="s">
        <v>90</v>
      </c>
      <c r="E194" s="35" t="s">
        <v>582</v>
      </c>
      <c r="F194" s="36">
        <v>7.3</v>
      </c>
      <c r="G194" s="37">
        <v>52.5</v>
      </c>
      <c r="H194" s="37">
        <v>63.9</v>
      </c>
      <c r="I194" s="38">
        <f>SIN(H194*PI()/180)*G194*3</f>
        <v>141.43934318229697</v>
      </c>
      <c r="J194" s="37">
        <v>2.2000000000000002</v>
      </c>
      <c r="K194" s="37">
        <v>24</v>
      </c>
      <c r="L194" s="38">
        <f t="shared" si="31"/>
        <v>2.6844618443002815</v>
      </c>
      <c r="M194" s="39"/>
      <c r="N194" s="96">
        <f t="shared" si="29"/>
        <v>144.12380502659724</v>
      </c>
      <c r="O194" s="35">
        <v>473</v>
      </c>
      <c r="P194" s="35"/>
      <c r="Q194" s="131"/>
      <c r="R194" s="35" t="s">
        <v>109</v>
      </c>
      <c r="S194" s="41">
        <v>38724</v>
      </c>
      <c r="T194" s="42"/>
      <c r="U194" s="40"/>
      <c r="V194" s="43">
        <v>1</v>
      </c>
      <c r="W194" s="43">
        <v>135</v>
      </c>
      <c r="X194" s="35"/>
      <c r="Y194" s="44"/>
      <c r="Z194" s="35"/>
      <c r="AA194" s="46" t="str">
        <f t="shared" si="28"/>
        <v>MAMTSFPocumtuckWP</v>
      </c>
    </row>
    <row r="195" spans="1:27" x14ac:dyDescent="0.15">
      <c r="A195" s="124"/>
      <c r="B195" s="35" t="s">
        <v>60</v>
      </c>
      <c r="C195" s="35" t="s">
        <v>61</v>
      </c>
      <c r="D195" s="35" t="s">
        <v>91</v>
      </c>
      <c r="E195" s="35" t="s">
        <v>341</v>
      </c>
      <c r="F195" s="36">
        <v>8.75</v>
      </c>
      <c r="G195" s="37">
        <v>57</v>
      </c>
      <c r="H195" s="37">
        <v>49.7</v>
      </c>
      <c r="I195" s="38">
        <f>SIN(H195*PI()/180)*G195*3</f>
        <v>130.41628437796271</v>
      </c>
      <c r="J195" s="37">
        <v>38.5</v>
      </c>
      <c r="K195" s="37">
        <v>6.4</v>
      </c>
      <c r="L195" s="38">
        <f t="shared" si="31"/>
        <v>12.874661669830592</v>
      </c>
      <c r="M195" s="39"/>
      <c r="N195" s="96">
        <f t="shared" si="29"/>
        <v>143.29094604779331</v>
      </c>
      <c r="O195" s="35">
        <v>484</v>
      </c>
      <c r="P195" s="35" t="s">
        <v>761</v>
      </c>
      <c r="Q195" s="131"/>
      <c r="R195" s="35" t="s">
        <v>109</v>
      </c>
      <c r="S195" s="41">
        <v>38722</v>
      </c>
      <c r="T195" s="42"/>
      <c r="U195" s="40"/>
      <c r="V195" s="43">
        <v>1</v>
      </c>
      <c r="W195" s="43">
        <v>135</v>
      </c>
      <c r="X195" s="35"/>
      <c r="Y195" s="44"/>
      <c r="Z195" s="35"/>
      <c r="AA195" s="46" t="str">
        <f t="shared" si="28"/>
        <v>MAMTSFPocumtuckWP</v>
      </c>
    </row>
    <row r="196" spans="1:27" x14ac:dyDescent="0.15">
      <c r="A196" s="124"/>
      <c r="B196" s="35" t="s">
        <v>255</v>
      </c>
      <c r="C196" s="35" t="s">
        <v>256</v>
      </c>
      <c r="D196" s="35" t="s">
        <v>90</v>
      </c>
      <c r="E196" s="35" t="s">
        <v>3</v>
      </c>
      <c r="F196" s="36"/>
      <c r="G196" s="37"/>
      <c r="H196" s="37"/>
      <c r="I196" s="38"/>
      <c r="J196" s="37"/>
      <c r="K196" s="37"/>
      <c r="L196" s="38"/>
      <c r="M196" s="39">
        <v>142</v>
      </c>
      <c r="N196" s="96">
        <f t="shared" si="29"/>
        <v>142</v>
      </c>
      <c r="O196" s="35"/>
      <c r="P196" s="35" t="s">
        <v>765</v>
      </c>
      <c r="Q196" s="131"/>
      <c r="R196" s="35" t="s">
        <v>426</v>
      </c>
      <c r="S196" s="41">
        <v>39517</v>
      </c>
      <c r="T196" s="42"/>
      <c r="U196" s="40"/>
      <c r="V196" s="43">
        <v>1</v>
      </c>
      <c r="W196" s="43">
        <v>145</v>
      </c>
      <c r="X196" s="35"/>
      <c r="Y196" s="44"/>
      <c r="Z196" s="35" t="s">
        <v>563</v>
      </c>
      <c r="AA196" s="46" t="str">
        <f t="shared" si="28"/>
        <v>MAMTSFPocumtuckWP</v>
      </c>
    </row>
    <row r="197" spans="1:27" x14ac:dyDescent="0.15">
      <c r="A197" s="124"/>
      <c r="B197" s="35" t="s">
        <v>255</v>
      </c>
      <c r="C197" s="35" t="s">
        <v>256</v>
      </c>
      <c r="D197" s="35" t="s">
        <v>202</v>
      </c>
      <c r="E197" s="35" t="s">
        <v>413</v>
      </c>
      <c r="F197" s="36">
        <v>10.1</v>
      </c>
      <c r="G197" s="37"/>
      <c r="H197" s="37"/>
      <c r="I197" s="38">
        <f t="shared" ref="I197:I211" si="32">SIN(H197*PI()/180)*G197*3</f>
        <v>0</v>
      </c>
      <c r="J197" s="37"/>
      <c r="K197" s="37"/>
      <c r="L197" s="38">
        <f t="shared" ref="L197:L211" si="33">SIN(K197*PI()/180)*J197*3</f>
        <v>0</v>
      </c>
      <c r="M197" s="39">
        <v>141.69999999999999</v>
      </c>
      <c r="N197" s="96">
        <f t="shared" si="29"/>
        <v>141.69999999999999</v>
      </c>
      <c r="O197" s="35"/>
      <c r="P197" s="35" t="s">
        <v>111</v>
      </c>
      <c r="Q197" s="131"/>
      <c r="R197" s="35" t="s">
        <v>109</v>
      </c>
      <c r="S197" s="41">
        <v>40634</v>
      </c>
      <c r="T197" s="42"/>
      <c r="U197" s="40"/>
      <c r="V197" s="43">
        <v>1</v>
      </c>
      <c r="W197" s="43">
        <v>200</v>
      </c>
      <c r="X197" s="35"/>
      <c r="Y197" s="44"/>
      <c r="Z197" s="35" t="s">
        <v>384</v>
      </c>
      <c r="AA197" s="46" t="str">
        <f t="shared" si="28"/>
        <v>MAMTSFPocumtuckWP</v>
      </c>
    </row>
    <row r="198" spans="1:27" x14ac:dyDescent="0.15">
      <c r="A198" s="124"/>
      <c r="B198" s="35" t="s">
        <v>296</v>
      </c>
      <c r="C198" s="35" t="s">
        <v>297</v>
      </c>
      <c r="D198" s="35" t="s">
        <v>202</v>
      </c>
      <c r="E198" s="35" t="s">
        <v>413</v>
      </c>
      <c r="F198" s="36"/>
      <c r="G198" s="37">
        <v>64.5</v>
      </c>
      <c r="H198" s="37">
        <v>47.4</v>
      </c>
      <c r="I198" s="38">
        <f t="shared" si="32"/>
        <v>142.4347863576686</v>
      </c>
      <c r="J198" s="37">
        <v>43.5</v>
      </c>
      <c r="K198" s="37">
        <v>-0.5</v>
      </c>
      <c r="L198" s="38">
        <f t="shared" si="33"/>
        <v>-1.1388128825377986</v>
      </c>
      <c r="M198" s="39"/>
      <c r="N198" s="96">
        <f t="shared" si="29"/>
        <v>141.29597347513081</v>
      </c>
      <c r="O198" s="35">
        <v>491</v>
      </c>
      <c r="P198" s="35"/>
      <c r="Q198" s="131"/>
      <c r="R198" s="35" t="s">
        <v>428</v>
      </c>
      <c r="S198" s="41">
        <v>38786</v>
      </c>
      <c r="T198" s="42"/>
      <c r="U198" s="40"/>
      <c r="V198" s="43">
        <v>1</v>
      </c>
      <c r="W198" s="43">
        <v>140</v>
      </c>
      <c r="X198" s="35"/>
      <c r="Y198" s="44"/>
      <c r="Z198" s="35" t="s">
        <v>57</v>
      </c>
      <c r="AA198" s="46" t="str">
        <f t="shared" si="28"/>
        <v>MAMTSFPocumtuckWP</v>
      </c>
    </row>
    <row r="199" spans="1:27" x14ac:dyDescent="0.15">
      <c r="A199" s="124"/>
      <c r="B199" s="35" t="s">
        <v>108</v>
      </c>
      <c r="C199" s="35" t="s">
        <v>637</v>
      </c>
      <c r="D199" s="35" t="s">
        <v>90</v>
      </c>
      <c r="E199" s="35" t="s">
        <v>582</v>
      </c>
      <c r="F199" s="36">
        <v>7.9</v>
      </c>
      <c r="G199" s="37">
        <v>52</v>
      </c>
      <c r="H199" s="37">
        <v>62.3</v>
      </c>
      <c r="I199" s="38">
        <f t="shared" si="32"/>
        <v>138.12140561768888</v>
      </c>
      <c r="J199" s="37">
        <v>27.5</v>
      </c>
      <c r="K199" s="37">
        <v>1.5</v>
      </c>
      <c r="L199" s="38">
        <f t="shared" si="33"/>
        <v>2.1595982353995349</v>
      </c>
      <c r="M199" s="39"/>
      <c r="N199" s="96">
        <f t="shared" si="29"/>
        <v>140.28100385308841</v>
      </c>
      <c r="O199" s="35">
        <v>472</v>
      </c>
      <c r="P199" s="35"/>
      <c r="Q199" s="131"/>
      <c r="R199" s="35" t="s">
        <v>109</v>
      </c>
      <c r="S199" s="41">
        <v>38724</v>
      </c>
      <c r="T199" s="42"/>
      <c r="U199" s="40"/>
      <c r="V199" s="43">
        <v>1</v>
      </c>
      <c r="W199" s="43">
        <v>100</v>
      </c>
      <c r="X199" s="35"/>
      <c r="Y199" s="44"/>
      <c r="Z199" s="35"/>
      <c r="AA199" s="46" t="str">
        <f t="shared" si="28"/>
        <v>MAMTSFPocumtuckWP</v>
      </c>
    </row>
    <row r="200" spans="1:27" x14ac:dyDescent="0.15">
      <c r="A200" s="124"/>
      <c r="B200" s="35" t="s">
        <v>344</v>
      </c>
      <c r="C200" s="35" t="s">
        <v>476</v>
      </c>
      <c r="D200" s="35" t="s">
        <v>90</v>
      </c>
      <c r="E200" s="35" t="s">
        <v>582</v>
      </c>
      <c r="F200" s="36">
        <v>7.8</v>
      </c>
      <c r="G200" s="37">
        <v>55</v>
      </c>
      <c r="H200" s="37">
        <v>54.6</v>
      </c>
      <c r="I200" s="38">
        <f t="shared" si="32"/>
        <v>134.49608629521146</v>
      </c>
      <c r="J200" s="37">
        <v>32</v>
      </c>
      <c r="K200" s="37">
        <v>2.7</v>
      </c>
      <c r="L200" s="38">
        <f t="shared" si="33"/>
        <v>4.5222192681256956</v>
      </c>
      <c r="M200" s="39"/>
      <c r="N200" s="96">
        <f t="shared" si="29"/>
        <v>139.01830556333715</v>
      </c>
      <c r="O200" s="35">
        <v>488</v>
      </c>
      <c r="P200" s="35"/>
      <c r="Q200" s="131"/>
      <c r="R200" s="35" t="s">
        <v>109</v>
      </c>
      <c r="S200" s="41">
        <v>38724</v>
      </c>
      <c r="T200" s="42"/>
      <c r="U200" s="40"/>
      <c r="V200" s="43">
        <v>1</v>
      </c>
      <c r="W200" s="43">
        <v>120</v>
      </c>
      <c r="X200" s="35" t="s">
        <v>743</v>
      </c>
      <c r="Y200" s="44" t="s">
        <v>744</v>
      </c>
      <c r="Z200" s="35"/>
      <c r="AA200" s="46" t="str">
        <f t="shared" si="28"/>
        <v>MAMTSFPocumtuckWP</v>
      </c>
    </row>
    <row r="201" spans="1:27" x14ac:dyDescent="0.15">
      <c r="A201" s="124"/>
      <c r="B201" s="35" t="s">
        <v>255</v>
      </c>
      <c r="C201" s="35" t="s">
        <v>256</v>
      </c>
      <c r="D201" s="35" t="s">
        <v>90</v>
      </c>
      <c r="E201" s="35" t="s">
        <v>582</v>
      </c>
      <c r="F201" s="36"/>
      <c r="G201" s="37">
        <v>56</v>
      </c>
      <c r="H201" s="37">
        <v>44.9</v>
      </c>
      <c r="I201" s="38">
        <f t="shared" si="32"/>
        <v>118.58642387401838</v>
      </c>
      <c r="J201" s="37">
        <v>41</v>
      </c>
      <c r="K201" s="37">
        <v>2</v>
      </c>
      <c r="L201" s="38">
        <f t="shared" si="33"/>
        <v>4.2926380944076197</v>
      </c>
      <c r="M201" s="39"/>
      <c r="N201" s="96">
        <f t="shared" si="29"/>
        <v>122.879061968426</v>
      </c>
      <c r="O201" s="35">
        <v>489</v>
      </c>
      <c r="P201" s="35"/>
      <c r="Q201" s="131"/>
      <c r="R201" s="35" t="s">
        <v>109</v>
      </c>
      <c r="S201" s="41">
        <v>38724</v>
      </c>
      <c r="T201" s="42"/>
      <c r="U201" s="40"/>
      <c r="V201" s="43">
        <v>1</v>
      </c>
      <c r="W201" s="43">
        <v>130</v>
      </c>
      <c r="X201" s="35"/>
      <c r="Y201" s="44"/>
      <c r="Z201" s="35"/>
      <c r="AA201" s="46" t="str">
        <f t="shared" si="28"/>
        <v>MAMTSFPocumtuckWP</v>
      </c>
    </row>
    <row r="202" spans="1:27" x14ac:dyDescent="0.15">
      <c r="A202" s="124"/>
      <c r="B202" s="35" t="s">
        <v>255</v>
      </c>
      <c r="C202" s="35" t="s">
        <v>256</v>
      </c>
      <c r="D202" s="35" t="s">
        <v>337</v>
      </c>
      <c r="E202" s="35" t="s">
        <v>730</v>
      </c>
      <c r="F202" s="36">
        <v>8.6</v>
      </c>
      <c r="G202" s="37">
        <v>50</v>
      </c>
      <c r="H202" s="37">
        <v>41.9</v>
      </c>
      <c r="I202" s="38">
        <f t="shared" si="32"/>
        <v>100.17488332065699</v>
      </c>
      <c r="J202" s="37">
        <v>42.5</v>
      </c>
      <c r="K202" s="37">
        <v>19.399999999999999</v>
      </c>
      <c r="L202" s="38">
        <f t="shared" si="33"/>
        <v>42.350544315172172</v>
      </c>
      <c r="M202" s="39"/>
      <c r="N202" s="96">
        <f t="shared" si="29"/>
        <v>142.52542763582915</v>
      </c>
      <c r="O202" s="35"/>
      <c r="P202" s="35"/>
      <c r="Q202" s="131"/>
      <c r="R202" s="35" t="s">
        <v>109</v>
      </c>
      <c r="S202" s="41">
        <v>38963</v>
      </c>
      <c r="T202" s="42"/>
      <c r="U202" s="40"/>
      <c r="V202" s="43">
        <v>1</v>
      </c>
      <c r="W202" s="43">
        <v>135</v>
      </c>
      <c r="X202" s="35"/>
      <c r="Y202" s="44"/>
      <c r="Z202" s="35"/>
      <c r="AA202" s="46" t="str">
        <f t="shared" si="28"/>
        <v>MAMTSFPocumtuckWP</v>
      </c>
    </row>
    <row r="203" spans="1:27" x14ac:dyDescent="0.15">
      <c r="A203" s="124"/>
      <c r="B203" s="35" t="s">
        <v>296</v>
      </c>
      <c r="C203" s="35" t="s">
        <v>297</v>
      </c>
      <c r="D203" s="35" t="s">
        <v>337</v>
      </c>
      <c r="E203" s="35" t="s">
        <v>730</v>
      </c>
      <c r="F203" s="36">
        <v>7.6</v>
      </c>
      <c r="G203" s="37">
        <v>43</v>
      </c>
      <c r="H203" s="37">
        <v>45.1</v>
      </c>
      <c r="I203" s="38">
        <f t="shared" si="32"/>
        <v>91.375839066464223</v>
      </c>
      <c r="J203" s="37">
        <v>33</v>
      </c>
      <c r="K203" s="37">
        <v>29.6</v>
      </c>
      <c r="L203" s="38">
        <f t="shared" si="33"/>
        <v>48.900244791838858</v>
      </c>
      <c r="M203" s="39"/>
      <c r="N203" s="96">
        <f t="shared" si="29"/>
        <v>140.27608385830308</v>
      </c>
      <c r="O203" s="35"/>
      <c r="P203" s="35"/>
      <c r="Q203" s="131"/>
      <c r="R203" s="35" t="s">
        <v>109</v>
      </c>
      <c r="S203" s="41">
        <v>38963</v>
      </c>
      <c r="T203" s="42"/>
      <c r="U203" s="40"/>
      <c r="V203" s="43">
        <v>1</v>
      </c>
      <c r="W203" s="43">
        <v>140</v>
      </c>
      <c r="X203" s="35"/>
      <c r="Y203" s="44"/>
      <c r="Z203" s="35" t="s">
        <v>532</v>
      </c>
      <c r="AA203" s="46" t="str">
        <f t="shared" si="28"/>
        <v>MAMTSFPocumtuckWP</v>
      </c>
    </row>
    <row r="204" spans="1:27" x14ac:dyDescent="0.15">
      <c r="A204" s="124"/>
      <c r="B204" s="35" t="s">
        <v>60</v>
      </c>
      <c r="C204" s="35" t="s">
        <v>61</v>
      </c>
      <c r="D204" s="35" t="s">
        <v>558</v>
      </c>
      <c r="E204" s="35" t="s">
        <v>341</v>
      </c>
      <c r="F204" s="36">
        <v>10.1</v>
      </c>
      <c r="G204" s="37">
        <v>60</v>
      </c>
      <c r="H204" s="37">
        <v>41.3</v>
      </c>
      <c r="I204" s="38">
        <f t="shared" si="32"/>
        <v>118.80030023296858</v>
      </c>
      <c r="J204" s="37">
        <v>45.5</v>
      </c>
      <c r="K204" s="37">
        <v>10.9</v>
      </c>
      <c r="L204" s="38">
        <f t="shared" si="33"/>
        <v>25.811527968120163</v>
      </c>
      <c r="M204" s="39"/>
      <c r="N204" s="96">
        <f t="shared" si="29"/>
        <v>144.61182820108874</v>
      </c>
      <c r="O204" s="35"/>
      <c r="P204" s="35" t="s">
        <v>84</v>
      </c>
      <c r="Q204" s="131"/>
      <c r="R204" s="35" t="s">
        <v>428</v>
      </c>
      <c r="S204" s="41">
        <v>38863</v>
      </c>
      <c r="T204" s="42"/>
      <c r="U204" s="40"/>
      <c r="V204" s="43">
        <v>1</v>
      </c>
      <c r="W204" s="43">
        <v>140</v>
      </c>
      <c r="X204" s="35"/>
      <c r="Y204" s="44"/>
      <c r="Z204" s="35"/>
      <c r="AA204" s="46" t="str">
        <f t="shared" si="28"/>
        <v>MAMTSFPocumtuckWP</v>
      </c>
    </row>
    <row r="205" spans="1:27" x14ac:dyDescent="0.15">
      <c r="A205" s="124"/>
      <c r="B205" s="35" t="s">
        <v>255</v>
      </c>
      <c r="C205" s="35" t="s">
        <v>256</v>
      </c>
      <c r="D205" s="35" t="s">
        <v>558</v>
      </c>
      <c r="E205" s="35" t="s">
        <v>3</v>
      </c>
      <c r="F205" s="36">
        <v>10.5</v>
      </c>
      <c r="G205" s="37">
        <v>83.5</v>
      </c>
      <c r="H205" s="37">
        <v>29.2</v>
      </c>
      <c r="I205" s="38">
        <f t="shared" si="32"/>
        <v>122.20884461425251</v>
      </c>
      <c r="J205" s="37">
        <v>75</v>
      </c>
      <c r="K205" s="37">
        <v>4.9000000000000004</v>
      </c>
      <c r="L205" s="38">
        <f t="shared" si="33"/>
        <v>19.218807705907683</v>
      </c>
      <c r="M205" s="39"/>
      <c r="N205" s="96">
        <f t="shared" si="29"/>
        <v>141.42765232016021</v>
      </c>
      <c r="O205" s="35"/>
      <c r="P205" s="35"/>
      <c r="Q205" s="131"/>
      <c r="R205" s="35" t="s">
        <v>426</v>
      </c>
      <c r="S205" s="41">
        <v>39559</v>
      </c>
      <c r="T205" s="42"/>
      <c r="U205" s="40"/>
      <c r="V205" s="43">
        <v>1</v>
      </c>
      <c r="W205" s="43">
        <v>170</v>
      </c>
      <c r="X205" s="35"/>
      <c r="Y205" s="44"/>
      <c r="Z205" s="55" t="s">
        <v>703</v>
      </c>
      <c r="AA205" s="46" t="str">
        <f t="shared" si="28"/>
        <v>MAMTSFPocumtuckWP</v>
      </c>
    </row>
    <row r="206" spans="1:27" x14ac:dyDescent="0.15">
      <c r="A206" s="124"/>
      <c r="B206" s="35" t="s">
        <v>429</v>
      </c>
      <c r="C206" s="35" t="s">
        <v>410</v>
      </c>
      <c r="D206" s="35" t="s">
        <v>558</v>
      </c>
      <c r="E206" s="35" t="s">
        <v>341</v>
      </c>
      <c r="F206" s="36">
        <v>12</v>
      </c>
      <c r="G206" s="37">
        <v>51</v>
      </c>
      <c r="H206" s="37">
        <v>47.5</v>
      </c>
      <c r="I206" s="38">
        <f t="shared" si="32"/>
        <v>112.80343253194899</v>
      </c>
      <c r="J206" s="37">
        <v>36</v>
      </c>
      <c r="K206" s="37">
        <v>14.7</v>
      </c>
      <c r="L206" s="38">
        <f t="shared" si="33"/>
        <v>27.405858015159005</v>
      </c>
      <c r="M206" s="39">
        <v>0.5</v>
      </c>
      <c r="N206" s="96">
        <f t="shared" si="29"/>
        <v>140.709290547108</v>
      </c>
      <c r="O206" s="35"/>
      <c r="P206" s="35" t="s">
        <v>83</v>
      </c>
      <c r="Q206" s="131"/>
      <c r="R206" s="35" t="s">
        <v>109</v>
      </c>
      <c r="S206" s="41">
        <v>38722</v>
      </c>
      <c r="T206" s="42"/>
      <c r="U206" s="40"/>
      <c r="V206" s="43">
        <v>1</v>
      </c>
      <c r="W206" s="43"/>
      <c r="X206" s="35" t="s">
        <v>321</v>
      </c>
      <c r="Y206" s="44" t="s">
        <v>322</v>
      </c>
      <c r="Z206" s="35"/>
      <c r="AA206" s="46" t="str">
        <f t="shared" si="28"/>
        <v>MAMTSFPocumtuckWP</v>
      </c>
    </row>
    <row r="207" spans="1:27" x14ac:dyDescent="0.15">
      <c r="A207" s="124"/>
      <c r="B207" s="35" t="s">
        <v>400</v>
      </c>
      <c r="C207" s="35" t="s">
        <v>401</v>
      </c>
      <c r="D207" s="35" t="s">
        <v>558</v>
      </c>
      <c r="E207" s="35" t="s">
        <v>341</v>
      </c>
      <c r="F207" s="36">
        <v>10.199999999999999</v>
      </c>
      <c r="G207" s="37">
        <v>58</v>
      </c>
      <c r="H207" s="37">
        <v>33.799999999999997</v>
      </c>
      <c r="I207" s="38">
        <f t="shared" si="32"/>
        <v>96.795437097053025</v>
      </c>
      <c r="J207" s="37">
        <v>48</v>
      </c>
      <c r="K207" s="37">
        <v>15.3</v>
      </c>
      <c r="L207" s="38">
        <f t="shared" si="33"/>
        <v>37.997719195013694</v>
      </c>
      <c r="M207" s="39"/>
      <c r="N207" s="96">
        <f t="shared" si="29"/>
        <v>134.79315629206673</v>
      </c>
      <c r="O207" s="35"/>
      <c r="P207" s="35" t="s">
        <v>224</v>
      </c>
      <c r="Q207" s="131"/>
      <c r="R207" s="35" t="s">
        <v>428</v>
      </c>
      <c r="S207" s="41">
        <v>38863</v>
      </c>
      <c r="T207" s="42"/>
      <c r="U207" s="40"/>
      <c r="V207" s="43">
        <v>1</v>
      </c>
      <c r="W207" s="43">
        <v>175</v>
      </c>
      <c r="X207" s="35"/>
      <c r="Y207" s="44"/>
      <c r="Z207" s="35"/>
      <c r="AA207" s="46" t="str">
        <f t="shared" si="28"/>
        <v>MAMTSFPocumtuckWP</v>
      </c>
    </row>
    <row r="208" spans="1:27" x14ac:dyDescent="0.15">
      <c r="A208" s="124"/>
      <c r="B208" s="35" t="s">
        <v>60</v>
      </c>
      <c r="C208" s="35" t="s">
        <v>637</v>
      </c>
      <c r="D208" s="35" t="s">
        <v>558</v>
      </c>
      <c r="E208" s="35" t="s">
        <v>341</v>
      </c>
      <c r="F208" s="36">
        <v>10.8</v>
      </c>
      <c r="G208" s="37">
        <v>70</v>
      </c>
      <c r="H208" s="37">
        <v>38.700000000000003</v>
      </c>
      <c r="I208" s="38">
        <f t="shared" si="32"/>
        <v>131.30095783049808</v>
      </c>
      <c r="J208" s="37">
        <v>53</v>
      </c>
      <c r="K208" s="37">
        <v>1.22</v>
      </c>
      <c r="L208" s="38">
        <f t="shared" si="33"/>
        <v>3.385333855284979</v>
      </c>
      <c r="M208" s="39"/>
      <c r="N208" s="96">
        <f t="shared" si="29"/>
        <v>134.68629168578306</v>
      </c>
      <c r="O208" s="35"/>
      <c r="P208" s="35" t="s">
        <v>378</v>
      </c>
      <c r="Q208" s="131"/>
      <c r="R208" s="35" t="s">
        <v>428</v>
      </c>
      <c r="S208" s="41">
        <v>38826</v>
      </c>
      <c r="T208" s="42"/>
      <c r="U208" s="40"/>
      <c r="V208" s="43">
        <v>1</v>
      </c>
      <c r="W208" s="43">
        <v>250</v>
      </c>
      <c r="X208" s="35"/>
      <c r="Y208" s="44"/>
      <c r="Z208" s="35"/>
      <c r="AA208" s="46" t="str">
        <f t="shared" si="28"/>
        <v>MAMTSFPocumtuckWP</v>
      </c>
    </row>
    <row r="209" spans="1:27" x14ac:dyDescent="0.15">
      <c r="A209" s="124"/>
      <c r="B209" s="35" t="s">
        <v>255</v>
      </c>
      <c r="C209" s="35" t="s">
        <v>256</v>
      </c>
      <c r="D209" s="35" t="s">
        <v>558</v>
      </c>
      <c r="E209" s="35" t="s">
        <v>341</v>
      </c>
      <c r="F209" s="36">
        <v>10.7</v>
      </c>
      <c r="G209" s="37">
        <v>67.5</v>
      </c>
      <c r="H209" s="37">
        <v>42.4</v>
      </c>
      <c r="I209" s="38">
        <f t="shared" si="32"/>
        <v>136.54623348570397</v>
      </c>
      <c r="J209" s="37">
        <v>49</v>
      </c>
      <c r="K209" s="37">
        <v>-1.1000000000000001</v>
      </c>
      <c r="L209" s="38">
        <f t="shared" si="33"/>
        <v>-2.8220240327543813</v>
      </c>
      <c r="M209" s="39"/>
      <c r="N209" s="96">
        <f t="shared" si="29"/>
        <v>133.72420945294959</v>
      </c>
      <c r="O209" s="35"/>
      <c r="P209" s="35" t="s">
        <v>465</v>
      </c>
      <c r="Q209" s="131"/>
      <c r="R209" s="35" t="s">
        <v>428</v>
      </c>
      <c r="S209" s="41">
        <v>38863</v>
      </c>
      <c r="T209" s="42"/>
      <c r="U209" s="40"/>
      <c r="V209" s="43">
        <v>1</v>
      </c>
      <c r="W209" s="43">
        <v>135</v>
      </c>
      <c r="X209" s="35"/>
      <c r="Y209" s="44"/>
      <c r="Z209" s="35"/>
      <c r="AA209" s="46" t="str">
        <f t="shared" si="28"/>
        <v>MAMTSFPocumtuckWP</v>
      </c>
    </row>
    <row r="210" spans="1:27" x14ac:dyDescent="0.15">
      <c r="A210" s="124"/>
      <c r="B210" s="35" t="s">
        <v>255</v>
      </c>
      <c r="C210" s="35" t="s">
        <v>256</v>
      </c>
      <c r="D210" s="35" t="s">
        <v>558</v>
      </c>
      <c r="E210" s="35" t="s">
        <v>341</v>
      </c>
      <c r="F210" s="36">
        <v>9.8000000000000007</v>
      </c>
      <c r="G210" s="37">
        <v>76.5</v>
      </c>
      <c r="H210" s="37">
        <v>36.1</v>
      </c>
      <c r="I210" s="38">
        <f t="shared" si="32"/>
        <v>135.22056401259201</v>
      </c>
      <c r="J210" s="37">
        <v>64</v>
      </c>
      <c r="K210" s="37">
        <v>-1.7</v>
      </c>
      <c r="L210" s="38">
        <f t="shared" si="33"/>
        <v>-5.695918864341265</v>
      </c>
      <c r="M210" s="39"/>
      <c r="N210" s="96">
        <f t="shared" si="29"/>
        <v>129.52464514825076</v>
      </c>
      <c r="O210" s="35"/>
      <c r="P210" s="35"/>
      <c r="Q210" s="131"/>
      <c r="R210" s="35" t="s">
        <v>351</v>
      </c>
      <c r="S210" s="41">
        <v>38791</v>
      </c>
      <c r="T210" s="42"/>
      <c r="U210" s="40"/>
      <c r="V210" s="43"/>
      <c r="W210" s="43"/>
      <c r="X210" s="35"/>
      <c r="Y210" s="44"/>
      <c r="Z210" s="35"/>
      <c r="AA210" s="46" t="str">
        <f t="shared" si="28"/>
        <v>MAMTSFPocumtuckWP</v>
      </c>
    </row>
    <row r="211" spans="1:27" x14ac:dyDescent="0.15">
      <c r="A211" s="124"/>
      <c r="B211" s="35" t="s">
        <v>60</v>
      </c>
      <c r="C211" s="35" t="s">
        <v>61</v>
      </c>
      <c r="D211" s="35" t="s">
        <v>558</v>
      </c>
      <c r="E211" s="35" t="s">
        <v>341</v>
      </c>
      <c r="F211" s="36">
        <v>8.9</v>
      </c>
      <c r="G211" s="37">
        <v>52.5</v>
      </c>
      <c r="H211" s="37">
        <v>52</v>
      </c>
      <c r="I211" s="38">
        <f t="shared" si="32"/>
        <v>124.11169369305871</v>
      </c>
      <c r="J211" s="37">
        <v>36.6</v>
      </c>
      <c r="K211" s="37">
        <v>0</v>
      </c>
      <c r="L211" s="38">
        <f t="shared" si="33"/>
        <v>0</v>
      </c>
      <c r="M211" s="39"/>
      <c r="N211" s="96">
        <f t="shared" si="29"/>
        <v>124.11169369305871</v>
      </c>
      <c r="O211" s="35"/>
      <c r="P211" s="35" t="s">
        <v>466</v>
      </c>
      <c r="Q211" s="131"/>
      <c r="R211" s="35" t="s">
        <v>428</v>
      </c>
      <c r="S211" s="41">
        <v>38863</v>
      </c>
      <c r="T211" s="42"/>
      <c r="U211" s="40"/>
      <c r="V211" s="43">
        <v>1</v>
      </c>
      <c r="W211" s="43"/>
      <c r="X211" s="35"/>
      <c r="Y211" s="44"/>
      <c r="Z211" s="35"/>
      <c r="AA211" s="46" t="str">
        <f t="shared" si="28"/>
        <v>MAMTSFPocumtuckWP</v>
      </c>
    </row>
    <row r="212" spans="1:27" x14ac:dyDescent="0.15">
      <c r="A212" s="124"/>
      <c r="B212" s="35" t="s">
        <v>60</v>
      </c>
      <c r="C212" s="35" t="s">
        <v>256</v>
      </c>
      <c r="D212" s="35" t="s">
        <v>407</v>
      </c>
      <c r="E212" s="35" t="s">
        <v>582</v>
      </c>
      <c r="F212" s="36">
        <v>8</v>
      </c>
      <c r="G212" s="37">
        <v>72</v>
      </c>
      <c r="H212" s="37">
        <v>46.1</v>
      </c>
      <c r="I212" s="38"/>
      <c r="J212" s="37"/>
      <c r="K212" s="37"/>
      <c r="L212" s="38"/>
      <c r="M212" s="39">
        <v>162</v>
      </c>
      <c r="N212" s="96">
        <f t="shared" si="29"/>
        <v>162</v>
      </c>
      <c r="O212" s="35">
        <v>298</v>
      </c>
      <c r="P212" s="35" t="s">
        <v>887</v>
      </c>
      <c r="Q212" s="131" t="s">
        <v>881</v>
      </c>
      <c r="R212" s="35" t="s">
        <v>428</v>
      </c>
      <c r="S212" s="41">
        <v>42132</v>
      </c>
      <c r="T212" s="42"/>
      <c r="U212" s="40"/>
      <c r="V212" s="43">
        <v>1</v>
      </c>
      <c r="W212" s="43">
        <v>140</v>
      </c>
      <c r="X212" s="35" t="s">
        <v>741</v>
      </c>
      <c r="Y212" s="44" t="s">
        <v>742</v>
      </c>
      <c r="Z212" s="35" t="s">
        <v>216</v>
      </c>
      <c r="AA212" s="46" t="str">
        <f t="shared" ref="AA212:AA235" si="34">B212&amp;C212&amp;D212&amp;E212</f>
        <v>MAMTSFPocumtuckWP</v>
      </c>
    </row>
    <row r="213" spans="1:27" x14ac:dyDescent="0.15">
      <c r="A213" s="124"/>
      <c r="B213" s="35" t="s">
        <v>255</v>
      </c>
      <c r="C213" s="35" t="s">
        <v>256</v>
      </c>
      <c r="D213" s="35" t="s">
        <v>407</v>
      </c>
      <c r="E213" s="35" t="s">
        <v>582</v>
      </c>
      <c r="F213" s="36">
        <v>7.8</v>
      </c>
      <c r="G213" s="37"/>
      <c r="H213" s="37"/>
      <c r="I213" s="38">
        <f>SIN(H213*PI()/180)*G213*3</f>
        <v>0</v>
      </c>
      <c r="J213" s="37"/>
      <c r="K213" s="37"/>
      <c r="L213" s="38">
        <f>SIN(K213*PI()/180)*J213*3</f>
        <v>0</v>
      </c>
      <c r="M213" s="39">
        <v>161.4</v>
      </c>
      <c r="N213" s="96">
        <f t="shared" ref="N213:N225" si="35">I213+L213+M213</f>
        <v>161.4</v>
      </c>
      <c r="O213" s="35">
        <v>257</v>
      </c>
      <c r="P213" s="35" t="s">
        <v>829</v>
      </c>
      <c r="Q213" s="131" t="s">
        <v>881</v>
      </c>
      <c r="R213" s="35" t="s">
        <v>428</v>
      </c>
      <c r="S213" s="41">
        <v>41398</v>
      </c>
      <c r="T213" s="42"/>
      <c r="U213" s="40"/>
      <c r="V213" s="43">
        <v>1</v>
      </c>
      <c r="W213" s="43">
        <v>140</v>
      </c>
      <c r="X213" s="35"/>
      <c r="Y213" s="44"/>
      <c r="Z213" s="35" t="s">
        <v>225</v>
      </c>
      <c r="AA213" s="46" t="str">
        <f t="shared" si="34"/>
        <v>MAMTSFPocumtuckWP</v>
      </c>
    </row>
    <row r="214" spans="1:27" x14ac:dyDescent="0.15">
      <c r="A214" s="124"/>
      <c r="B214" s="35" t="s">
        <v>420</v>
      </c>
      <c r="C214" s="35" t="s">
        <v>284</v>
      </c>
      <c r="D214" s="35" t="s">
        <v>285</v>
      </c>
      <c r="E214" s="35" t="s">
        <v>286</v>
      </c>
      <c r="F214" s="36">
        <v>8.9</v>
      </c>
      <c r="G214" s="37"/>
      <c r="H214" s="37"/>
      <c r="I214" s="38">
        <f>SIN(H214*PI()/180)*G214*3</f>
        <v>0</v>
      </c>
      <c r="J214" s="37"/>
      <c r="K214" s="37"/>
      <c r="L214" s="38">
        <f>SIN(K214*PI()/180)*J214*3</f>
        <v>0</v>
      </c>
      <c r="M214" s="39">
        <v>160</v>
      </c>
      <c r="N214" s="96">
        <f t="shared" si="35"/>
        <v>160</v>
      </c>
      <c r="O214" s="35">
        <v>313</v>
      </c>
      <c r="P214" s="35" t="s">
        <v>758</v>
      </c>
      <c r="Q214" s="131" t="s">
        <v>881</v>
      </c>
      <c r="R214" s="35" t="s">
        <v>428</v>
      </c>
      <c r="S214" s="41">
        <v>41418</v>
      </c>
      <c r="T214" s="42">
        <v>48</v>
      </c>
      <c r="U214" s="40">
        <f>F214*12+N214+T214/4</f>
        <v>278.8</v>
      </c>
      <c r="V214" s="43">
        <v>1</v>
      </c>
      <c r="W214" s="43">
        <v>140</v>
      </c>
      <c r="X214" s="35"/>
      <c r="Y214" s="44"/>
      <c r="Z214" s="35" t="s">
        <v>416</v>
      </c>
      <c r="AA214" s="46" t="str">
        <f t="shared" si="34"/>
        <v>MAMTSFPocumtuckWP</v>
      </c>
    </row>
    <row r="215" spans="1:27" x14ac:dyDescent="0.15">
      <c r="A215" s="124"/>
      <c r="B215" s="35" t="s">
        <v>725</v>
      </c>
      <c r="C215" s="35" t="s">
        <v>756</v>
      </c>
      <c r="D215" s="35" t="s">
        <v>882</v>
      </c>
      <c r="E215" s="35" t="s">
        <v>424</v>
      </c>
      <c r="F215" s="36">
        <v>5.95</v>
      </c>
      <c r="G215" s="37"/>
      <c r="H215" s="37"/>
      <c r="I215" s="38"/>
      <c r="J215" s="37"/>
      <c r="K215" s="37"/>
      <c r="L215" s="38"/>
      <c r="M215" s="39">
        <v>155.4</v>
      </c>
      <c r="N215" s="96">
        <f t="shared" si="35"/>
        <v>155.4</v>
      </c>
      <c r="O215" s="35">
        <v>233</v>
      </c>
      <c r="P215" s="35"/>
      <c r="Q215" s="131" t="s">
        <v>881</v>
      </c>
      <c r="R215" s="35" t="s">
        <v>426</v>
      </c>
      <c r="S215" s="41">
        <v>41418</v>
      </c>
      <c r="T215" s="42"/>
      <c r="U215" s="40"/>
      <c r="V215" s="43">
        <v>1</v>
      </c>
      <c r="W215" s="43">
        <v>150</v>
      </c>
      <c r="X215" s="35"/>
      <c r="Y215" s="44"/>
      <c r="Z215" s="35" t="s">
        <v>883</v>
      </c>
      <c r="AA215" s="46" t="str">
        <f t="shared" si="34"/>
        <v>MAMTSFPocumtuckWP</v>
      </c>
    </row>
    <row r="216" spans="1:27" x14ac:dyDescent="0.15">
      <c r="A216" s="124"/>
      <c r="B216" s="35" t="s">
        <v>255</v>
      </c>
      <c r="C216" s="35" t="s">
        <v>256</v>
      </c>
      <c r="D216" s="35" t="s">
        <v>407</v>
      </c>
      <c r="E216" s="35" t="s">
        <v>582</v>
      </c>
      <c r="F216" s="36">
        <v>7</v>
      </c>
      <c r="G216" s="37">
        <v>65</v>
      </c>
      <c r="H216" s="37">
        <v>50.3</v>
      </c>
      <c r="I216" s="38">
        <f>SIN(H216*PI()/180)*G216*3</f>
        <v>150.03291323414453</v>
      </c>
      <c r="J216" s="37">
        <v>39</v>
      </c>
      <c r="K216" s="37">
        <v>2.2999999999999998</v>
      </c>
      <c r="L216" s="38">
        <f>SIN(K216*PI()/180)*J216*3</f>
        <v>4.6954197263094875</v>
      </c>
      <c r="M216" s="39"/>
      <c r="N216" s="96">
        <f t="shared" si="35"/>
        <v>154.72833296045403</v>
      </c>
      <c r="O216" s="35">
        <v>514</v>
      </c>
      <c r="P216" s="35"/>
      <c r="Q216" s="131" t="s">
        <v>881</v>
      </c>
      <c r="R216" s="35" t="s">
        <v>109</v>
      </c>
      <c r="S216" s="41">
        <v>38722</v>
      </c>
      <c r="T216" s="42"/>
      <c r="U216" s="40"/>
      <c r="V216" s="43">
        <v>1</v>
      </c>
      <c r="W216" s="43">
        <v>140</v>
      </c>
      <c r="X216" s="35"/>
      <c r="Y216" s="44"/>
      <c r="Z216" s="35" t="s">
        <v>227</v>
      </c>
      <c r="AA216" s="46" t="str">
        <f t="shared" si="34"/>
        <v>MAMTSFPocumtuckWP</v>
      </c>
    </row>
    <row r="217" spans="1:27" x14ac:dyDescent="0.15">
      <c r="A217" s="124"/>
      <c r="B217" s="35" t="s">
        <v>255</v>
      </c>
      <c r="C217" s="35" t="s">
        <v>256</v>
      </c>
      <c r="D217" s="35" t="s">
        <v>407</v>
      </c>
      <c r="E217" s="35" t="s">
        <v>582</v>
      </c>
      <c r="F217" s="36">
        <v>7.3</v>
      </c>
      <c r="G217" s="37">
        <v>64</v>
      </c>
      <c r="H217" s="37">
        <v>44</v>
      </c>
      <c r="I217" s="38">
        <f>SIN(H217*PI()/180)*G217*3</f>
        <v>133.37440712812747</v>
      </c>
      <c r="J217" s="37">
        <v>43</v>
      </c>
      <c r="K217" s="37">
        <v>6.7</v>
      </c>
      <c r="L217" s="38">
        <f>SIN(K217*PI()/180)*J217*3</f>
        <v>15.050525085813979</v>
      </c>
      <c r="M217" s="39">
        <v>6.3</v>
      </c>
      <c r="N217" s="96">
        <f t="shared" si="35"/>
        <v>154.72493221394146</v>
      </c>
      <c r="O217" s="35">
        <v>256</v>
      </c>
      <c r="P217" s="35"/>
      <c r="Q217" s="131" t="s">
        <v>881</v>
      </c>
      <c r="R217" s="35" t="s">
        <v>351</v>
      </c>
      <c r="S217" s="41">
        <v>39526</v>
      </c>
      <c r="T217" s="42"/>
      <c r="U217" s="40"/>
      <c r="V217" s="43">
        <v>1</v>
      </c>
      <c r="W217" s="43">
        <v>140</v>
      </c>
      <c r="X217" s="35"/>
      <c r="Y217" s="44"/>
      <c r="Z217" s="35" t="s">
        <v>227</v>
      </c>
      <c r="AA217" s="46" t="str">
        <f t="shared" si="34"/>
        <v>MAMTSFPocumtuckWP</v>
      </c>
    </row>
    <row r="218" spans="1:27" x14ac:dyDescent="0.15">
      <c r="A218" s="140"/>
      <c r="B218" s="35" t="s">
        <v>255</v>
      </c>
      <c r="C218" s="35" t="s">
        <v>256</v>
      </c>
      <c r="D218" s="35" t="s">
        <v>407</v>
      </c>
      <c r="E218" s="35" t="s">
        <v>582</v>
      </c>
      <c r="F218" s="36">
        <v>9.1999999999999993</v>
      </c>
      <c r="G218" s="37">
        <v>9.5</v>
      </c>
      <c r="H218" s="37"/>
      <c r="I218" s="38">
        <f>SIN(H218*PI()/180)*G218*3</f>
        <v>0</v>
      </c>
      <c r="J218" s="37"/>
      <c r="K218" s="37"/>
      <c r="L218" s="38">
        <f>SIN(K218*PI()/180)*J218*3</f>
        <v>0</v>
      </c>
      <c r="M218" s="39">
        <v>153.30000000000001</v>
      </c>
      <c r="N218" s="96">
        <f t="shared" si="35"/>
        <v>153.30000000000001</v>
      </c>
      <c r="O218" s="35">
        <v>1</v>
      </c>
      <c r="P218" s="35" t="s">
        <v>269</v>
      </c>
      <c r="Q218" s="131" t="s">
        <v>881</v>
      </c>
      <c r="R218" s="35" t="s">
        <v>78</v>
      </c>
      <c r="S218" s="41">
        <v>40661</v>
      </c>
      <c r="T218" s="42"/>
      <c r="U218" s="40"/>
      <c r="V218" s="43">
        <v>1</v>
      </c>
      <c r="W218" s="43">
        <v>145</v>
      </c>
      <c r="X218" s="35"/>
      <c r="Y218" s="44"/>
      <c r="Z218" s="35" t="s">
        <v>326</v>
      </c>
      <c r="AA218" s="46" t="str">
        <f t="shared" si="34"/>
        <v>MAMTSFPocumtuckWP</v>
      </c>
    </row>
    <row r="219" spans="1:27" x14ac:dyDescent="0.15">
      <c r="A219" s="124"/>
      <c r="B219" s="35" t="s">
        <v>255</v>
      </c>
      <c r="C219" s="35" t="s">
        <v>256</v>
      </c>
      <c r="D219" s="35" t="s">
        <v>407</v>
      </c>
      <c r="E219" s="35" t="s">
        <v>582</v>
      </c>
      <c r="F219" s="36">
        <v>5.6</v>
      </c>
      <c r="G219" s="37">
        <v>56.5</v>
      </c>
      <c r="H219" s="37">
        <v>60.8</v>
      </c>
      <c r="I219" s="38">
        <f>SIN(H219*PI()/180)*G219*3</f>
        <v>147.96029209723275</v>
      </c>
      <c r="J219" s="37">
        <v>29.5</v>
      </c>
      <c r="K219" s="37">
        <v>2.9</v>
      </c>
      <c r="L219" s="38">
        <f>SIN(K219*PI()/180)*J219*3</f>
        <v>4.4774751967891282</v>
      </c>
      <c r="M219" s="39"/>
      <c r="N219" s="96">
        <f t="shared" si="35"/>
        <v>152.43776729402188</v>
      </c>
      <c r="O219" s="35">
        <v>270</v>
      </c>
      <c r="P219" s="35"/>
      <c r="Q219" s="131" t="s">
        <v>881</v>
      </c>
      <c r="R219" s="35" t="s">
        <v>351</v>
      </c>
      <c r="S219" s="41">
        <v>38798</v>
      </c>
      <c r="T219" s="42"/>
      <c r="U219" s="40"/>
      <c r="V219" s="43">
        <v>1</v>
      </c>
      <c r="W219" s="43">
        <v>135</v>
      </c>
      <c r="X219" s="35"/>
      <c r="Y219" s="44"/>
      <c r="Z219" s="35" t="s">
        <v>226</v>
      </c>
      <c r="AA219" s="46" t="str">
        <f t="shared" si="34"/>
        <v>MAMTSFPocumtuckWP</v>
      </c>
    </row>
    <row r="220" spans="1:27" x14ac:dyDescent="0.15">
      <c r="A220" s="124"/>
      <c r="B220" s="35" t="s">
        <v>60</v>
      </c>
      <c r="C220" s="35" t="s">
        <v>61</v>
      </c>
      <c r="D220" s="35" t="s">
        <v>882</v>
      </c>
      <c r="E220" s="35" t="s">
        <v>424</v>
      </c>
      <c r="F220" s="36">
        <v>7.52</v>
      </c>
      <c r="G220" s="37"/>
      <c r="H220" s="37"/>
      <c r="I220" s="38"/>
      <c r="J220" s="37"/>
      <c r="K220" s="37"/>
      <c r="L220" s="38"/>
      <c r="M220" s="39">
        <v>152</v>
      </c>
      <c r="N220" s="96">
        <f t="shared" si="35"/>
        <v>152</v>
      </c>
      <c r="O220" s="35"/>
      <c r="P220" s="35" t="s">
        <v>905</v>
      </c>
      <c r="Q220" s="131" t="s">
        <v>906</v>
      </c>
      <c r="R220" s="35"/>
      <c r="S220" s="41">
        <v>42132</v>
      </c>
      <c r="T220" s="42"/>
      <c r="U220" s="40"/>
      <c r="V220" s="43">
        <v>1</v>
      </c>
      <c r="W220" s="43">
        <v>140</v>
      </c>
      <c r="X220" s="35"/>
      <c r="Y220" s="44"/>
      <c r="Z220" s="35"/>
      <c r="AA220" s="46" t="str">
        <f t="shared" si="34"/>
        <v>MAMTSFPocumtuckWP</v>
      </c>
    </row>
    <row r="221" spans="1:27" x14ac:dyDescent="0.15">
      <c r="A221" s="140"/>
      <c r="B221" s="35" t="s">
        <v>255</v>
      </c>
      <c r="C221" s="35" t="s">
        <v>61</v>
      </c>
      <c r="D221" s="35" t="s">
        <v>407</v>
      </c>
      <c r="E221" s="35" t="s">
        <v>582</v>
      </c>
      <c r="F221" s="36">
        <v>8.9</v>
      </c>
      <c r="G221" s="37">
        <v>64</v>
      </c>
      <c r="H221" s="37">
        <v>44.4</v>
      </c>
      <c r="I221" s="38">
        <f>SIN(H221*PI()/180)*G221*3</f>
        <v>134.33536137856618</v>
      </c>
      <c r="J221" s="37">
        <v>46.5</v>
      </c>
      <c r="K221" s="37">
        <v>7.1</v>
      </c>
      <c r="L221" s="38">
        <f>SIN(K221*PI()/180)*J221*3</f>
        <v>17.242406005298733</v>
      </c>
      <c r="M221" s="39">
        <v>0</v>
      </c>
      <c r="N221" s="96">
        <f t="shared" si="35"/>
        <v>151.57776738386491</v>
      </c>
      <c r="O221" s="35"/>
      <c r="P221" s="35" t="s">
        <v>770</v>
      </c>
      <c r="Q221" s="131" t="s">
        <v>881</v>
      </c>
      <c r="R221" s="35" t="s">
        <v>109</v>
      </c>
      <c r="S221" s="41">
        <v>40634</v>
      </c>
      <c r="T221" s="42"/>
      <c r="U221" s="40"/>
      <c r="V221" s="43">
        <v>1</v>
      </c>
      <c r="W221" s="43">
        <v>140</v>
      </c>
      <c r="X221" s="35"/>
      <c r="Y221" s="44"/>
      <c r="Z221" s="35" t="s">
        <v>771</v>
      </c>
      <c r="AA221" s="46" t="str">
        <f t="shared" si="34"/>
        <v>MAMTSFPocumtuckWP</v>
      </c>
    </row>
    <row r="222" spans="1:27" x14ac:dyDescent="0.15">
      <c r="A222" s="124"/>
      <c r="B222" s="35" t="s">
        <v>255</v>
      </c>
      <c r="C222" s="35" t="s">
        <v>256</v>
      </c>
      <c r="D222" s="35" t="s">
        <v>407</v>
      </c>
      <c r="E222" s="35" t="s">
        <v>582</v>
      </c>
      <c r="F222" s="36">
        <v>7</v>
      </c>
      <c r="G222" s="37">
        <v>59</v>
      </c>
      <c r="H222" s="37">
        <v>58.1</v>
      </c>
      <c r="I222" s="38">
        <f>SIN(H222*PI()/180)*G222*3</f>
        <v>150.26798871035805</v>
      </c>
      <c r="J222" s="37">
        <v>30</v>
      </c>
      <c r="K222" s="37">
        <v>0.8</v>
      </c>
      <c r="L222" s="38">
        <f>SIN(K222*PI()/180)*J222*3</f>
        <v>1.2565962305230745</v>
      </c>
      <c r="M222" s="39"/>
      <c r="N222" s="96">
        <f t="shared" si="35"/>
        <v>151.52458494088114</v>
      </c>
      <c r="O222" s="35"/>
      <c r="P222" s="35"/>
      <c r="Q222" s="131" t="s">
        <v>881</v>
      </c>
      <c r="R222" s="35" t="s">
        <v>109</v>
      </c>
      <c r="S222" s="41">
        <v>38722</v>
      </c>
      <c r="T222" s="42"/>
      <c r="U222" s="40"/>
      <c r="V222" s="43">
        <v>1</v>
      </c>
      <c r="W222" s="43">
        <v>140</v>
      </c>
      <c r="X222" s="35"/>
      <c r="Y222" s="44"/>
      <c r="Z222" s="35"/>
      <c r="AA222" s="46" t="str">
        <f t="shared" si="34"/>
        <v>MAMTSFPocumtuckWP</v>
      </c>
    </row>
    <row r="223" spans="1:27" x14ac:dyDescent="0.15">
      <c r="A223" s="124"/>
      <c r="B223" s="35" t="s">
        <v>255</v>
      </c>
      <c r="C223" s="35" t="s">
        <v>256</v>
      </c>
      <c r="D223" s="35" t="s">
        <v>407</v>
      </c>
      <c r="E223" s="35" t="s">
        <v>582</v>
      </c>
      <c r="F223" s="36">
        <v>7.9</v>
      </c>
      <c r="G223" s="37">
        <v>59</v>
      </c>
      <c r="H223" s="37">
        <v>56.2</v>
      </c>
      <c r="I223" s="38">
        <f>SIN(H223*PI()/180)*G223*3</f>
        <v>147.08425106155613</v>
      </c>
      <c r="J223" s="37">
        <v>39</v>
      </c>
      <c r="K223" s="37">
        <v>2</v>
      </c>
      <c r="L223" s="38">
        <f>SIN(K223*PI()/180)*J223*3</f>
        <v>4.0832411141926137</v>
      </c>
      <c r="M223" s="39"/>
      <c r="N223" s="96">
        <f t="shared" si="35"/>
        <v>151.16749217574875</v>
      </c>
      <c r="O223" s="35">
        <v>123</v>
      </c>
      <c r="P223" s="35"/>
      <c r="Q223" s="131" t="s">
        <v>881</v>
      </c>
      <c r="R223" s="35" t="s">
        <v>109</v>
      </c>
      <c r="S223" s="41">
        <v>39526</v>
      </c>
      <c r="T223" s="42"/>
      <c r="U223" s="40"/>
      <c r="V223" s="43">
        <v>1</v>
      </c>
      <c r="W223" s="43">
        <v>135</v>
      </c>
      <c r="X223" s="35"/>
      <c r="Y223" s="44"/>
      <c r="Z223" s="35" t="s">
        <v>597</v>
      </c>
      <c r="AA223" s="46" t="str">
        <f t="shared" si="34"/>
        <v>MAMTSFPocumtuckWP</v>
      </c>
    </row>
    <row r="224" spans="1:27" x14ac:dyDescent="0.15">
      <c r="A224" s="124"/>
      <c r="B224" s="35" t="s">
        <v>255</v>
      </c>
      <c r="C224" s="35" t="s">
        <v>256</v>
      </c>
      <c r="D224" s="35" t="s">
        <v>407</v>
      </c>
      <c r="E224" s="35" t="s">
        <v>582</v>
      </c>
      <c r="F224" s="36">
        <v>6.5</v>
      </c>
      <c r="G224" s="37">
        <v>62.5</v>
      </c>
      <c r="H224" s="37">
        <v>44.3</v>
      </c>
      <c r="I224" s="38">
        <f>SIN(H224*PI()/180)*G224*3</f>
        <v>130.95286601831356</v>
      </c>
      <c r="J224" s="37">
        <v>45</v>
      </c>
      <c r="K224" s="37">
        <v>8.6</v>
      </c>
      <c r="L224" s="38">
        <f>SIN(K224*PI()/180)*J224*3</f>
        <v>20.187271364900784</v>
      </c>
      <c r="M224" s="39"/>
      <c r="N224" s="96">
        <f t="shared" si="35"/>
        <v>151.14013738321435</v>
      </c>
      <c r="O224" s="35">
        <v>513</v>
      </c>
      <c r="P224" s="35"/>
      <c r="Q224" s="131" t="s">
        <v>881</v>
      </c>
      <c r="R224" s="35" t="s">
        <v>109</v>
      </c>
      <c r="S224" s="41">
        <v>38722</v>
      </c>
      <c r="T224" s="42"/>
      <c r="U224" s="40"/>
      <c r="V224" s="43">
        <v>1</v>
      </c>
      <c r="W224" s="43">
        <v>140</v>
      </c>
      <c r="X224" s="35"/>
      <c r="Y224" s="44"/>
      <c r="Z224" s="35" t="s">
        <v>2</v>
      </c>
      <c r="AA224" s="46" t="str">
        <f t="shared" si="34"/>
        <v>MAMTSFPocumtuckWP</v>
      </c>
    </row>
    <row r="225" spans="1:27" x14ac:dyDescent="0.15">
      <c r="A225" s="124"/>
      <c r="B225" s="35" t="s">
        <v>255</v>
      </c>
      <c r="C225" s="35" t="s">
        <v>256</v>
      </c>
      <c r="D225" s="35" t="s">
        <v>407</v>
      </c>
      <c r="E225" s="35" t="s">
        <v>582</v>
      </c>
      <c r="F225" s="36">
        <v>6.3</v>
      </c>
      <c r="G225" s="37">
        <v>60</v>
      </c>
      <c r="H225" s="37">
        <v>51.4</v>
      </c>
      <c r="I225" s="38">
        <f>SIN(H225*PI()/180)*G225*3</f>
        <v>140.67368503538736</v>
      </c>
      <c r="J225" s="37">
        <v>39.5</v>
      </c>
      <c r="K225" s="37">
        <v>4.9000000000000004</v>
      </c>
      <c r="L225" s="38">
        <f>SIN(K225*PI()/180)*J225*3</f>
        <v>10.121905391778045</v>
      </c>
      <c r="M225" s="39"/>
      <c r="N225" s="96">
        <f t="shared" si="35"/>
        <v>150.79559042716542</v>
      </c>
      <c r="O225" s="35">
        <v>531</v>
      </c>
      <c r="P225" s="35"/>
      <c r="Q225" s="131" t="s">
        <v>881</v>
      </c>
      <c r="R225" s="35" t="s">
        <v>428</v>
      </c>
      <c r="S225" s="41">
        <v>38839</v>
      </c>
      <c r="T225" s="42"/>
      <c r="U225" s="40"/>
      <c r="V225" s="43">
        <v>1</v>
      </c>
      <c r="W225" s="43">
        <v>140</v>
      </c>
      <c r="X225" s="35"/>
      <c r="Y225" s="44"/>
      <c r="Z225" s="35" t="s">
        <v>399</v>
      </c>
      <c r="AA225" s="46" t="str">
        <f t="shared" si="34"/>
        <v>MAMTSFPocumtuckWP</v>
      </c>
    </row>
    <row r="226" spans="1:27" x14ac:dyDescent="0.15">
      <c r="A226" s="124"/>
      <c r="B226" s="35" t="s">
        <v>72</v>
      </c>
      <c r="C226" s="35" t="s">
        <v>0</v>
      </c>
      <c r="D226" s="35" t="s">
        <v>285</v>
      </c>
      <c r="E226" s="35" t="s">
        <v>3</v>
      </c>
      <c r="F226" s="36">
        <v>8.8000000000000007</v>
      </c>
      <c r="G226" s="37"/>
      <c r="H226" s="37"/>
      <c r="I226" s="38"/>
      <c r="J226" s="37"/>
      <c r="K226" s="37"/>
      <c r="L226" s="38"/>
      <c r="M226" s="39"/>
      <c r="N226" s="96">
        <v>150.6</v>
      </c>
      <c r="O226" s="35"/>
      <c r="P226" s="35"/>
      <c r="Q226" s="131"/>
      <c r="R226" s="35"/>
      <c r="S226" s="41">
        <v>41911</v>
      </c>
      <c r="T226" s="42"/>
      <c r="U226" s="40"/>
      <c r="V226" s="43">
        <v>1</v>
      </c>
      <c r="W226" s="43">
        <v>130</v>
      </c>
      <c r="X226" s="35"/>
      <c r="Y226" s="44"/>
      <c r="Z226" s="35" t="s">
        <v>901</v>
      </c>
      <c r="AA226" s="46" t="str">
        <f t="shared" si="34"/>
        <v>MAMTSFPocumtuckWP</v>
      </c>
    </row>
    <row r="227" spans="1:27" x14ac:dyDescent="0.15">
      <c r="A227" s="124"/>
      <c r="B227" s="35" t="s">
        <v>255</v>
      </c>
      <c r="C227" s="35" t="s">
        <v>256</v>
      </c>
      <c r="D227" s="35" t="s">
        <v>407</v>
      </c>
      <c r="E227" s="35" t="s">
        <v>582</v>
      </c>
      <c r="F227" s="36">
        <v>7.1</v>
      </c>
      <c r="G227" s="37">
        <v>59</v>
      </c>
      <c r="H227" s="37">
        <v>46.4</v>
      </c>
      <c r="I227" s="38">
        <f t="shared" ref="I227:I253" si="36">SIN(H227*PI()/180)*G227*3</f>
        <v>128.17841947443173</v>
      </c>
      <c r="J227" s="37">
        <v>40.5</v>
      </c>
      <c r="K227" s="37">
        <v>10.6</v>
      </c>
      <c r="L227" s="38">
        <f t="shared" ref="L227:L253" si="37">SIN(K227*PI()/180)*J227*3</f>
        <v>22.350089099445498</v>
      </c>
      <c r="M227" s="39"/>
      <c r="N227" s="96">
        <f t="shared" ref="N227:N258" si="38">I227+L227+M227</f>
        <v>150.52850857387722</v>
      </c>
      <c r="O227" s="35">
        <v>291</v>
      </c>
      <c r="P227" s="35" t="s">
        <v>233</v>
      </c>
      <c r="Q227" s="131" t="s">
        <v>881</v>
      </c>
      <c r="R227" s="35" t="s">
        <v>106</v>
      </c>
      <c r="S227" s="41">
        <v>38797</v>
      </c>
      <c r="T227" s="42"/>
      <c r="U227" s="40"/>
      <c r="V227" s="43">
        <v>1</v>
      </c>
      <c r="W227" s="43">
        <v>140</v>
      </c>
      <c r="X227" s="35"/>
      <c r="Y227" s="44"/>
      <c r="Z227" s="35" t="s">
        <v>469</v>
      </c>
      <c r="AA227" s="46" t="str">
        <f t="shared" si="34"/>
        <v>MAMTSFPocumtuckWP</v>
      </c>
    </row>
    <row r="228" spans="1:27" x14ac:dyDescent="0.15">
      <c r="A228" s="140"/>
      <c r="B228" s="35" t="s">
        <v>87</v>
      </c>
      <c r="C228" s="35" t="s">
        <v>96</v>
      </c>
      <c r="D228" s="35" t="s">
        <v>285</v>
      </c>
      <c r="E228" s="35" t="s">
        <v>20</v>
      </c>
      <c r="F228" s="36">
        <v>8.6</v>
      </c>
      <c r="G228" s="37"/>
      <c r="H228" s="37"/>
      <c r="I228" s="38">
        <f t="shared" si="36"/>
        <v>0</v>
      </c>
      <c r="J228" s="37"/>
      <c r="K228" s="37"/>
      <c r="L228" s="38">
        <f t="shared" si="37"/>
        <v>0</v>
      </c>
      <c r="M228" s="39">
        <v>150.5</v>
      </c>
      <c r="N228" s="96">
        <f t="shared" si="38"/>
        <v>150.5</v>
      </c>
      <c r="O228" s="35"/>
      <c r="P228" s="35" t="s">
        <v>767</v>
      </c>
      <c r="Q228" s="131" t="s">
        <v>881</v>
      </c>
      <c r="R228" s="35" t="s">
        <v>426</v>
      </c>
      <c r="S228" s="41">
        <v>40756</v>
      </c>
      <c r="T228" s="42"/>
      <c r="U228" s="40"/>
      <c r="V228" s="43">
        <v>1</v>
      </c>
      <c r="W228" s="43">
        <v>135</v>
      </c>
      <c r="X228" s="35"/>
      <c r="Y228" s="44"/>
      <c r="Z228" s="35" t="s">
        <v>860</v>
      </c>
      <c r="AA228" s="46" t="str">
        <f t="shared" si="34"/>
        <v>MAMTSFPocumtuckWP</v>
      </c>
    </row>
    <row r="229" spans="1:27" x14ac:dyDescent="0.15">
      <c r="A229" s="124"/>
      <c r="B229" s="35" t="s">
        <v>255</v>
      </c>
      <c r="C229" s="35" t="s">
        <v>256</v>
      </c>
      <c r="D229" s="35" t="s">
        <v>407</v>
      </c>
      <c r="E229" s="35" t="s">
        <v>582</v>
      </c>
      <c r="F229" s="36">
        <v>8.5</v>
      </c>
      <c r="G229" s="37">
        <v>69</v>
      </c>
      <c r="H229" s="37">
        <v>36.200000000000003</v>
      </c>
      <c r="I229" s="38">
        <f t="shared" si="36"/>
        <v>122.25537319732456</v>
      </c>
      <c r="J229" s="37">
        <v>55</v>
      </c>
      <c r="K229" s="37">
        <v>7.6</v>
      </c>
      <c r="L229" s="38">
        <f t="shared" si="37"/>
        <v>21.822304392425202</v>
      </c>
      <c r="M229" s="39">
        <v>6.4</v>
      </c>
      <c r="N229" s="96">
        <f t="shared" si="38"/>
        <v>150.47767758974976</v>
      </c>
      <c r="O229" s="35">
        <v>284</v>
      </c>
      <c r="P229" s="35"/>
      <c r="Q229" s="131" t="s">
        <v>881</v>
      </c>
      <c r="R229" s="35" t="s">
        <v>428</v>
      </c>
      <c r="S229" s="41">
        <v>38797</v>
      </c>
      <c r="T229" s="42"/>
      <c r="U229" s="40"/>
      <c r="V229" s="43">
        <v>1</v>
      </c>
      <c r="W229" s="43">
        <v>140</v>
      </c>
      <c r="X229" s="35"/>
      <c r="Y229" s="44"/>
      <c r="Z229" s="35" t="s">
        <v>6</v>
      </c>
      <c r="AA229" s="46" t="str">
        <f t="shared" si="34"/>
        <v>MAMTSFPocumtuckWP</v>
      </c>
    </row>
    <row r="230" spans="1:27" x14ac:dyDescent="0.15">
      <c r="A230" s="124"/>
      <c r="B230" s="35" t="s">
        <v>60</v>
      </c>
      <c r="C230" s="35" t="s">
        <v>61</v>
      </c>
      <c r="D230" s="35" t="s">
        <v>407</v>
      </c>
      <c r="E230" s="35" t="s">
        <v>582</v>
      </c>
      <c r="F230" s="36">
        <v>7.1</v>
      </c>
      <c r="G230" s="37">
        <v>58.5</v>
      </c>
      <c r="H230" s="37">
        <v>48.6</v>
      </c>
      <c r="I230" s="38">
        <f t="shared" si="36"/>
        <v>131.64449272014565</v>
      </c>
      <c r="J230" s="37">
        <v>39</v>
      </c>
      <c r="K230" s="37">
        <v>8.6</v>
      </c>
      <c r="L230" s="38">
        <f t="shared" si="37"/>
        <v>17.495635182914015</v>
      </c>
      <c r="M230" s="39">
        <v>1.3</v>
      </c>
      <c r="N230" s="96">
        <f t="shared" si="38"/>
        <v>150.44012790305968</v>
      </c>
      <c r="O230" s="35">
        <v>244</v>
      </c>
      <c r="P230" s="35" t="s">
        <v>158</v>
      </c>
      <c r="Q230" s="131" t="s">
        <v>881</v>
      </c>
      <c r="R230" s="35" t="s">
        <v>428</v>
      </c>
      <c r="S230" s="41">
        <v>38780</v>
      </c>
      <c r="T230" s="42"/>
      <c r="U230" s="40"/>
      <c r="V230" s="43">
        <v>1</v>
      </c>
      <c r="W230" s="43">
        <v>140</v>
      </c>
      <c r="X230" s="35"/>
      <c r="Y230" s="44"/>
      <c r="Z230" s="35" t="s">
        <v>5</v>
      </c>
      <c r="AA230" s="46" t="str">
        <f t="shared" si="34"/>
        <v>MAMTSFPocumtuckWP</v>
      </c>
    </row>
    <row r="231" spans="1:27" x14ac:dyDescent="0.15">
      <c r="A231" s="124"/>
      <c r="B231" s="35" t="s">
        <v>255</v>
      </c>
      <c r="C231" s="35" t="s">
        <v>256</v>
      </c>
      <c r="D231" s="35" t="s">
        <v>407</v>
      </c>
      <c r="E231" s="35" t="s">
        <v>582</v>
      </c>
      <c r="F231" s="36">
        <v>8.5</v>
      </c>
      <c r="G231" s="37">
        <v>60</v>
      </c>
      <c r="H231" s="37">
        <v>48.9</v>
      </c>
      <c r="I231" s="38">
        <f t="shared" si="36"/>
        <v>135.64141061429481</v>
      </c>
      <c r="J231" s="37">
        <v>38</v>
      </c>
      <c r="K231" s="37">
        <v>4.4000000000000004</v>
      </c>
      <c r="L231" s="38">
        <f t="shared" si="37"/>
        <v>8.7459692064573247</v>
      </c>
      <c r="M231" s="39">
        <v>5.9</v>
      </c>
      <c r="N231" s="96">
        <f t="shared" si="38"/>
        <v>150.28737982075214</v>
      </c>
      <c r="O231" s="35">
        <v>308</v>
      </c>
      <c r="P231" s="35"/>
      <c r="Q231" s="131" t="s">
        <v>881</v>
      </c>
      <c r="R231" s="35" t="s">
        <v>351</v>
      </c>
      <c r="S231" s="41">
        <v>38797</v>
      </c>
      <c r="T231" s="42"/>
      <c r="U231" s="40"/>
      <c r="V231" s="43">
        <v>1</v>
      </c>
      <c r="W231" s="43">
        <v>140</v>
      </c>
      <c r="X231" s="35"/>
      <c r="Y231" s="44"/>
      <c r="Z231" s="35" t="s">
        <v>140</v>
      </c>
      <c r="AA231" s="46" t="str">
        <f t="shared" si="34"/>
        <v>MAMTSFPocumtuckWP</v>
      </c>
    </row>
    <row r="232" spans="1:27" x14ac:dyDescent="0.15">
      <c r="A232" s="124"/>
      <c r="B232" s="35" t="s">
        <v>255</v>
      </c>
      <c r="C232" s="35" t="s">
        <v>256</v>
      </c>
      <c r="D232" s="35" t="s">
        <v>407</v>
      </c>
      <c r="E232" s="35" t="s">
        <v>582</v>
      </c>
      <c r="F232" s="36">
        <v>7.5</v>
      </c>
      <c r="G232" s="37">
        <v>69</v>
      </c>
      <c r="H232" s="37">
        <v>45.3</v>
      </c>
      <c r="I232" s="38">
        <f t="shared" si="36"/>
        <v>147.13549109170944</v>
      </c>
      <c r="J232" s="37">
        <v>54</v>
      </c>
      <c r="K232" s="37">
        <v>1.1000000000000001</v>
      </c>
      <c r="L232" s="38">
        <f t="shared" si="37"/>
        <v>3.1099856687497258</v>
      </c>
      <c r="M232" s="39"/>
      <c r="N232" s="96">
        <f t="shared" si="38"/>
        <v>150.24547676045916</v>
      </c>
      <c r="O232" s="35">
        <v>299</v>
      </c>
      <c r="P232" s="35"/>
      <c r="Q232" s="131" t="s">
        <v>881</v>
      </c>
      <c r="R232" s="35" t="s">
        <v>428</v>
      </c>
      <c r="S232" s="41">
        <v>38798</v>
      </c>
      <c r="T232" s="42"/>
      <c r="U232" s="40"/>
      <c r="V232" s="43">
        <v>1</v>
      </c>
      <c r="W232" s="43">
        <v>140</v>
      </c>
      <c r="X232" s="35"/>
      <c r="Y232" s="44"/>
      <c r="Z232" s="35" t="s">
        <v>354</v>
      </c>
      <c r="AA232" s="46" t="str">
        <f t="shared" si="34"/>
        <v>MAMTSFPocumtuckWP</v>
      </c>
    </row>
    <row r="233" spans="1:27" x14ac:dyDescent="0.15">
      <c r="A233" s="124"/>
      <c r="B233" s="35" t="s">
        <v>364</v>
      </c>
      <c r="C233" s="35" t="s">
        <v>365</v>
      </c>
      <c r="D233" s="35" t="s">
        <v>366</v>
      </c>
      <c r="E233" s="35" t="s">
        <v>20</v>
      </c>
      <c r="F233" s="36">
        <v>6.1</v>
      </c>
      <c r="G233" s="37">
        <v>69.5</v>
      </c>
      <c r="H233" s="37">
        <v>39.700000000000003</v>
      </c>
      <c r="I233" s="38">
        <f t="shared" si="36"/>
        <v>133.18308995200212</v>
      </c>
      <c r="J233" s="37">
        <v>56</v>
      </c>
      <c r="K233" s="37">
        <v>3.5</v>
      </c>
      <c r="L233" s="38">
        <f t="shared" si="37"/>
        <v>10.256154641855954</v>
      </c>
      <c r="M233" s="39">
        <v>6.8</v>
      </c>
      <c r="N233" s="96">
        <f t="shared" si="38"/>
        <v>150.23924459385807</v>
      </c>
      <c r="O233" s="35"/>
      <c r="P233" s="35"/>
      <c r="Q233" s="131"/>
      <c r="R233" s="35" t="s">
        <v>215</v>
      </c>
      <c r="S233" s="41">
        <v>38793</v>
      </c>
      <c r="T233" s="42"/>
      <c r="U233" s="40"/>
      <c r="V233" s="43">
        <v>1</v>
      </c>
      <c r="W233" s="43"/>
      <c r="X233" s="35"/>
      <c r="Y233" s="44"/>
      <c r="Z233" s="35"/>
      <c r="AA233" s="46" t="str">
        <f t="shared" si="34"/>
        <v>MAMTSFPocumtuckWP</v>
      </c>
    </row>
    <row r="234" spans="1:27" x14ac:dyDescent="0.15">
      <c r="A234" s="124"/>
      <c r="B234" s="35" t="s">
        <v>255</v>
      </c>
      <c r="C234" s="35" t="s">
        <v>256</v>
      </c>
      <c r="D234" s="35" t="s">
        <v>407</v>
      </c>
      <c r="E234" s="35" t="s">
        <v>582</v>
      </c>
      <c r="F234" s="36">
        <v>14.1</v>
      </c>
      <c r="G234" s="37">
        <v>105</v>
      </c>
      <c r="H234" s="37">
        <v>27.75</v>
      </c>
      <c r="I234" s="38">
        <f t="shared" si="36"/>
        <v>146.66857390241009</v>
      </c>
      <c r="J234" s="37">
        <v>90</v>
      </c>
      <c r="K234" s="37">
        <v>-0.2</v>
      </c>
      <c r="L234" s="38">
        <f t="shared" si="37"/>
        <v>-0.94247588211040767</v>
      </c>
      <c r="M234" s="39">
        <v>4.5</v>
      </c>
      <c r="N234" s="96">
        <f t="shared" si="38"/>
        <v>150.22609802029967</v>
      </c>
      <c r="O234" s="35">
        <v>11</v>
      </c>
      <c r="P234" s="131" t="s">
        <v>562</v>
      </c>
      <c r="Q234" s="131" t="s">
        <v>881</v>
      </c>
      <c r="R234" s="35" t="s">
        <v>109</v>
      </c>
      <c r="S234" s="41">
        <v>39514</v>
      </c>
      <c r="T234" s="42"/>
      <c r="U234" s="40"/>
      <c r="V234" s="43">
        <v>2</v>
      </c>
      <c r="W234" s="43">
        <v>140</v>
      </c>
      <c r="X234" s="35"/>
      <c r="Y234" s="44"/>
      <c r="Z234" s="35"/>
      <c r="AA234" s="46" t="str">
        <f t="shared" si="34"/>
        <v>MAMTSFPocumtuckWP</v>
      </c>
    </row>
    <row r="235" spans="1:27" x14ac:dyDescent="0.15">
      <c r="A235" s="124"/>
      <c r="B235" s="35" t="s">
        <v>255</v>
      </c>
      <c r="C235" s="35" t="s">
        <v>256</v>
      </c>
      <c r="D235" s="35" t="s">
        <v>407</v>
      </c>
      <c r="E235" s="35" t="s">
        <v>582</v>
      </c>
      <c r="F235" s="36">
        <v>6.8</v>
      </c>
      <c r="G235" s="37">
        <v>63</v>
      </c>
      <c r="H235" s="37">
        <v>47.2</v>
      </c>
      <c r="I235" s="38">
        <f t="shared" si="36"/>
        <v>138.67494439104362</v>
      </c>
      <c r="J235" s="37">
        <v>37</v>
      </c>
      <c r="K235" s="37">
        <v>5.9</v>
      </c>
      <c r="L235" s="38">
        <f t="shared" si="37"/>
        <v>11.409971583384397</v>
      </c>
      <c r="M235" s="39"/>
      <c r="N235" s="96">
        <f t="shared" si="38"/>
        <v>150.08491597442801</v>
      </c>
      <c r="O235" s="35">
        <v>306</v>
      </c>
      <c r="P235" s="35" t="s">
        <v>451</v>
      </c>
      <c r="Q235" s="131" t="s">
        <v>881</v>
      </c>
      <c r="R235" s="35" t="s">
        <v>452</v>
      </c>
      <c r="S235" s="41">
        <v>38791</v>
      </c>
      <c r="T235" s="42"/>
      <c r="U235" s="40"/>
      <c r="V235" s="43">
        <v>1</v>
      </c>
      <c r="W235" s="43">
        <v>135</v>
      </c>
      <c r="X235" s="35"/>
      <c r="Y235" s="44"/>
      <c r="Z235" s="35" t="s">
        <v>268</v>
      </c>
      <c r="AA235" s="46" t="str">
        <f t="shared" si="34"/>
        <v>MAMTSFPocumtuckWP</v>
      </c>
    </row>
    <row r="236" spans="1:27" x14ac:dyDescent="0.15">
      <c r="A236" s="124"/>
      <c r="B236" s="35" t="s">
        <v>429</v>
      </c>
      <c r="C236" s="35" t="s">
        <v>410</v>
      </c>
      <c r="D236" s="35" t="s">
        <v>86</v>
      </c>
      <c r="E236" s="35" t="s">
        <v>191</v>
      </c>
      <c r="F236" s="36">
        <v>9.6999999999999993</v>
      </c>
      <c r="G236" s="37"/>
      <c r="H236" s="37"/>
      <c r="I236" s="38">
        <f t="shared" si="36"/>
        <v>0</v>
      </c>
      <c r="J236" s="37"/>
      <c r="K236" s="37"/>
      <c r="L236" s="38">
        <f t="shared" si="37"/>
        <v>0</v>
      </c>
      <c r="M236" s="39">
        <v>148.80000000000001</v>
      </c>
      <c r="N236" s="96">
        <f t="shared" si="38"/>
        <v>148.80000000000001</v>
      </c>
      <c r="O236" s="35">
        <v>344</v>
      </c>
      <c r="P236" s="35" t="s">
        <v>848</v>
      </c>
      <c r="Q236" s="131" t="s">
        <v>881</v>
      </c>
      <c r="R236" s="35" t="s">
        <v>109</v>
      </c>
      <c r="S236" s="41">
        <v>41295</v>
      </c>
      <c r="T236" s="42"/>
      <c r="U236" s="40"/>
      <c r="V236" s="43">
        <v>1</v>
      </c>
      <c r="W236" s="43">
        <v>150</v>
      </c>
      <c r="X236" s="35"/>
      <c r="Y236" s="44"/>
      <c r="Z236" s="35" t="s">
        <v>387</v>
      </c>
      <c r="AA236" s="46" t="str">
        <f t="shared" ref="AA236:AA241" si="39">B236&amp;C236&amp;D292&amp;E292</f>
        <v>MAMTSFShunpike AreaWP</v>
      </c>
    </row>
    <row r="237" spans="1:27" x14ac:dyDescent="0.15">
      <c r="A237" s="124"/>
      <c r="B237" s="35" t="s">
        <v>60</v>
      </c>
      <c r="C237" s="35" t="s">
        <v>61</v>
      </c>
      <c r="D237" s="35" t="s">
        <v>407</v>
      </c>
      <c r="E237" s="35" t="s">
        <v>582</v>
      </c>
      <c r="F237" s="36">
        <v>8.5</v>
      </c>
      <c r="G237" s="37">
        <v>52.5</v>
      </c>
      <c r="H237" s="37">
        <v>60</v>
      </c>
      <c r="I237" s="38">
        <f t="shared" si="36"/>
        <v>136.39900109604906</v>
      </c>
      <c r="J237" s="37">
        <v>28.5</v>
      </c>
      <c r="K237" s="37">
        <v>7.6</v>
      </c>
      <c r="L237" s="38">
        <f t="shared" si="37"/>
        <v>11.307921366983969</v>
      </c>
      <c r="M237" s="39">
        <v>1</v>
      </c>
      <c r="N237" s="96">
        <f t="shared" si="38"/>
        <v>148.70692246303304</v>
      </c>
      <c r="O237" s="35">
        <v>294</v>
      </c>
      <c r="P237" s="35"/>
      <c r="Q237" s="131"/>
      <c r="R237" s="35" t="s">
        <v>428</v>
      </c>
      <c r="S237" s="41">
        <v>38786</v>
      </c>
      <c r="T237" s="42"/>
      <c r="U237" s="40"/>
      <c r="V237" s="43">
        <v>1</v>
      </c>
      <c r="W237" s="43">
        <v>135</v>
      </c>
      <c r="X237" s="35"/>
      <c r="Y237" s="44"/>
      <c r="Z237" s="35" t="s">
        <v>397</v>
      </c>
      <c r="AA237" s="46" t="str">
        <f t="shared" si="39"/>
        <v>MAMTSFShunpike AreaWA</v>
      </c>
    </row>
    <row r="238" spans="1:27" x14ac:dyDescent="0.15">
      <c r="A238" s="124"/>
      <c r="B238" s="35" t="s">
        <v>72</v>
      </c>
      <c r="C238" s="35" t="s">
        <v>73</v>
      </c>
      <c r="D238" s="35" t="s">
        <v>407</v>
      </c>
      <c r="E238" s="35" t="s">
        <v>582</v>
      </c>
      <c r="F238" s="36">
        <v>6.5</v>
      </c>
      <c r="G238" s="37">
        <v>64</v>
      </c>
      <c r="H238" s="37">
        <v>42.1</v>
      </c>
      <c r="I238" s="38">
        <f t="shared" si="36"/>
        <v>128.72191084008944</v>
      </c>
      <c r="J238" s="37">
        <v>44.5</v>
      </c>
      <c r="K238" s="37">
        <v>5.8</v>
      </c>
      <c r="L238" s="38">
        <f t="shared" si="37"/>
        <v>13.491015673923338</v>
      </c>
      <c r="M238" s="39">
        <v>6.4</v>
      </c>
      <c r="N238" s="96">
        <f t="shared" si="38"/>
        <v>148.61292651401277</v>
      </c>
      <c r="O238" s="35">
        <v>294</v>
      </c>
      <c r="P238" s="35"/>
      <c r="Q238" s="131"/>
      <c r="R238" s="35" t="s">
        <v>428</v>
      </c>
      <c r="S238" s="41">
        <v>38797</v>
      </c>
      <c r="T238" s="42"/>
      <c r="U238" s="40"/>
      <c r="V238" s="43"/>
      <c r="W238" s="43">
        <v>135</v>
      </c>
      <c r="X238" s="35"/>
      <c r="Y238" s="44"/>
      <c r="Z238" s="55" t="s">
        <v>808</v>
      </c>
      <c r="AA238" s="46" t="str">
        <f t="shared" si="39"/>
        <v>MAMTSFShunpike AreaHM</v>
      </c>
    </row>
    <row r="239" spans="1:27" x14ac:dyDescent="0.15">
      <c r="A239" s="124"/>
      <c r="B239" s="35" t="s">
        <v>255</v>
      </c>
      <c r="C239" s="35" t="s">
        <v>256</v>
      </c>
      <c r="D239" s="35" t="s">
        <v>407</v>
      </c>
      <c r="E239" s="35" t="s">
        <v>582</v>
      </c>
      <c r="F239" s="36">
        <v>6.7</v>
      </c>
      <c r="G239" s="37">
        <v>52.5</v>
      </c>
      <c r="H239" s="37">
        <v>60.2</v>
      </c>
      <c r="I239" s="38">
        <f t="shared" si="36"/>
        <v>136.67305890560624</v>
      </c>
      <c r="J239" s="37">
        <v>30</v>
      </c>
      <c r="K239" s="37">
        <v>7.5</v>
      </c>
      <c r="L239" s="38">
        <f t="shared" si="37"/>
        <v>11.747357299804641</v>
      </c>
      <c r="M239" s="39"/>
      <c r="N239" s="96">
        <f t="shared" si="38"/>
        <v>148.42041620541087</v>
      </c>
      <c r="O239" s="35">
        <v>3</v>
      </c>
      <c r="P239" s="35"/>
      <c r="Q239" s="131"/>
      <c r="R239" s="35" t="s">
        <v>109</v>
      </c>
      <c r="S239" s="41">
        <v>38724</v>
      </c>
      <c r="T239" s="42"/>
      <c r="U239" s="40"/>
      <c r="V239" s="43">
        <v>1</v>
      </c>
      <c r="W239" s="43">
        <v>150</v>
      </c>
      <c r="X239" s="35"/>
      <c r="Y239" s="44"/>
      <c r="Z239" s="35"/>
      <c r="AA239" s="46" t="str">
        <f t="shared" si="39"/>
        <v>MAMTSFShunpike AreaBTA</v>
      </c>
    </row>
    <row r="240" spans="1:27" x14ac:dyDescent="0.15">
      <c r="A240" s="124"/>
      <c r="B240" s="35" t="s">
        <v>255</v>
      </c>
      <c r="C240" s="35" t="s">
        <v>256</v>
      </c>
      <c r="D240" s="35" t="s">
        <v>407</v>
      </c>
      <c r="E240" s="35" t="s">
        <v>582</v>
      </c>
      <c r="F240" s="36">
        <v>8.8000000000000007</v>
      </c>
      <c r="G240" s="37">
        <v>62</v>
      </c>
      <c r="H240" s="37">
        <v>48.4</v>
      </c>
      <c r="I240" s="38">
        <f t="shared" si="36"/>
        <v>139.09044483272694</v>
      </c>
      <c r="J240" s="37">
        <v>40</v>
      </c>
      <c r="K240" s="37">
        <v>4.4000000000000004</v>
      </c>
      <c r="L240" s="38">
        <f t="shared" si="37"/>
        <v>9.2062833752182378</v>
      </c>
      <c r="M240" s="39"/>
      <c r="N240" s="96">
        <f t="shared" si="38"/>
        <v>148.29672820794519</v>
      </c>
      <c r="O240" s="35"/>
      <c r="P240" s="35"/>
      <c r="Q240" s="131"/>
      <c r="R240" s="35" t="s">
        <v>428</v>
      </c>
      <c r="S240" s="41">
        <v>38793</v>
      </c>
      <c r="T240" s="42"/>
      <c r="U240" s="40"/>
      <c r="V240" s="43">
        <v>1</v>
      </c>
      <c r="W240" s="43">
        <v>170</v>
      </c>
      <c r="X240" s="35"/>
      <c r="Y240" s="44"/>
      <c r="Z240" s="55" t="s">
        <v>237</v>
      </c>
      <c r="AA240" s="46" t="str">
        <f t="shared" si="39"/>
        <v>MAMTSFShunpike AreaABW</v>
      </c>
    </row>
    <row r="241" spans="1:27" x14ac:dyDescent="0.15">
      <c r="A241" s="124"/>
      <c r="B241" s="35" t="s">
        <v>60</v>
      </c>
      <c r="C241" s="35" t="s">
        <v>61</v>
      </c>
      <c r="D241" s="35" t="s">
        <v>407</v>
      </c>
      <c r="E241" s="35" t="s">
        <v>582</v>
      </c>
      <c r="F241" s="36">
        <v>8.4</v>
      </c>
      <c r="G241" s="37">
        <v>62.5</v>
      </c>
      <c r="H241" s="37">
        <v>43.8</v>
      </c>
      <c r="I241" s="38">
        <f t="shared" si="36"/>
        <v>129.77684510070125</v>
      </c>
      <c r="J241" s="37">
        <v>43.5</v>
      </c>
      <c r="K241" s="37">
        <v>5.2</v>
      </c>
      <c r="L241" s="38">
        <f t="shared" si="37"/>
        <v>11.827551715810312</v>
      </c>
      <c r="M241" s="39">
        <v>6.4</v>
      </c>
      <c r="N241" s="96">
        <f t="shared" si="38"/>
        <v>148.00439681651156</v>
      </c>
      <c r="O241" s="35">
        <v>304</v>
      </c>
      <c r="P241" s="35"/>
      <c r="Q241" s="131"/>
      <c r="R241" s="35" t="s">
        <v>428</v>
      </c>
      <c r="S241" s="41">
        <v>38797</v>
      </c>
      <c r="T241" s="42"/>
      <c r="U241" s="40"/>
      <c r="V241" s="43">
        <v>1</v>
      </c>
      <c r="W241" s="43">
        <v>140</v>
      </c>
      <c r="X241" s="35"/>
      <c r="Y241" s="44"/>
      <c r="Z241" s="35"/>
      <c r="AA241" s="46" t="str">
        <f t="shared" si="39"/>
        <v>MAMTSFShunpike AreaBTA</v>
      </c>
    </row>
    <row r="242" spans="1:27" x14ac:dyDescent="0.15">
      <c r="A242" s="130"/>
      <c r="B242" s="80" t="s">
        <v>659</v>
      </c>
      <c r="C242" s="80" t="s">
        <v>718</v>
      </c>
      <c r="D242" s="35" t="s">
        <v>407</v>
      </c>
      <c r="E242" s="35" t="s">
        <v>191</v>
      </c>
      <c r="F242" s="36">
        <v>8.5</v>
      </c>
      <c r="G242" s="37">
        <v>61.5</v>
      </c>
      <c r="H242" s="37">
        <v>49.8</v>
      </c>
      <c r="I242" s="38">
        <f t="shared" si="36"/>
        <v>140.92036728309148</v>
      </c>
      <c r="J242" s="37">
        <v>38</v>
      </c>
      <c r="K242" s="37">
        <v>3.5</v>
      </c>
      <c r="L242" s="38">
        <f t="shared" si="37"/>
        <v>6.9595335069736839</v>
      </c>
      <c r="M242" s="39"/>
      <c r="N242" s="96">
        <f t="shared" si="38"/>
        <v>147.87990079006516</v>
      </c>
      <c r="O242" s="35">
        <v>247</v>
      </c>
      <c r="P242" s="35"/>
      <c r="Q242" s="131"/>
      <c r="R242" s="35" t="s">
        <v>428</v>
      </c>
      <c r="S242" s="41">
        <v>38798</v>
      </c>
      <c r="T242" s="42"/>
      <c r="U242" s="40"/>
      <c r="V242" s="87">
        <v>1</v>
      </c>
      <c r="W242" s="87">
        <v>135</v>
      </c>
      <c r="X242" s="80"/>
      <c r="Y242" s="88"/>
      <c r="Z242" s="80"/>
      <c r="AA242" s="89" t="str">
        <f>B242&amp;C242&amp;D299&amp;E299</f>
        <v>MAMTSFShunpike AreaWA</v>
      </c>
    </row>
    <row r="243" spans="1:27" x14ac:dyDescent="0.15">
      <c r="A243" s="124"/>
      <c r="B243" s="35" t="s">
        <v>429</v>
      </c>
      <c r="C243" s="35" t="s">
        <v>410</v>
      </c>
      <c r="D243" s="35" t="s">
        <v>407</v>
      </c>
      <c r="E243" s="35" t="s">
        <v>191</v>
      </c>
      <c r="F243" s="36">
        <v>6.2</v>
      </c>
      <c r="G243" s="37">
        <v>55.5</v>
      </c>
      <c r="H243" s="37">
        <v>50.2</v>
      </c>
      <c r="I243" s="38">
        <f t="shared" si="36"/>
        <v>127.91920667832164</v>
      </c>
      <c r="J243" s="37">
        <v>36</v>
      </c>
      <c r="K243" s="37">
        <v>10.4</v>
      </c>
      <c r="L243" s="38">
        <f t="shared" si="37"/>
        <v>19.496067687060478</v>
      </c>
      <c r="M243" s="39"/>
      <c r="N243" s="96">
        <f t="shared" si="38"/>
        <v>147.41527436538212</v>
      </c>
      <c r="O243" s="35">
        <v>265</v>
      </c>
      <c r="P243" s="35"/>
      <c r="Q243" s="131"/>
      <c r="R243" s="35" t="s">
        <v>351</v>
      </c>
      <c r="S243" s="41">
        <v>38798</v>
      </c>
      <c r="T243" s="42"/>
      <c r="U243" s="40"/>
      <c r="V243" s="43">
        <v>1</v>
      </c>
      <c r="W243" s="43">
        <v>140</v>
      </c>
      <c r="X243" s="35"/>
      <c r="Y243" s="44"/>
      <c r="Z243" s="35"/>
      <c r="AA243" s="46" t="str">
        <f>B243&amp;C243&amp;D300&amp;E300</f>
        <v>MAMTSFShunpike AreaABW</v>
      </c>
    </row>
    <row r="244" spans="1:27" x14ac:dyDescent="0.15">
      <c r="A244" s="124"/>
      <c r="B244" s="35" t="s">
        <v>255</v>
      </c>
      <c r="C244" s="35" t="s">
        <v>256</v>
      </c>
      <c r="D244" s="35" t="s">
        <v>407</v>
      </c>
      <c r="E244" s="35" t="s">
        <v>191</v>
      </c>
      <c r="F244" s="36">
        <v>5.8</v>
      </c>
      <c r="G244" s="37">
        <v>60</v>
      </c>
      <c r="H244" s="37">
        <v>48.4</v>
      </c>
      <c r="I244" s="38">
        <f t="shared" si="36"/>
        <v>134.60365628973574</v>
      </c>
      <c r="J244" s="37">
        <v>38.5</v>
      </c>
      <c r="K244" s="37">
        <v>3.7</v>
      </c>
      <c r="L244" s="38">
        <f t="shared" si="37"/>
        <v>7.4534816032166447</v>
      </c>
      <c r="M244" s="39">
        <v>5.3</v>
      </c>
      <c r="N244" s="96">
        <f t="shared" si="38"/>
        <v>147.35713789295238</v>
      </c>
      <c r="O244" s="35">
        <v>274</v>
      </c>
      <c r="P244" s="35"/>
      <c r="Q244" s="131"/>
      <c r="R244" s="35" t="s">
        <v>428</v>
      </c>
      <c r="S244" s="41">
        <v>38839</v>
      </c>
      <c r="T244" s="42"/>
      <c r="U244" s="40"/>
      <c r="V244" s="43">
        <v>1</v>
      </c>
      <c r="W244" s="43">
        <v>150</v>
      </c>
      <c r="X244" s="35"/>
      <c r="Y244" s="44"/>
      <c r="Z244" s="35"/>
      <c r="AA244" s="46" t="str">
        <f>B244&amp;C244&amp;D301&amp;E301</f>
        <v>MAMTSFShunpike AreaNRO</v>
      </c>
    </row>
    <row r="245" spans="1:27" x14ac:dyDescent="0.15">
      <c r="A245" s="124"/>
      <c r="B245" s="35" t="s">
        <v>255</v>
      </c>
      <c r="C245" s="35" t="s">
        <v>256</v>
      </c>
      <c r="D245" s="35" t="s">
        <v>407</v>
      </c>
      <c r="E245" s="35" t="s">
        <v>582</v>
      </c>
      <c r="F245" s="36">
        <v>8.6</v>
      </c>
      <c r="G245" s="37">
        <v>60</v>
      </c>
      <c r="H245" s="37">
        <v>49.4</v>
      </c>
      <c r="I245" s="38">
        <f t="shared" si="36"/>
        <v>136.66883532027853</v>
      </c>
      <c r="J245" s="37">
        <v>38.5</v>
      </c>
      <c r="K245" s="37">
        <v>5</v>
      </c>
      <c r="L245" s="38">
        <f t="shared" si="37"/>
        <v>10.066488287354517</v>
      </c>
      <c r="M245" s="39"/>
      <c r="N245" s="96">
        <f t="shared" si="38"/>
        <v>146.73532360763306</v>
      </c>
      <c r="O245" s="35">
        <v>565</v>
      </c>
      <c r="P245" s="35"/>
      <c r="Q245" s="131"/>
      <c r="R245" s="35" t="s">
        <v>443</v>
      </c>
      <c r="S245" s="41">
        <v>38793</v>
      </c>
      <c r="T245" s="42"/>
      <c r="U245" s="40"/>
      <c r="V245" s="43">
        <v>1</v>
      </c>
      <c r="W245" s="43">
        <v>140</v>
      </c>
      <c r="X245" s="35"/>
      <c r="Y245" s="44"/>
      <c r="Z245" s="35" t="s">
        <v>533</v>
      </c>
      <c r="AA245" s="46" t="str">
        <f>B245&amp;C245&amp;D301&amp;E301</f>
        <v>MAMTSFShunpike AreaNRO</v>
      </c>
    </row>
    <row r="246" spans="1:27" x14ac:dyDescent="0.15">
      <c r="A246" s="124"/>
      <c r="B246" s="35" t="s">
        <v>60</v>
      </c>
      <c r="C246" s="35" t="s">
        <v>61</v>
      </c>
      <c r="D246" s="35" t="s">
        <v>407</v>
      </c>
      <c r="E246" s="35" t="s">
        <v>582</v>
      </c>
      <c r="F246" s="36">
        <v>9.4</v>
      </c>
      <c r="G246" s="37"/>
      <c r="H246" s="37"/>
      <c r="I246" s="38">
        <f t="shared" si="36"/>
        <v>0</v>
      </c>
      <c r="J246" s="37"/>
      <c r="K246" s="37"/>
      <c r="L246" s="38">
        <f t="shared" si="37"/>
        <v>0</v>
      </c>
      <c r="M246" s="39">
        <v>146.4</v>
      </c>
      <c r="N246" s="96">
        <f t="shared" si="38"/>
        <v>146.4</v>
      </c>
      <c r="O246" s="35"/>
      <c r="P246" s="35" t="s">
        <v>547</v>
      </c>
      <c r="Q246" s="131"/>
      <c r="R246" s="35" t="s">
        <v>109</v>
      </c>
      <c r="S246" s="41">
        <v>40634</v>
      </c>
      <c r="T246" s="42"/>
      <c r="U246" s="40"/>
      <c r="V246" s="43">
        <v>1</v>
      </c>
      <c r="W246" s="43">
        <v>140</v>
      </c>
      <c r="X246" s="35"/>
      <c r="Y246" s="44"/>
      <c r="Z246" s="35"/>
      <c r="AA246" s="46" t="str">
        <f>B246&amp;C246&amp;D302&amp;E302</f>
        <v>MAMTSFShunpike AreaNRO</v>
      </c>
    </row>
    <row r="247" spans="1:27" x14ac:dyDescent="0.15">
      <c r="A247" s="124"/>
      <c r="B247" s="35" t="s">
        <v>60</v>
      </c>
      <c r="C247" s="35" t="s">
        <v>61</v>
      </c>
      <c r="D247" s="35" t="s">
        <v>407</v>
      </c>
      <c r="E247" s="35" t="s">
        <v>582</v>
      </c>
      <c r="F247" s="36">
        <v>10.4</v>
      </c>
      <c r="G247" s="37">
        <v>78</v>
      </c>
      <c r="H247" s="37">
        <v>36.700000000000003</v>
      </c>
      <c r="I247" s="38">
        <f t="shared" si="36"/>
        <v>139.84428439227196</v>
      </c>
      <c r="J247" s="37">
        <v>64</v>
      </c>
      <c r="K247" s="37">
        <v>1.7</v>
      </c>
      <c r="L247" s="38">
        <f t="shared" si="37"/>
        <v>5.695918864341265</v>
      </c>
      <c r="M247" s="39">
        <v>0.5</v>
      </c>
      <c r="N247" s="96">
        <f t="shared" si="38"/>
        <v>146.04020325661321</v>
      </c>
      <c r="O247" s="35">
        <v>341</v>
      </c>
      <c r="P247" s="35" t="s">
        <v>335</v>
      </c>
      <c r="Q247" s="131"/>
      <c r="R247" s="35" t="s">
        <v>460</v>
      </c>
      <c r="S247" s="41">
        <v>39186</v>
      </c>
      <c r="T247" s="42"/>
      <c r="U247" s="40"/>
      <c r="V247" s="43">
        <v>1</v>
      </c>
      <c r="W247" s="43">
        <v>145</v>
      </c>
      <c r="X247" s="35"/>
      <c r="Y247" s="44"/>
      <c r="Z247" s="35" t="s">
        <v>258</v>
      </c>
      <c r="AA247" s="46" t="str">
        <f>B247&amp;C247&amp;D303&amp;E303</f>
        <v>MAMTSFShunpike AreaHM</v>
      </c>
    </row>
    <row r="248" spans="1:27" x14ac:dyDescent="0.15">
      <c r="A248" s="124"/>
      <c r="B248" s="35" t="s">
        <v>72</v>
      </c>
      <c r="C248" s="35" t="s">
        <v>73</v>
      </c>
      <c r="D248" s="35" t="s">
        <v>407</v>
      </c>
      <c r="E248" s="35" t="s">
        <v>582</v>
      </c>
      <c r="F248" s="36">
        <v>7.3</v>
      </c>
      <c r="G248" s="37">
        <v>59.5</v>
      </c>
      <c r="H248" s="37">
        <v>42.9</v>
      </c>
      <c r="I248" s="38">
        <f t="shared" si="36"/>
        <v>121.50867510916683</v>
      </c>
      <c r="J248" s="37">
        <v>45</v>
      </c>
      <c r="K248" s="37">
        <v>7.6</v>
      </c>
      <c r="L248" s="38">
        <f t="shared" si="37"/>
        <v>17.854612684711526</v>
      </c>
      <c r="M248" s="39">
        <v>6.5</v>
      </c>
      <c r="N248" s="96">
        <f t="shared" si="38"/>
        <v>145.86328779387836</v>
      </c>
      <c r="O248" s="35">
        <v>258</v>
      </c>
      <c r="P248" s="35"/>
      <c r="Q248" s="131"/>
      <c r="R248" s="35" t="s">
        <v>428</v>
      </c>
      <c r="S248" s="41">
        <v>38797</v>
      </c>
      <c r="T248" s="42"/>
      <c r="U248" s="40"/>
      <c r="V248" s="43">
        <v>1</v>
      </c>
      <c r="W248" s="43">
        <v>135</v>
      </c>
      <c r="X248" s="35"/>
      <c r="Y248" s="44"/>
      <c r="Z248" s="55" t="s">
        <v>603</v>
      </c>
      <c r="AA248" s="46" t="str">
        <f>B248&amp;C248&amp;D305&amp;E305</f>
        <v>MAMTSFShunpike AreaBTA</v>
      </c>
    </row>
    <row r="249" spans="1:27" x14ac:dyDescent="0.15">
      <c r="A249" s="124"/>
      <c r="B249" s="35" t="s">
        <v>255</v>
      </c>
      <c r="C249" s="35" t="s">
        <v>256</v>
      </c>
      <c r="D249" s="35" t="s">
        <v>407</v>
      </c>
      <c r="E249" s="35" t="s">
        <v>582</v>
      </c>
      <c r="F249" s="36">
        <v>4.5</v>
      </c>
      <c r="G249" s="37">
        <v>57</v>
      </c>
      <c r="H249" s="37">
        <v>54.4</v>
      </c>
      <c r="I249" s="38">
        <f t="shared" si="36"/>
        <v>139.04023013904174</v>
      </c>
      <c r="J249" s="37">
        <v>34.5</v>
      </c>
      <c r="K249" s="37">
        <v>3.6</v>
      </c>
      <c r="L249" s="38">
        <f t="shared" si="37"/>
        <v>6.4988187712839336</v>
      </c>
      <c r="M249" s="39"/>
      <c r="N249" s="96">
        <f t="shared" si="38"/>
        <v>145.53904891032568</v>
      </c>
      <c r="O249" s="35">
        <v>296</v>
      </c>
      <c r="P249" s="35"/>
      <c r="Q249" s="131"/>
      <c r="R249" s="35" t="s">
        <v>428</v>
      </c>
      <c r="S249" s="41">
        <v>38839</v>
      </c>
      <c r="T249" s="42"/>
      <c r="U249" s="40"/>
      <c r="V249" s="43">
        <v>1</v>
      </c>
      <c r="W249" s="43">
        <v>140</v>
      </c>
      <c r="X249" s="35"/>
      <c r="Y249" s="44"/>
      <c r="Z249" s="35" t="s">
        <v>398</v>
      </c>
      <c r="AA249" s="46" t="str">
        <f t="shared" ref="AA249:AA261" si="40">B249&amp;C249&amp;D305&amp;E305</f>
        <v>MAMTSFShunpike AreaBTA</v>
      </c>
    </row>
    <row r="250" spans="1:27" x14ac:dyDescent="0.15">
      <c r="A250" s="124"/>
      <c r="B250" s="35" t="s">
        <v>60</v>
      </c>
      <c r="C250" s="35" t="s">
        <v>61</v>
      </c>
      <c r="D250" s="35" t="s">
        <v>86</v>
      </c>
      <c r="E250" s="35" t="s">
        <v>191</v>
      </c>
      <c r="F250" s="36">
        <v>9</v>
      </c>
      <c r="G250" s="37">
        <v>57</v>
      </c>
      <c r="H250" s="37">
        <v>56.7</v>
      </c>
      <c r="I250" s="38">
        <f t="shared" si="36"/>
        <v>142.92305879397421</v>
      </c>
      <c r="J250" s="37">
        <v>29</v>
      </c>
      <c r="K250" s="37">
        <v>1.7</v>
      </c>
      <c r="L250" s="38">
        <f t="shared" si="37"/>
        <v>2.5809632354046359</v>
      </c>
      <c r="M250" s="39"/>
      <c r="N250" s="96">
        <f t="shared" si="38"/>
        <v>145.50402202937883</v>
      </c>
      <c r="O250" s="35">
        <v>328</v>
      </c>
      <c r="P250" s="35" t="s">
        <v>163</v>
      </c>
      <c r="Q250" s="131"/>
      <c r="R250" s="35" t="s">
        <v>428</v>
      </c>
      <c r="S250" s="41">
        <v>38839</v>
      </c>
      <c r="T250" s="42"/>
      <c r="U250" s="40"/>
      <c r="V250" s="43">
        <v>1</v>
      </c>
      <c r="W250" s="43">
        <v>100</v>
      </c>
      <c r="X250" s="35"/>
      <c r="Y250" s="44"/>
      <c r="Z250" s="35" t="s">
        <v>310</v>
      </c>
      <c r="AA250" s="46" t="str">
        <f t="shared" si="40"/>
        <v>MAMTSFShunpike AreaHM</v>
      </c>
    </row>
    <row r="251" spans="1:27" x14ac:dyDescent="0.15">
      <c r="A251" s="124"/>
      <c r="B251" s="35" t="s">
        <v>72</v>
      </c>
      <c r="C251" s="35" t="s">
        <v>73</v>
      </c>
      <c r="D251" s="35" t="s">
        <v>86</v>
      </c>
      <c r="E251" s="35" t="s">
        <v>191</v>
      </c>
      <c r="F251" s="36">
        <v>6.9</v>
      </c>
      <c r="G251" s="37">
        <v>57</v>
      </c>
      <c r="H251" s="37">
        <v>49.9</v>
      </c>
      <c r="I251" s="38">
        <f t="shared" si="36"/>
        <v>130.80155955705183</v>
      </c>
      <c r="J251" s="37">
        <v>41</v>
      </c>
      <c r="K251" s="37">
        <v>3.8</v>
      </c>
      <c r="L251" s="38">
        <f t="shared" si="37"/>
        <v>8.1516897492000169</v>
      </c>
      <c r="M251" s="39">
        <v>6.2</v>
      </c>
      <c r="N251" s="96">
        <f t="shared" si="38"/>
        <v>145.15324930625184</v>
      </c>
      <c r="O251" s="35" t="s">
        <v>362</v>
      </c>
      <c r="P251" s="35"/>
      <c r="Q251" s="131"/>
      <c r="R251" s="35" t="s">
        <v>428</v>
      </c>
      <c r="S251" s="41">
        <v>38797</v>
      </c>
      <c r="T251" s="42"/>
      <c r="U251" s="40"/>
      <c r="V251" s="43"/>
      <c r="W251" s="43">
        <v>135</v>
      </c>
      <c r="X251" s="35"/>
      <c r="Y251" s="44"/>
      <c r="Z251" s="55" t="s">
        <v>719</v>
      </c>
      <c r="AA251" s="46" t="str">
        <f t="shared" si="40"/>
        <v>MAMTSFShunpike AreaBC</v>
      </c>
    </row>
    <row r="252" spans="1:27" x14ac:dyDescent="0.15">
      <c r="A252" s="124"/>
      <c r="B252" s="35" t="s">
        <v>429</v>
      </c>
      <c r="C252" s="35" t="s">
        <v>410</v>
      </c>
      <c r="D252" s="35" t="s">
        <v>407</v>
      </c>
      <c r="E252" s="35" t="s">
        <v>582</v>
      </c>
      <c r="F252" s="36">
        <v>5.5</v>
      </c>
      <c r="G252" s="37">
        <v>57.5</v>
      </c>
      <c r="H252" s="37">
        <v>50.1</v>
      </c>
      <c r="I252" s="38">
        <f t="shared" si="36"/>
        <v>132.33598868813917</v>
      </c>
      <c r="J252" s="37">
        <v>39.5</v>
      </c>
      <c r="K252" s="37">
        <v>6.2</v>
      </c>
      <c r="L252" s="38">
        <f t="shared" si="37"/>
        <v>12.797923651163707</v>
      </c>
      <c r="M252" s="39"/>
      <c r="N252" s="96">
        <f t="shared" si="38"/>
        <v>145.13391233930287</v>
      </c>
      <c r="O252" s="35">
        <v>305</v>
      </c>
      <c r="P252" s="35"/>
      <c r="Q252" s="131"/>
      <c r="R252" s="35" t="s">
        <v>428</v>
      </c>
      <c r="S252" s="41">
        <v>38798</v>
      </c>
      <c r="T252" s="42"/>
      <c r="U252" s="40"/>
      <c r="V252" s="43">
        <v>1</v>
      </c>
      <c r="W252" s="43">
        <v>120</v>
      </c>
      <c r="X252" s="35"/>
      <c r="Y252" s="44"/>
      <c r="Z252" s="35"/>
      <c r="AA252" s="46" t="str">
        <f t="shared" si="40"/>
        <v>MAMTSFShunpike AreaBTA</v>
      </c>
    </row>
    <row r="253" spans="1:27" x14ac:dyDescent="0.15">
      <c r="A253" s="124"/>
      <c r="B253" s="35" t="s">
        <v>60</v>
      </c>
      <c r="C253" s="35" t="s">
        <v>61</v>
      </c>
      <c r="D253" s="35" t="s">
        <v>407</v>
      </c>
      <c r="E253" s="35" t="s">
        <v>191</v>
      </c>
      <c r="F253" s="36">
        <v>8</v>
      </c>
      <c r="G253" s="37">
        <v>57.5</v>
      </c>
      <c r="H253" s="37">
        <v>47.1</v>
      </c>
      <c r="I253" s="38">
        <f t="shared" si="36"/>
        <v>126.36365004082282</v>
      </c>
      <c r="J253" s="37">
        <v>39.5</v>
      </c>
      <c r="K253" s="37">
        <v>9.1</v>
      </c>
      <c r="L253" s="38">
        <f t="shared" si="37"/>
        <v>18.741730969656299</v>
      </c>
      <c r="M253" s="39"/>
      <c r="N253" s="96">
        <f t="shared" si="38"/>
        <v>145.10538101047911</v>
      </c>
      <c r="O253" s="35" t="s">
        <v>669</v>
      </c>
      <c r="P253" s="35" t="s">
        <v>498</v>
      </c>
      <c r="Q253" s="131"/>
      <c r="R253" s="35" t="s">
        <v>428</v>
      </c>
      <c r="S253" s="41">
        <v>38839</v>
      </c>
      <c r="T253" s="42"/>
      <c r="U253" s="40"/>
      <c r="V253" s="43">
        <v>1</v>
      </c>
      <c r="W253" s="43">
        <v>145</v>
      </c>
      <c r="X253" s="35"/>
      <c r="Y253" s="44"/>
      <c r="Z253" s="35" t="s">
        <v>218</v>
      </c>
      <c r="AA253" s="46" t="str">
        <f t="shared" si="40"/>
        <v>MAMTSFShunpike AreaHM</v>
      </c>
    </row>
    <row r="254" spans="1:27" x14ac:dyDescent="0.15">
      <c r="A254" s="124"/>
      <c r="B254" s="35" t="s">
        <v>255</v>
      </c>
      <c r="C254" s="35" t="s">
        <v>256</v>
      </c>
      <c r="D254" s="35" t="s">
        <v>285</v>
      </c>
      <c r="E254" s="35" t="s">
        <v>3</v>
      </c>
      <c r="F254" s="36">
        <v>8.3000000000000007</v>
      </c>
      <c r="G254" s="37"/>
      <c r="H254" s="37"/>
      <c r="I254" s="38"/>
      <c r="J254" s="37"/>
      <c r="K254" s="37"/>
      <c r="L254" s="38"/>
      <c r="M254" s="39">
        <v>144.5</v>
      </c>
      <c r="N254" s="96">
        <f t="shared" si="38"/>
        <v>144.5</v>
      </c>
      <c r="O254" s="35"/>
      <c r="P254" s="35" t="s">
        <v>766</v>
      </c>
      <c r="Q254" s="131"/>
      <c r="R254" s="35" t="s">
        <v>426</v>
      </c>
      <c r="S254" s="41">
        <v>40634</v>
      </c>
      <c r="T254" s="42"/>
      <c r="U254" s="40"/>
      <c r="V254" s="43">
        <v>1</v>
      </c>
      <c r="W254" s="43">
        <v>150</v>
      </c>
      <c r="X254" s="35"/>
      <c r="Y254" s="44"/>
      <c r="Z254" s="35"/>
      <c r="AA254" s="46" t="str">
        <f t="shared" si="40"/>
        <v>MAMTSFShunpike AreaSM</v>
      </c>
    </row>
    <row r="255" spans="1:27" x14ac:dyDescent="0.15">
      <c r="A255" s="124"/>
      <c r="B255" s="35" t="s">
        <v>255</v>
      </c>
      <c r="C255" s="35" t="s">
        <v>256</v>
      </c>
      <c r="D255" s="35" t="s">
        <v>86</v>
      </c>
      <c r="E255" s="35" t="s">
        <v>191</v>
      </c>
      <c r="F255" s="36">
        <v>6.8</v>
      </c>
      <c r="G255" s="37">
        <v>54.5</v>
      </c>
      <c r="H255" s="37">
        <v>60.9</v>
      </c>
      <c r="I255" s="38">
        <f t="shared" ref="I255:I265" si="41">SIN(H255*PI()/180)*G255*3</f>
        <v>142.86175846629854</v>
      </c>
      <c r="J255" s="37">
        <v>28</v>
      </c>
      <c r="K255" s="37">
        <v>1</v>
      </c>
      <c r="L255" s="38">
        <f t="shared" ref="L255:L269" si="42">SIN(K255*PI()/180)*J255*3</f>
        <v>1.4660021407318149</v>
      </c>
      <c r="M255" s="39"/>
      <c r="N255" s="96">
        <f t="shared" si="38"/>
        <v>144.32776060703034</v>
      </c>
      <c r="O255" s="35">
        <v>520</v>
      </c>
      <c r="P255" s="35" t="s">
        <v>573</v>
      </c>
      <c r="Q255" s="131"/>
      <c r="R255" s="35" t="s">
        <v>428</v>
      </c>
      <c r="S255" s="41">
        <v>38839</v>
      </c>
      <c r="T255" s="42"/>
      <c r="U255" s="40"/>
      <c r="V255" s="43">
        <v>1</v>
      </c>
      <c r="W255" s="43">
        <v>160</v>
      </c>
      <c r="X255" s="35"/>
      <c r="Y255" s="44"/>
      <c r="Z255" s="35"/>
      <c r="AA255" s="46" t="str">
        <f t="shared" si="40"/>
        <v>MAMTSFShunpike AreaRM</v>
      </c>
    </row>
    <row r="256" spans="1:27" x14ac:dyDescent="0.15">
      <c r="A256" s="124"/>
      <c r="B256" s="35" t="s">
        <v>255</v>
      </c>
      <c r="C256" s="35" t="s">
        <v>256</v>
      </c>
      <c r="D256" s="35" t="s">
        <v>86</v>
      </c>
      <c r="E256" s="35" t="s">
        <v>191</v>
      </c>
      <c r="F256" s="36">
        <v>7.4</v>
      </c>
      <c r="G256" s="37">
        <v>54.5</v>
      </c>
      <c r="H256" s="37">
        <v>60.7</v>
      </c>
      <c r="I256" s="38">
        <f t="shared" si="41"/>
        <v>142.58332604265172</v>
      </c>
      <c r="J256" s="37">
        <v>33</v>
      </c>
      <c r="K256" s="37">
        <v>1</v>
      </c>
      <c r="L256" s="38">
        <f t="shared" si="42"/>
        <v>1.7277882372910676</v>
      </c>
      <c r="M256" s="39"/>
      <c r="N256" s="96">
        <f t="shared" si="38"/>
        <v>144.31111427994279</v>
      </c>
      <c r="O256" s="35">
        <v>508</v>
      </c>
      <c r="P256" s="35"/>
      <c r="Q256" s="131"/>
      <c r="R256" s="35" t="s">
        <v>428</v>
      </c>
      <c r="S256" s="41">
        <v>38839</v>
      </c>
      <c r="T256" s="42"/>
      <c r="U256" s="40"/>
      <c r="V256" s="43">
        <v>1</v>
      </c>
      <c r="W256" s="43">
        <v>135</v>
      </c>
      <c r="X256" s="35"/>
      <c r="Y256" s="44"/>
      <c r="Z256" s="35"/>
      <c r="AA256" s="46" t="str">
        <f t="shared" si="40"/>
        <v>MAMTSFShunpike AreaYB</v>
      </c>
    </row>
    <row r="257" spans="1:27" x14ac:dyDescent="0.15">
      <c r="A257" s="124"/>
      <c r="B257" s="35" t="s">
        <v>255</v>
      </c>
      <c r="C257" s="35" t="s">
        <v>256</v>
      </c>
      <c r="D257" s="35" t="s">
        <v>86</v>
      </c>
      <c r="E257" s="35" t="s">
        <v>191</v>
      </c>
      <c r="F257" s="36">
        <v>9</v>
      </c>
      <c r="G257" s="37">
        <v>54.5</v>
      </c>
      <c r="H257" s="37">
        <v>56.2</v>
      </c>
      <c r="I257" s="38">
        <f t="shared" si="41"/>
        <v>135.86596072635268</v>
      </c>
      <c r="J257" s="37">
        <v>30.5</v>
      </c>
      <c r="K257" s="37">
        <v>5.2</v>
      </c>
      <c r="L257" s="38">
        <f t="shared" si="42"/>
        <v>8.292881088096884</v>
      </c>
      <c r="M257" s="39"/>
      <c r="N257" s="96">
        <f t="shared" si="38"/>
        <v>144.15884181444957</v>
      </c>
      <c r="O257" s="35"/>
      <c r="P257" s="35" t="s">
        <v>396</v>
      </c>
      <c r="Q257" s="131"/>
      <c r="R257" s="35" t="s">
        <v>428</v>
      </c>
      <c r="S257" s="41">
        <v>38839</v>
      </c>
      <c r="T257" s="42"/>
      <c r="U257" s="40"/>
      <c r="V257" s="43">
        <v>1</v>
      </c>
      <c r="W257" s="43">
        <v>140</v>
      </c>
      <c r="X257" s="35"/>
      <c r="Y257" s="44"/>
      <c r="Z257" s="35" t="s">
        <v>31</v>
      </c>
      <c r="AA257" s="46" t="str">
        <f t="shared" si="40"/>
        <v>MAMTSFShunpike AreaNRO</v>
      </c>
    </row>
    <row r="258" spans="1:27" x14ac:dyDescent="0.15">
      <c r="A258" s="124"/>
      <c r="B258" s="35" t="s">
        <v>60</v>
      </c>
      <c r="C258" s="35" t="s">
        <v>61</v>
      </c>
      <c r="D258" s="35" t="s">
        <v>86</v>
      </c>
      <c r="E258" s="35" t="s">
        <v>191</v>
      </c>
      <c r="F258" s="36">
        <v>6.8</v>
      </c>
      <c r="G258" s="37">
        <v>57</v>
      </c>
      <c r="H258" s="37">
        <v>53.6</v>
      </c>
      <c r="I258" s="38">
        <f t="shared" si="41"/>
        <v>137.63683934786133</v>
      </c>
      <c r="J258" s="37">
        <v>28</v>
      </c>
      <c r="K258" s="37">
        <v>4.3</v>
      </c>
      <c r="L258" s="38">
        <f t="shared" si="42"/>
        <v>6.2982130534115264</v>
      </c>
      <c r="M258" s="39"/>
      <c r="N258" s="96">
        <f t="shared" si="38"/>
        <v>143.93505240127286</v>
      </c>
      <c r="O258" s="35">
        <v>336</v>
      </c>
      <c r="P258" s="35"/>
      <c r="Q258" s="131"/>
      <c r="R258" s="35" t="s">
        <v>428</v>
      </c>
      <c r="S258" s="41">
        <v>38791</v>
      </c>
      <c r="T258" s="42"/>
      <c r="U258" s="40"/>
      <c r="V258" s="43">
        <v>1</v>
      </c>
      <c r="W258" s="43">
        <v>135</v>
      </c>
      <c r="X258" s="35"/>
      <c r="Y258" s="44"/>
      <c r="Z258" s="35"/>
      <c r="AA258" s="46" t="str">
        <f t="shared" si="40"/>
        <v>MAMTSFShunpike AreaYB</v>
      </c>
    </row>
    <row r="259" spans="1:27" x14ac:dyDescent="0.15">
      <c r="A259" s="124"/>
      <c r="B259" s="35" t="s">
        <v>255</v>
      </c>
      <c r="C259" s="35" t="s">
        <v>256</v>
      </c>
      <c r="D259" s="35" t="s">
        <v>86</v>
      </c>
      <c r="E259" s="35" t="s">
        <v>191</v>
      </c>
      <c r="F259" s="36">
        <v>8.9</v>
      </c>
      <c r="G259" s="37">
        <v>52.5</v>
      </c>
      <c r="H259" s="37">
        <v>62</v>
      </c>
      <c r="I259" s="38">
        <f t="shared" si="41"/>
        <v>139.06424587528099</v>
      </c>
      <c r="J259" s="37">
        <v>28.5</v>
      </c>
      <c r="K259" s="37">
        <v>3</v>
      </c>
      <c r="L259" s="38">
        <f t="shared" si="42"/>
        <v>4.4747242587716975</v>
      </c>
      <c r="M259" s="39"/>
      <c r="N259" s="96">
        <f t="shared" ref="N259:N282" si="43">I259+L259+M259</f>
        <v>143.53897013405268</v>
      </c>
      <c r="O259" s="35">
        <v>277</v>
      </c>
      <c r="P259" s="35"/>
      <c r="Q259" s="131"/>
      <c r="R259" s="35" t="s">
        <v>428</v>
      </c>
      <c r="S259" s="41">
        <v>38839</v>
      </c>
      <c r="T259" s="42"/>
      <c r="U259" s="40"/>
      <c r="V259" s="43">
        <v>1</v>
      </c>
      <c r="W259" s="43">
        <v>140</v>
      </c>
      <c r="X259" s="35"/>
      <c r="Y259" s="44"/>
      <c r="Z259" s="35"/>
      <c r="AA259" s="46" t="str">
        <f t="shared" si="40"/>
        <v>MAMTSFShunpike AreaRM</v>
      </c>
    </row>
    <row r="260" spans="1:27" x14ac:dyDescent="0.15">
      <c r="A260" s="124"/>
      <c r="B260" s="35" t="s">
        <v>60</v>
      </c>
      <c r="C260" s="35" t="s">
        <v>61</v>
      </c>
      <c r="D260" s="35" t="s">
        <v>86</v>
      </c>
      <c r="E260" s="35" t="s">
        <v>191</v>
      </c>
      <c r="F260" s="36">
        <v>7</v>
      </c>
      <c r="G260" s="37">
        <v>54.5</v>
      </c>
      <c r="H260" s="37">
        <v>53</v>
      </c>
      <c r="I260" s="38">
        <f t="shared" si="41"/>
        <v>130.57690589273238</v>
      </c>
      <c r="J260" s="37">
        <v>36.5</v>
      </c>
      <c r="K260" s="37">
        <v>6.7</v>
      </c>
      <c r="L260" s="38">
        <f t="shared" si="42"/>
        <v>12.775445712376984</v>
      </c>
      <c r="M260" s="39"/>
      <c r="N260" s="96">
        <f t="shared" si="43"/>
        <v>143.35235160510936</v>
      </c>
      <c r="O260" s="35"/>
      <c r="P260" s="35"/>
      <c r="Q260" s="131"/>
      <c r="R260" s="35" t="s">
        <v>351</v>
      </c>
      <c r="S260" s="41">
        <v>38786</v>
      </c>
      <c r="T260" s="42"/>
      <c r="U260" s="40"/>
      <c r="V260" s="43">
        <v>1</v>
      </c>
      <c r="W260" s="43">
        <v>140</v>
      </c>
      <c r="X260" s="35"/>
      <c r="Y260" s="44"/>
      <c r="Z260" s="35" t="s">
        <v>437</v>
      </c>
      <c r="AA260" s="46" t="str">
        <f t="shared" si="40"/>
        <v>MAMTSFShunpike AreaBB</v>
      </c>
    </row>
    <row r="261" spans="1:27" x14ac:dyDescent="0.15">
      <c r="A261" s="124"/>
      <c r="B261" s="35" t="s">
        <v>60</v>
      </c>
      <c r="C261" s="35" t="s">
        <v>61</v>
      </c>
      <c r="D261" s="35" t="s">
        <v>86</v>
      </c>
      <c r="E261" s="35" t="s">
        <v>191</v>
      </c>
      <c r="F261" s="36">
        <v>4.5999999999999996</v>
      </c>
      <c r="G261" s="37">
        <v>57.5</v>
      </c>
      <c r="H261" s="37">
        <v>47.7</v>
      </c>
      <c r="I261" s="38">
        <f t="shared" si="41"/>
        <v>127.58636388381017</v>
      </c>
      <c r="J261" s="37">
        <v>42.5</v>
      </c>
      <c r="K261" s="37">
        <v>7</v>
      </c>
      <c r="L261" s="38">
        <f t="shared" si="42"/>
        <v>15.538341284156303</v>
      </c>
      <c r="M261" s="39"/>
      <c r="N261" s="96">
        <f t="shared" si="43"/>
        <v>143.12470516796645</v>
      </c>
      <c r="O261" s="35">
        <v>302</v>
      </c>
      <c r="P261" s="35"/>
      <c r="Q261" s="131"/>
      <c r="R261" s="35" t="s">
        <v>428</v>
      </c>
      <c r="S261" s="41">
        <v>38839</v>
      </c>
      <c r="T261" s="42"/>
      <c r="U261" s="40"/>
      <c r="V261" s="43">
        <v>1</v>
      </c>
      <c r="W261" s="43">
        <v>140</v>
      </c>
      <c r="X261" s="35"/>
      <c r="Y261" s="44"/>
      <c r="Z261" s="35" t="s">
        <v>126</v>
      </c>
      <c r="AA261" s="46" t="str">
        <f t="shared" si="40"/>
        <v>MAMTSFShunpike AreaBB</v>
      </c>
    </row>
    <row r="262" spans="1:27" x14ac:dyDescent="0.15">
      <c r="A262" s="124"/>
      <c r="B262" s="35" t="s">
        <v>60</v>
      </c>
      <c r="C262" s="35" t="s">
        <v>61</v>
      </c>
      <c r="D262" s="35" t="s">
        <v>407</v>
      </c>
      <c r="E262" s="35" t="s">
        <v>582</v>
      </c>
      <c r="F262" s="36">
        <v>7.1</v>
      </c>
      <c r="G262" s="37">
        <v>58</v>
      </c>
      <c r="H262" s="37">
        <v>50</v>
      </c>
      <c r="I262" s="38">
        <f t="shared" si="41"/>
        <v>133.29173310270218</v>
      </c>
      <c r="J262" s="37">
        <v>34.5</v>
      </c>
      <c r="K262" s="37">
        <v>5</v>
      </c>
      <c r="L262" s="38">
        <f t="shared" si="42"/>
        <v>9.0206193743826191</v>
      </c>
      <c r="M262" s="39"/>
      <c r="N262" s="96">
        <f t="shared" si="43"/>
        <v>142.3123524770848</v>
      </c>
      <c r="O262" s="35">
        <v>273</v>
      </c>
      <c r="P262" s="35"/>
      <c r="Q262" s="131"/>
      <c r="R262" s="35" t="s">
        <v>428</v>
      </c>
      <c r="S262" s="41">
        <v>38839</v>
      </c>
      <c r="T262" s="42"/>
      <c r="U262" s="40"/>
      <c r="V262" s="43">
        <v>1</v>
      </c>
      <c r="W262" s="43">
        <v>135</v>
      </c>
      <c r="X262" s="35"/>
      <c r="Y262" s="44"/>
      <c r="Z262" s="35"/>
      <c r="AA262" s="46" t="str">
        <f>B262&amp;C262&amp;D319&amp;E319</f>
        <v>MAMTSFShunpike AreaBB</v>
      </c>
    </row>
    <row r="263" spans="1:27" x14ac:dyDescent="0.15">
      <c r="A263" s="124"/>
      <c r="B263" s="35" t="s">
        <v>255</v>
      </c>
      <c r="C263" s="35" t="s">
        <v>256</v>
      </c>
      <c r="D263" s="35" t="s">
        <v>407</v>
      </c>
      <c r="E263" s="35" t="s">
        <v>582</v>
      </c>
      <c r="F263" s="36">
        <v>7.3</v>
      </c>
      <c r="G263" s="37">
        <v>55.5</v>
      </c>
      <c r="H263" s="37">
        <v>54.8</v>
      </c>
      <c r="I263" s="38">
        <f t="shared" si="41"/>
        <v>136.0546255727989</v>
      </c>
      <c r="J263" s="37">
        <v>36</v>
      </c>
      <c r="K263" s="37">
        <v>3.1</v>
      </c>
      <c r="L263" s="38">
        <f t="shared" si="42"/>
        <v>5.8405118023557314</v>
      </c>
      <c r="M263" s="39"/>
      <c r="N263" s="96">
        <f t="shared" si="43"/>
        <v>141.89513737515463</v>
      </c>
      <c r="O263" s="35">
        <v>303</v>
      </c>
      <c r="P263" s="35"/>
      <c r="Q263" s="131"/>
      <c r="R263" s="35" t="s">
        <v>428</v>
      </c>
      <c r="S263" s="41">
        <v>38799</v>
      </c>
      <c r="T263" s="42"/>
      <c r="U263" s="40"/>
      <c r="V263" s="43">
        <v>1</v>
      </c>
      <c r="W263" s="43">
        <v>135</v>
      </c>
      <c r="X263" s="35"/>
      <c r="Y263" s="44"/>
      <c r="Z263" s="35"/>
      <c r="AA263" s="46" t="str">
        <f t="shared" ref="AA263:AA281" si="44">B263&amp;C263&amp;D319&amp;E319</f>
        <v>MAMTSFShunpike AreaBB</v>
      </c>
    </row>
    <row r="264" spans="1:27" x14ac:dyDescent="0.15">
      <c r="A264" s="124"/>
      <c r="B264" s="35" t="s">
        <v>60</v>
      </c>
      <c r="C264" s="35" t="s">
        <v>61</v>
      </c>
      <c r="D264" s="35" t="s">
        <v>407</v>
      </c>
      <c r="E264" s="35" t="s">
        <v>582</v>
      </c>
      <c r="F264" s="36">
        <v>8.1</v>
      </c>
      <c r="G264" s="37">
        <v>58.5</v>
      </c>
      <c r="H264" s="37">
        <v>47.3</v>
      </c>
      <c r="I264" s="38">
        <f t="shared" si="41"/>
        <v>128.97751144881798</v>
      </c>
      <c r="J264" s="37">
        <v>39</v>
      </c>
      <c r="K264" s="37">
        <v>6.3</v>
      </c>
      <c r="L264" s="38">
        <f t="shared" si="42"/>
        <v>12.838914397652296</v>
      </c>
      <c r="M264" s="39"/>
      <c r="N264" s="96">
        <f t="shared" si="43"/>
        <v>141.81642584647028</v>
      </c>
      <c r="O264" s="35">
        <v>347</v>
      </c>
      <c r="P264" s="35"/>
      <c r="Q264" s="131"/>
      <c r="R264" s="35" t="s">
        <v>351</v>
      </c>
      <c r="S264" s="41">
        <v>38786</v>
      </c>
      <c r="T264" s="42"/>
      <c r="U264" s="40"/>
      <c r="V264" s="43">
        <v>1</v>
      </c>
      <c r="W264" s="43">
        <v>140</v>
      </c>
      <c r="X264" s="35"/>
      <c r="Y264" s="44"/>
      <c r="Z264" s="35"/>
      <c r="AA264" s="46" t="str">
        <f t="shared" si="44"/>
        <v>MAMTSFShunpike AreaBB</v>
      </c>
    </row>
    <row r="265" spans="1:27" x14ac:dyDescent="0.15">
      <c r="A265" s="124"/>
      <c r="B265" s="35" t="s">
        <v>296</v>
      </c>
      <c r="C265" s="35" t="s">
        <v>297</v>
      </c>
      <c r="D265" s="35" t="s">
        <v>407</v>
      </c>
      <c r="E265" s="35" t="s">
        <v>582</v>
      </c>
      <c r="F265" s="36">
        <v>7</v>
      </c>
      <c r="G265" s="37">
        <v>54</v>
      </c>
      <c r="H265" s="37">
        <v>56.1</v>
      </c>
      <c r="I265" s="38">
        <f t="shared" si="41"/>
        <v>134.46199018544954</v>
      </c>
      <c r="J265" s="37">
        <v>36.5</v>
      </c>
      <c r="K265" s="37">
        <v>3.6</v>
      </c>
      <c r="L265" s="38">
        <f t="shared" si="42"/>
        <v>6.8755618884598144</v>
      </c>
      <c r="M265" s="39"/>
      <c r="N265" s="96">
        <f t="shared" si="43"/>
        <v>141.33755207390936</v>
      </c>
      <c r="O265" s="35">
        <v>512</v>
      </c>
      <c r="P265" s="35"/>
      <c r="Q265" s="131"/>
      <c r="R265" s="35" t="s">
        <v>1</v>
      </c>
      <c r="S265" s="41">
        <v>38839</v>
      </c>
      <c r="T265" s="42"/>
      <c r="U265" s="40"/>
      <c r="V265" s="43">
        <v>1</v>
      </c>
      <c r="W265" s="43">
        <v>150</v>
      </c>
      <c r="X265" s="35"/>
      <c r="Y265" s="44"/>
      <c r="Z265" s="35"/>
      <c r="AA265" s="46" t="str">
        <f t="shared" si="44"/>
        <v>MAMTSFShunpike AreaSTM</v>
      </c>
    </row>
    <row r="266" spans="1:27" x14ac:dyDescent="0.15">
      <c r="A266" s="124"/>
      <c r="B266" s="35" t="s">
        <v>296</v>
      </c>
      <c r="C266" s="35" t="s">
        <v>297</v>
      </c>
      <c r="D266" s="35" t="s">
        <v>407</v>
      </c>
      <c r="E266" s="35" t="s">
        <v>582</v>
      </c>
      <c r="F266" s="36">
        <v>8.9</v>
      </c>
      <c r="G266" s="37"/>
      <c r="H266" s="37"/>
      <c r="I266" s="38"/>
      <c r="J266" s="37"/>
      <c r="K266" s="37"/>
      <c r="L266" s="38">
        <f t="shared" si="42"/>
        <v>0</v>
      </c>
      <c r="M266" s="39">
        <v>141.30000000000001</v>
      </c>
      <c r="N266" s="96">
        <f t="shared" si="43"/>
        <v>141.30000000000001</v>
      </c>
      <c r="O266" s="35"/>
      <c r="P266" s="35" t="s">
        <v>368</v>
      </c>
      <c r="Q266" s="131"/>
      <c r="R266" s="35" t="s">
        <v>109</v>
      </c>
      <c r="S266" s="41">
        <v>40604</v>
      </c>
      <c r="T266" s="42"/>
      <c r="U266" s="40"/>
      <c r="V266" s="43">
        <v>1</v>
      </c>
      <c r="W266" s="43">
        <v>170</v>
      </c>
      <c r="X266" s="35"/>
      <c r="Y266" s="44"/>
      <c r="Z266" s="35"/>
      <c r="AA266" s="46" t="str">
        <f t="shared" si="44"/>
        <v>MAMTSFShunpike AreaSTM</v>
      </c>
    </row>
    <row r="267" spans="1:27" x14ac:dyDescent="0.15">
      <c r="A267" s="124"/>
      <c r="B267" s="35" t="s">
        <v>400</v>
      </c>
      <c r="C267" s="35" t="s">
        <v>401</v>
      </c>
      <c r="D267" s="35" t="s">
        <v>407</v>
      </c>
      <c r="E267" s="35" t="s">
        <v>582</v>
      </c>
      <c r="F267" s="36">
        <v>9.4</v>
      </c>
      <c r="G267" s="37">
        <v>60.5</v>
      </c>
      <c r="H267" s="37">
        <v>48.1</v>
      </c>
      <c r="I267" s="38">
        <f>SIN(H267*PI()/180)*G267*3</f>
        <v>135.09254564095448</v>
      </c>
      <c r="J267" s="37">
        <v>43</v>
      </c>
      <c r="K267" s="37">
        <v>2.5</v>
      </c>
      <c r="L267" s="38">
        <f t="shared" si="42"/>
        <v>5.6269009701283439</v>
      </c>
      <c r="M267" s="39">
        <v>0.5</v>
      </c>
      <c r="N267" s="96">
        <f t="shared" si="43"/>
        <v>141.21944661108282</v>
      </c>
      <c r="O267" s="35"/>
      <c r="P267" s="35" t="s">
        <v>369</v>
      </c>
      <c r="Q267" s="131"/>
      <c r="R267" s="35" t="s">
        <v>109</v>
      </c>
      <c r="S267" s="41">
        <v>38722</v>
      </c>
      <c r="T267" s="42"/>
      <c r="U267" s="40"/>
      <c r="V267" s="43">
        <v>1</v>
      </c>
      <c r="W267" s="43"/>
      <c r="X267" s="35"/>
      <c r="Y267" s="44"/>
      <c r="Z267" s="35"/>
      <c r="AA267" s="46" t="str">
        <f t="shared" si="44"/>
        <v>MAMTSFShunpike AreaSTM</v>
      </c>
    </row>
    <row r="268" spans="1:27" x14ac:dyDescent="0.15">
      <c r="A268" s="124"/>
      <c r="B268" s="35" t="s">
        <v>255</v>
      </c>
      <c r="C268" s="35" t="s">
        <v>256</v>
      </c>
      <c r="D268" s="35" t="s">
        <v>407</v>
      </c>
      <c r="E268" s="35" t="s">
        <v>191</v>
      </c>
      <c r="F268" s="36">
        <v>8.8000000000000007</v>
      </c>
      <c r="G268" s="37"/>
      <c r="H268" s="37"/>
      <c r="I268" s="38">
        <f>SIN(H268*PI()/180)*G268*3</f>
        <v>0</v>
      </c>
      <c r="J268" s="37"/>
      <c r="K268" s="37"/>
      <c r="L268" s="38">
        <f t="shared" si="42"/>
        <v>0</v>
      </c>
      <c r="M268" s="39">
        <v>140.80000000000001</v>
      </c>
      <c r="N268" s="96">
        <f t="shared" si="43"/>
        <v>140.80000000000001</v>
      </c>
      <c r="O268" s="35"/>
      <c r="P268" s="35" t="s">
        <v>857</v>
      </c>
      <c r="Q268" s="131"/>
      <c r="R268" s="35" t="s">
        <v>428</v>
      </c>
      <c r="S268" s="41">
        <v>40634</v>
      </c>
      <c r="T268" s="42"/>
      <c r="U268" s="40"/>
      <c r="V268" s="43">
        <v>1</v>
      </c>
      <c r="W268" s="43">
        <v>140</v>
      </c>
      <c r="X268" s="35"/>
      <c r="Y268" s="44"/>
      <c r="Z268" s="35"/>
      <c r="AA268" s="46" t="str">
        <f t="shared" si="44"/>
        <v>MAMTSFShunpike AreaBB</v>
      </c>
    </row>
    <row r="269" spans="1:27" x14ac:dyDescent="0.15">
      <c r="A269" s="124"/>
      <c r="B269" s="35" t="s">
        <v>255</v>
      </c>
      <c r="C269" s="35" t="s">
        <v>256</v>
      </c>
      <c r="D269" s="35" t="s">
        <v>407</v>
      </c>
      <c r="E269" s="35" t="s">
        <v>582</v>
      </c>
      <c r="F269" s="36">
        <v>8.4</v>
      </c>
      <c r="G269" s="37">
        <v>57</v>
      </c>
      <c r="H269" s="37">
        <v>52</v>
      </c>
      <c r="I269" s="38">
        <f>SIN(H269*PI()/180)*G269*3</f>
        <v>134.74983886674946</v>
      </c>
      <c r="J269" s="37">
        <v>33</v>
      </c>
      <c r="K269" s="37">
        <v>3.4</v>
      </c>
      <c r="L269" s="38">
        <f t="shared" si="42"/>
        <v>5.8713309840202008</v>
      </c>
      <c r="M269" s="39"/>
      <c r="N269" s="96">
        <f t="shared" si="43"/>
        <v>140.62116985076966</v>
      </c>
      <c r="O269" s="35">
        <v>570</v>
      </c>
      <c r="P269" s="35" t="s">
        <v>412</v>
      </c>
      <c r="Q269" s="131"/>
      <c r="R269" s="35" t="s">
        <v>109</v>
      </c>
      <c r="S269" s="41">
        <v>38722</v>
      </c>
      <c r="T269" s="42"/>
      <c r="U269" s="40"/>
      <c r="V269" s="43">
        <v>1</v>
      </c>
      <c r="W269" s="43">
        <v>135</v>
      </c>
      <c r="X269" s="35"/>
      <c r="Y269" s="44"/>
      <c r="Z269" s="35"/>
      <c r="AA269" s="46" t="str">
        <f t="shared" si="44"/>
        <v>MAMTSFTodd MtnWA</v>
      </c>
    </row>
    <row r="270" spans="1:27" x14ac:dyDescent="0.15">
      <c r="A270" s="124"/>
      <c r="B270" s="35" t="s">
        <v>255</v>
      </c>
      <c r="C270" s="35" t="s">
        <v>256</v>
      </c>
      <c r="D270" s="35" t="s">
        <v>285</v>
      </c>
      <c r="E270" s="35" t="s">
        <v>3</v>
      </c>
      <c r="F270" s="36">
        <v>7.2</v>
      </c>
      <c r="G270" s="37"/>
      <c r="H270" s="37"/>
      <c r="I270" s="38"/>
      <c r="J270" s="37"/>
      <c r="K270" s="37"/>
      <c r="L270" s="38"/>
      <c r="M270" s="39">
        <v>140.5</v>
      </c>
      <c r="N270" s="96">
        <f t="shared" si="43"/>
        <v>140.5</v>
      </c>
      <c r="O270" s="35"/>
      <c r="P270" s="35" t="s">
        <v>858</v>
      </c>
      <c r="Q270" s="131"/>
      <c r="R270" s="35" t="s">
        <v>426</v>
      </c>
      <c r="S270" s="41">
        <v>40637</v>
      </c>
      <c r="T270" s="42"/>
      <c r="U270" s="40"/>
      <c r="V270" s="43">
        <v>1</v>
      </c>
      <c r="W270" s="43">
        <v>200</v>
      </c>
      <c r="X270" s="35" t="s">
        <v>745</v>
      </c>
      <c r="Y270" s="44" t="s">
        <v>746</v>
      </c>
      <c r="Z270" s="35"/>
      <c r="AA270" s="46" t="str">
        <f t="shared" si="44"/>
        <v>MAMTSFTodd MtnWP</v>
      </c>
    </row>
    <row r="271" spans="1:27" x14ac:dyDescent="0.15">
      <c r="A271" s="124"/>
      <c r="B271" s="35" t="s">
        <v>108</v>
      </c>
      <c r="C271" s="35" t="s">
        <v>637</v>
      </c>
      <c r="D271" s="35" t="s">
        <v>407</v>
      </c>
      <c r="E271" s="35" t="s">
        <v>413</v>
      </c>
      <c r="F271" s="36">
        <v>8.3000000000000007</v>
      </c>
      <c r="G271" s="37">
        <v>51</v>
      </c>
      <c r="H271" s="37">
        <v>63.7</v>
      </c>
      <c r="I271" s="38">
        <f t="shared" ref="I271:I311" si="45">SIN(H271*PI()/180)*G271*3</f>
        <v>137.16242384866641</v>
      </c>
      <c r="J271" s="37">
        <v>23.5</v>
      </c>
      <c r="K271" s="37">
        <v>2.6</v>
      </c>
      <c r="L271" s="38">
        <f t="shared" ref="L271:L292" si="46">SIN(K271*PI()/180)*J271*3</f>
        <v>3.1980906631123918</v>
      </c>
      <c r="M271" s="39"/>
      <c r="N271" s="96">
        <f t="shared" si="43"/>
        <v>140.3605145117788</v>
      </c>
      <c r="O271" s="35">
        <v>330</v>
      </c>
      <c r="P271" s="35" t="s">
        <v>625</v>
      </c>
      <c r="Q271" s="131"/>
      <c r="R271" s="35" t="s">
        <v>376</v>
      </c>
      <c r="S271" s="41">
        <v>38791</v>
      </c>
      <c r="T271" s="42"/>
      <c r="U271" s="40"/>
      <c r="V271" s="43">
        <v>1</v>
      </c>
      <c r="W271" s="43">
        <v>250</v>
      </c>
      <c r="X271" s="35" t="s">
        <v>313</v>
      </c>
      <c r="Y271" s="44" t="s">
        <v>314</v>
      </c>
      <c r="Z271" s="35"/>
      <c r="AA271" s="46" t="str">
        <f t="shared" si="44"/>
        <v>MAMTSFTodd MtnWP</v>
      </c>
    </row>
    <row r="272" spans="1:27" x14ac:dyDescent="0.15">
      <c r="A272" s="124"/>
      <c r="B272" s="35" t="s">
        <v>108</v>
      </c>
      <c r="C272" s="35" t="s">
        <v>637</v>
      </c>
      <c r="D272" s="35" t="s">
        <v>407</v>
      </c>
      <c r="E272" s="35" t="s">
        <v>191</v>
      </c>
      <c r="F272" s="36"/>
      <c r="G272" s="37">
        <v>62.5</v>
      </c>
      <c r="H272" s="37">
        <v>45.6</v>
      </c>
      <c r="I272" s="38">
        <f t="shared" si="45"/>
        <v>133.96362743115066</v>
      </c>
      <c r="J272" s="37">
        <v>42</v>
      </c>
      <c r="K272" s="37">
        <v>2.8</v>
      </c>
      <c r="L272" s="38">
        <f t="shared" si="46"/>
        <v>6.1550709942472706</v>
      </c>
      <c r="M272" s="39"/>
      <c r="N272" s="96">
        <f t="shared" si="43"/>
        <v>140.11869842539792</v>
      </c>
      <c r="O272" s="35">
        <v>573</v>
      </c>
      <c r="P272" s="35" t="s">
        <v>506</v>
      </c>
      <c r="Q272" s="131"/>
      <c r="R272" s="35" t="s">
        <v>428</v>
      </c>
      <c r="S272" s="41">
        <v>38800</v>
      </c>
      <c r="T272" s="42"/>
      <c r="U272" s="40"/>
      <c r="V272" s="43">
        <v>1</v>
      </c>
      <c r="W272" s="43"/>
      <c r="X272" s="35"/>
      <c r="Y272" s="44"/>
      <c r="Z272" s="35"/>
      <c r="AA272" s="46" t="str">
        <f t="shared" si="44"/>
        <v>MAMTSFTodd MtnSM</v>
      </c>
    </row>
    <row r="273" spans="1:27" x14ac:dyDescent="0.15">
      <c r="A273" s="124"/>
      <c r="B273" s="35" t="s">
        <v>255</v>
      </c>
      <c r="C273" s="35" t="s">
        <v>256</v>
      </c>
      <c r="D273" s="35" t="s">
        <v>21</v>
      </c>
      <c r="E273" s="35" t="s">
        <v>191</v>
      </c>
      <c r="F273" s="36">
        <v>8.8000000000000007</v>
      </c>
      <c r="G273" s="37">
        <v>52.5</v>
      </c>
      <c r="H273" s="37">
        <v>53.5</v>
      </c>
      <c r="I273" s="38">
        <f t="shared" si="45"/>
        <v>126.60745554721171</v>
      </c>
      <c r="J273" s="37">
        <v>34</v>
      </c>
      <c r="K273" s="37">
        <v>6.6</v>
      </c>
      <c r="L273" s="38">
        <f t="shared" si="46"/>
        <v>11.723589350272393</v>
      </c>
      <c r="M273" s="39"/>
      <c r="N273" s="96">
        <f t="shared" si="43"/>
        <v>138.33104489748411</v>
      </c>
      <c r="O273" s="35">
        <v>550</v>
      </c>
      <c r="P273" s="35" t="s">
        <v>408</v>
      </c>
      <c r="Q273" s="131"/>
      <c r="R273" s="35" t="s">
        <v>109</v>
      </c>
      <c r="S273" s="41">
        <v>38794</v>
      </c>
      <c r="T273" s="42"/>
      <c r="U273" s="40"/>
      <c r="V273" s="43">
        <v>1</v>
      </c>
      <c r="W273" s="43"/>
      <c r="X273" s="35"/>
      <c r="Y273" s="44"/>
      <c r="Z273" s="35"/>
      <c r="AA273" s="46" t="str">
        <f t="shared" si="44"/>
        <v>MAMTSFTodd MtnWA</v>
      </c>
    </row>
    <row r="274" spans="1:27" x14ac:dyDescent="0.15">
      <c r="A274" s="124"/>
      <c r="B274" s="35" t="s">
        <v>255</v>
      </c>
      <c r="C274" s="35" t="s">
        <v>256</v>
      </c>
      <c r="D274" s="35" t="s">
        <v>21</v>
      </c>
      <c r="E274" s="35" t="s">
        <v>191</v>
      </c>
      <c r="F274" s="36">
        <v>6.9</v>
      </c>
      <c r="G274" s="37">
        <v>55</v>
      </c>
      <c r="H274" s="37">
        <v>49.2</v>
      </c>
      <c r="I274" s="38">
        <f t="shared" si="45"/>
        <v>124.90418418253981</v>
      </c>
      <c r="J274" s="37">
        <v>38</v>
      </c>
      <c r="K274" s="37">
        <v>6.4</v>
      </c>
      <c r="L274" s="38">
        <f t="shared" si="46"/>
        <v>12.707458271521105</v>
      </c>
      <c r="M274" s="39"/>
      <c r="N274" s="96">
        <f t="shared" si="43"/>
        <v>137.61164245406093</v>
      </c>
      <c r="O274" s="35">
        <v>539</v>
      </c>
      <c r="P274" s="35"/>
      <c r="Q274" s="131"/>
      <c r="R274" s="35" t="s">
        <v>428</v>
      </c>
      <c r="S274" s="41">
        <v>38839</v>
      </c>
      <c r="T274" s="42"/>
      <c r="U274" s="40"/>
      <c r="V274" s="43">
        <v>1</v>
      </c>
      <c r="W274" s="43"/>
      <c r="X274" s="35" t="s">
        <v>630</v>
      </c>
      <c r="Y274" s="44" t="s">
        <v>631</v>
      </c>
      <c r="Z274" s="35"/>
      <c r="AA274" s="46" t="str">
        <f t="shared" si="44"/>
        <v>MAMTSFTodd MtnNRO</v>
      </c>
    </row>
    <row r="275" spans="1:27" x14ac:dyDescent="0.15">
      <c r="A275" s="124"/>
      <c r="B275" s="35" t="s">
        <v>255</v>
      </c>
      <c r="C275" s="35" t="s">
        <v>256</v>
      </c>
      <c r="D275" s="35" t="s">
        <v>21</v>
      </c>
      <c r="E275" s="35" t="s">
        <v>191</v>
      </c>
      <c r="F275" s="36">
        <v>7.8</v>
      </c>
      <c r="G275" s="37">
        <v>52</v>
      </c>
      <c r="H275" s="37">
        <v>55.1</v>
      </c>
      <c r="I275" s="38">
        <f t="shared" si="45"/>
        <v>127.94369263630846</v>
      </c>
      <c r="J275" s="37">
        <v>30</v>
      </c>
      <c r="K275" s="37">
        <v>6</v>
      </c>
      <c r="L275" s="38">
        <f t="shared" si="46"/>
        <v>9.4075616940888107</v>
      </c>
      <c r="M275" s="39"/>
      <c r="N275" s="96">
        <f t="shared" si="43"/>
        <v>137.35125433039727</v>
      </c>
      <c r="O275" s="35">
        <v>537</v>
      </c>
      <c r="P275" s="35"/>
      <c r="Q275" s="131"/>
      <c r="R275" s="35" t="s">
        <v>428</v>
      </c>
      <c r="S275" s="41">
        <v>38839</v>
      </c>
      <c r="T275" s="42"/>
      <c r="U275" s="40"/>
      <c r="V275" s="43">
        <v>1</v>
      </c>
      <c r="W275" s="43"/>
      <c r="X275" s="35"/>
      <c r="Y275" s="44"/>
      <c r="Z275" s="35"/>
      <c r="AA275" s="46" t="str">
        <f t="shared" si="44"/>
        <v>MAMTSFTodd MtnNRO</v>
      </c>
    </row>
    <row r="276" spans="1:27" x14ac:dyDescent="0.15">
      <c r="A276" s="124"/>
      <c r="B276" s="35" t="s">
        <v>296</v>
      </c>
      <c r="C276" s="35" t="s">
        <v>297</v>
      </c>
      <c r="D276" s="35" t="s">
        <v>21</v>
      </c>
      <c r="E276" s="35" t="s">
        <v>191</v>
      </c>
      <c r="F276" s="36">
        <v>9.5</v>
      </c>
      <c r="G276" s="37">
        <v>54</v>
      </c>
      <c r="H276" s="37">
        <v>51.5</v>
      </c>
      <c r="I276" s="38">
        <f t="shared" si="45"/>
        <v>126.78252141009104</v>
      </c>
      <c r="J276" s="37">
        <v>35</v>
      </c>
      <c r="K276" s="37">
        <v>5.4</v>
      </c>
      <c r="L276" s="38">
        <f t="shared" si="46"/>
        <v>9.8813728984440026</v>
      </c>
      <c r="M276" s="39"/>
      <c r="N276" s="96">
        <f t="shared" si="43"/>
        <v>136.66389430853505</v>
      </c>
      <c r="O276" s="35">
        <v>556</v>
      </c>
      <c r="P276" s="35" t="s">
        <v>77</v>
      </c>
      <c r="Q276" s="131"/>
      <c r="R276" s="35" t="s">
        <v>109</v>
      </c>
      <c r="S276" s="41">
        <v>38794</v>
      </c>
      <c r="T276" s="42"/>
      <c r="U276" s="40"/>
      <c r="V276" s="43">
        <v>1</v>
      </c>
      <c r="W276" s="43">
        <v>150</v>
      </c>
      <c r="X276" s="35"/>
      <c r="Y276" s="44"/>
      <c r="Z276" s="35"/>
      <c r="AA276" s="46" t="str">
        <f t="shared" si="44"/>
        <v>MAMTSFTodd MtnAB</v>
      </c>
    </row>
    <row r="277" spans="1:27" x14ac:dyDescent="0.15">
      <c r="A277" s="124"/>
      <c r="B277" s="35" t="s">
        <v>60</v>
      </c>
      <c r="C277" s="35" t="s">
        <v>61</v>
      </c>
      <c r="D277" s="35" t="s">
        <v>407</v>
      </c>
      <c r="E277" s="35" t="s">
        <v>191</v>
      </c>
      <c r="F277" s="36">
        <v>5.0999999999999996</v>
      </c>
      <c r="G277" s="37">
        <v>52.5</v>
      </c>
      <c r="H277" s="37">
        <v>49.2</v>
      </c>
      <c r="I277" s="38">
        <f t="shared" si="45"/>
        <v>119.22672126515167</v>
      </c>
      <c r="J277" s="37">
        <v>35</v>
      </c>
      <c r="K277" s="37">
        <v>9.5</v>
      </c>
      <c r="L277" s="38">
        <f t="shared" si="46"/>
        <v>17.329998615371149</v>
      </c>
      <c r="M277" s="39"/>
      <c r="N277" s="96">
        <f t="shared" si="43"/>
        <v>136.55671988052282</v>
      </c>
      <c r="O277" s="35">
        <v>290</v>
      </c>
      <c r="P277" s="35"/>
      <c r="Q277" s="131"/>
      <c r="R277" s="35" t="s">
        <v>428</v>
      </c>
      <c r="S277" s="41">
        <v>38839</v>
      </c>
      <c r="T277" s="42"/>
      <c r="U277" s="40"/>
      <c r="V277" s="43"/>
      <c r="W277" s="43"/>
      <c r="X277" s="35"/>
      <c r="Y277" s="44"/>
      <c r="Z277" s="35"/>
      <c r="AA277" s="46" t="str">
        <f t="shared" si="44"/>
        <v>MAMTSFTodd MtnHM</v>
      </c>
    </row>
    <row r="278" spans="1:27" x14ac:dyDescent="0.15">
      <c r="A278" s="124"/>
      <c r="B278" s="35" t="s">
        <v>60</v>
      </c>
      <c r="C278" s="35" t="s">
        <v>61</v>
      </c>
      <c r="D278" s="35" t="s">
        <v>21</v>
      </c>
      <c r="E278" s="35" t="s">
        <v>191</v>
      </c>
      <c r="F278" s="36">
        <v>9.6999999999999993</v>
      </c>
      <c r="G278" s="37">
        <v>54</v>
      </c>
      <c r="H278" s="37">
        <v>54.6</v>
      </c>
      <c r="I278" s="38">
        <f t="shared" si="45"/>
        <v>132.05070290802578</v>
      </c>
      <c r="J278" s="37">
        <v>28.5</v>
      </c>
      <c r="K278" s="37">
        <v>2.8</v>
      </c>
      <c r="L278" s="38">
        <f t="shared" si="46"/>
        <v>4.1766553175249337</v>
      </c>
      <c r="M278" s="39"/>
      <c r="N278" s="96">
        <f t="shared" si="43"/>
        <v>136.22735822555072</v>
      </c>
      <c r="O278" s="35" t="s">
        <v>546</v>
      </c>
      <c r="P278" s="35"/>
      <c r="Q278" s="131"/>
      <c r="R278" s="35" t="s">
        <v>428</v>
      </c>
      <c r="S278" s="41">
        <v>38826</v>
      </c>
      <c r="T278" s="42"/>
      <c r="U278" s="40"/>
      <c r="V278" s="43">
        <v>1</v>
      </c>
      <c r="W278" s="43">
        <v>80</v>
      </c>
      <c r="X278" s="35" t="s">
        <v>644</v>
      </c>
      <c r="Y278" s="44" t="s">
        <v>645</v>
      </c>
      <c r="Z278" s="35"/>
      <c r="AA278" s="46" t="str">
        <f t="shared" si="44"/>
        <v>MAMTSFTodd MtnBNH</v>
      </c>
    </row>
    <row r="279" spans="1:27" x14ac:dyDescent="0.15">
      <c r="A279" s="124"/>
      <c r="B279" s="35" t="s">
        <v>255</v>
      </c>
      <c r="C279" s="35" t="s">
        <v>256</v>
      </c>
      <c r="D279" s="35" t="s">
        <v>407</v>
      </c>
      <c r="E279" s="35" t="s">
        <v>191</v>
      </c>
      <c r="F279" s="36">
        <v>5.3</v>
      </c>
      <c r="G279" s="37">
        <v>53</v>
      </c>
      <c r="H279" s="37">
        <v>47.5</v>
      </c>
      <c r="I279" s="38">
        <f t="shared" si="45"/>
        <v>117.22709655280973</v>
      </c>
      <c r="J279" s="37">
        <v>34.5</v>
      </c>
      <c r="K279" s="37">
        <v>9.8000000000000007</v>
      </c>
      <c r="L279" s="38">
        <f t="shared" si="46"/>
        <v>17.616683163684371</v>
      </c>
      <c r="M279" s="39"/>
      <c r="N279" s="96">
        <f t="shared" si="43"/>
        <v>134.84377971649411</v>
      </c>
      <c r="O279" s="35">
        <v>287</v>
      </c>
      <c r="P279" s="35"/>
      <c r="Q279" s="131"/>
      <c r="R279" s="35" t="s">
        <v>428</v>
      </c>
      <c r="S279" s="41">
        <v>38839</v>
      </c>
      <c r="T279" s="42"/>
      <c r="U279" s="40"/>
      <c r="V279" s="43">
        <v>1</v>
      </c>
      <c r="W279" s="43">
        <v>135</v>
      </c>
      <c r="X279" s="35"/>
      <c r="Y279" s="44"/>
      <c r="Z279" s="35"/>
      <c r="AA279" s="46" t="str">
        <f t="shared" si="44"/>
        <v>MAMTSFTodd MtnHM</v>
      </c>
    </row>
    <row r="280" spans="1:27" x14ac:dyDescent="0.15">
      <c r="A280" s="128"/>
      <c r="B280" s="35" t="s">
        <v>255</v>
      </c>
      <c r="C280" s="35" t="s">
        <v>256</v>
      </c>
      <c r="D280" s="35" t="s">
        <v>21</v>
      </c>
      <c r="E280" s="35" t="s">
        <v>191</v>
      </c>
      <c r="F280" s="36"/>
      <c r="G280" s="37">
        <v>71</v>
      </c>
      <c r="H280" s="37">
        <v>37</v>
      </c>
      <c r="I280" s="38">
        <f t="shared" si="45"/>
        <v>128.1865999313863</v>
      </c>
      <c r="J280" s="37">
        <v>60</v>
      </c>
      <c r="K280" s="37">
        <v>1.5</v>
      </c>
      <c r="L280" s="38">
        <f t="shared" si="46"/>
        <v>4.7118506954171666</v>
      </c>
      <c r="M280" s="39"/>
      <c r="N280" s="96">
        <f t="shared" si="43"/>
        <v>132.89845062680345</v>
      </c>
      <c r="O280" s="35">
        <v>330</v>
      </c>
      <c r="P280" s="35" t="s">
        <v>27</v>
      </c>
      <c r="Q280" s="131"/>
      <c r="R280" s="35" t="s">
        <v>428</v>
      </c>
      <c r="S280" s="41">
        <v>38799</v>
      </c>
      <c r="T280" s="42"/>
      <c r="U280" s="40"/>
      <c r="V280" s="43"/>
      <c r="W280" s="43"/>
      <c r="X280" s="35"/>
      <c r="Y280" s="44"/>
      <c r="Z280" s="35"/>
      <c r="AA280" s="46" t="str">
        <f t="shared" si="44"/>
        <v>MAMTSFTodd MtnRP</v>
      </c>
    </row>
    <row r="281" spans="1:27" x14ac:dyDescent="0.15">
      <c r="A281" s="124"/>
      <c r="B281" s="35" t="s">
        <v>255</v>
      </c>
      <c r="C281" s="35" t="s">
        <v>256</v>
      </c>
      <c r="D281" s="35" t="s">
        <v>407</v>
      </c>
      <c r="E281" s="35" t="s">
        <v>191</v>
      </c>
      <c r="F281" s="36"/>
      <c r="G281" s="37">
        <v>61</v>
      </c>
      <c r="H281" s="37">
        <v>44.3</v>
      </c>
      <c r="I281" s="38">
        <f t="shared" si="45"/>
        <v>127.80999723387404</v>
      </c>
      <c r="J281" s="37">
        <v>45</v>
      </c>
      <c r="K281" s="37">
        <v>2</v>
      </c>
      <c r="L281" s="38">
        <f t="shared" si="46"/>
        <v>4.7114320548376307</v>
      </c>
      <c r="M281" s="39"/>
      <c r="N281" s="96">
        <f t="shared" si="43"/>
        <v>132.52142928871169</v>
      </c>
      <c r="O281" s="35">
        <v>339</v>
      </c>
      <c r="P281" s="35"/>
      <c r="Q281" s="131"/>
      <c r="R281" s="35" t="s">
        <v>428</v>
      </c>
      <c r="S281" s="41">
        <v>38786</v>
      </c>
      <c r="T281" s="42"/>
      <c r="U281" s="40"/>
      <c r="V281" s="43">
        <v>1</v>
      </c>
      <c r="W281" s="43">
        <v>140</v>
      </c>
      <c r="X281" s="35"/>
      <c r="Y281" s="44"/>
      <c r="Z281" s="35"/>
      <c r="AA281" s="46" t="str">
        <f t="shared" si="44"/>
        <v>MAMTSFTodd MtnWP</v>
      </c>
    </row>
    <row r="282" spans="1:27" x14ac:dyDescent="0.15">
      <c r="A282" s="124"/>
      <c r="B282" s="35" t="s">
        <v>103</v>
      </c>
      <c r="C282" s="35" t="s">
        <v>0</v>
      </c>
      <c r="D282" s="35" t="s">
        <v>534</v>
      </c>
      <c r="E282" s="35" t="s">
        <v>582</v>
      </c>
      <c r="F282" s="36">
        <v>10.1</v>
      </c>
      <c r="G282" s="37">
        <v>58</v>
      </c>
      <c r="H282" s="37">
        <v>38.299999999999997</v>
      </c>
      <c r="I282" s="38">
        <f t="shared" si="45"/>
        <v>107.84155153235437</v>
      </c>
      <c r="J282" s="37">
        <v>43.5</v>
      </c>
      <c r="K282" s="37">
        <v>22.3</v>
      </c>
      <c r="L282" s="38">
        <f t="shared" si="46"/>
        <v>49.519028818535162</v>
      </c>
      <c r="M282" s="39"/>
      <c r="N282" s="96">
        <f t="shared" si="43"/>
        <v>157.36058035088953</v>
      </c>
      <c r="O282" s="35"/>
      <c r="P282" s="35" t="s">
        <v>438</v>
      </c>
      <c r="Q282" s="131" t="s">
        <v>881</v>
      </c>
      <c r="R282" s="35" t="s">
        <v>428</v>
      </c>
      <c r="S282" s="41">
        <v>39602</v>
      </c>
      <c r="T282" s="42"/>
      <c r="U282" s="40"/>
      <c r="V282" s="43">
        <v>1</v>
      </c>
      <c r="W282" s="43">
        <v>175</v>
      </c>
      <c r="X282" s="35"/>
      <c r="Y282" s="44"/>
      <c r="Z282" s="35"/>
      <c r="AA282" s="46" t="str">
        <f t="shared" ref="AA282:AA287" si="47">B282&amp;C282&amp;D282&amp;E282</f>
        <v>MAMTSFShunpike AreaWP</v>
      </c>
    </row>
    <row r="283" spans="1:27" x14ac:dyDescent="0.15">
      <c r="A283" s="124"/>
      <c r="B283" s="35" t="s">
        <v>429</v>
      </c>
      <c r="C283" s="35" t="s">
        <v>410</v>
      </c>
      <c r="D283" s="35" t="s">
        <v>101</v>
      </c>
      <c r="E283" s="35" t="s">
        <v>413</v>
      </c>
      <c r="F283" s="36">
        <v>11.3</v>
      </c>
      <c r="G283" s="37">
        <v>0</v>
      </c>
      <c r="H283" s="37">
        <v>0</v>
      </c>
      <c r="I283" s="38">
        <f t="shared" si="45"/>
        <v>0</v>
      </c>
      <c r="J283" s="37">
        <v>0</v>
      </c>
      <c r="K283" s="37">
        <v>0</v>
      </c>
      <c r="L283" s="38">
        <f t="shared" si="46"/>
        <v>0</v>
      </c>
      <c r="M283" s="39">
        <v>0</v>
      </c>
      <c r="N283" s="96">
        <v>157</v>
      </c>
      <c r="O283" s="35"/>
      <c r="P283" s="131" t="s">
        <v>102</v>
      </c>
      <c r="Q283" s="131" t="s">
        <v>881</v>
      </c>
      <c r="R283" s="35" t="s">
        <v>109</v>
      </c>
      <c r="S283" s="41">
        <v>40462</v>
      </c>
      <c r="T283" s="42"/>
      <c r="U283" s="40"/>
      <c r="V283" s="43">
        <v>1</v>
      </c>
      <c r="W283" s="43">
        <v>170</v>
      </c>
      <c r="X283" s="35"/>
      <c r="Y283" s="44"/>
      <c r="Z283" s="35"/>
      <c r="AA283" s="46" t="str">
        <f t="shared" si="47"/>
        <v>MAMTSFShunpike AreaWP</v>
      </c>
    </row>
    <row r="284" spans="1:27" x14ac:dyDescent="0.15">
      <c r="A284" s="124"/>
      <c r="B284" s="35" t="s">
        <v>429</v>
      </c>
      <c r="C284" s="35" t="s">
        <v>410</v>
      </c>
      <c r="D284" s="35" t="s">
        <v>101</v>
      </c>
      <c r="E284" s="35" t="s">
        <v>413</v>
      </c>
      <c r="F284" s="36">
        <v>9.5</v>
      </c>
      <c r="G284" s="37">
        <v>52</v>
      </c>
      <c r="H284" s="37">
        <v>47.9</v>
      </c>
      <c r="I284" s="38">
        <f t="shared" si="45"/>
        <v>115.74823119219614</v>
      </c>
      <c r="J284" s="37"/>
      <c r="K284" s="37"/>
      <c r="L284" s="38">
        <f t="shared" si="46"/>
        <v>0</v>
      </c>
      <c r="M284" s="39">
        <v>37</v>
      </c>
      <c r="N284" s="96">
        <f t="shared" ref="N284:N323" si="48">I284+L284+M284</f>
        <v>152.74823119219616</v>
      </c>
      <c r="O284" s="35"/>
      <c r="P284" s="35" t="s">
        <v>518</v>
      </c>
      <c r="Q284" s="131" t="s">
        <v>881</v>
      </c>
      <c r="R284" s="35" t="s">
        <v>519</v>
      </c>
      <c r="S284" s="41">
        <v>39737</v>
      </c>
      <c r="T284" s="42"/>
      <c r="U284" s="40"/>
      <c r="V284" s="43">
        <v>1</v>
      </c>
      <c r="W284" s="43">
        <v>180</v>
      </c>
      <c r="X284" s="35"/>
      <c r="Y284" s="44"/>
      <c r="Z284" s="35"/>
      <c r="AA284" s="46" t="str">
        <f t="shared" si="47"/>
        <v>MAMTSFShunpike AreaWP</v>
      </c>
    </row>
    <row r="285" spans="1:27" x14ac:dyDescent="0.15">
      <c r="A285" s="124"/>
      <c r="B285" s="35" t="s">
        <v>103</v>
      </c>
      <c r="C285" s="35" t="s">
        <v>0</v>
      </c>
      <c r="D285" s="35" t="s">
        <v>534</v>
      </c>
      <c r="E285" s="35" t="s">
        <v>582</v>
      </c>
      <c r="F285" s="36">
        <v>10.1</v>
      </c>
      <c r="G285" s="37">
        <v>56</v>
      </c>
      <c r="H285" s="37">
        <v>40.700000000000003</v>
      </c>
      <c r="I285" s="38">
        <f t="shared" si="45"/>
        <v>109.5525318435059</v>
      </c>
      <c r="J285" s="37">
        <v>47</v>
      </c>
      <c r="K285" s="37">
        <v>17.2</v>
      </c>
      <c r="L285" s="38">
        <f t="shared" si="46"/>
        <v>41.694835056210579</v>
      </c>
      <c r="M285" s="39"/>
      <c r="N285" s="96">
        <f t="shared" si="48"/>
        <v>151.2473668997165</v>
      </c>
      <c r="O285" s="35"/>
      <c r="P285" s="35" t="s">
        <v>150</v>
      </c>
      <c r="Q285" s="131" t="s">
        <v>881</v>
      </c>
      <c r="R285" s="35" t="s">
        <v>109</v>
      </c>
      <c r="S285" s="41">
        <v>39334</v>
      </c>
      <c r="T285" s="42"/>
      <c r="U285" s="40"/>
      <c r="V285" s="43">
        <v>1</v>
      </c>
      <c r="W285" s="43">
        <v>150</v>
      </c>
      <c r="X285" s="35"/>
      <c r="Y285" s="44"/>
      <c r="Z285" s="35"/>
      <c r="AA285" s="46" t="str">
        <f t="shared" si="47"/>
        <v>MAMTSFShunpike AreaWP</v>
      </c>
    </row>
    <row r="286" spans="1:27" x14ac:dyDescent="0.15">
      <c r="A286" s="124"/>
      <c r="B286" s="35" t="s">
        <v>429</v>
      </c>
      <c r="C286" s="35" t="s">
        <v>410</v>
      </c>
      <c r="D286" s="35" t="s">
        <v>101</v>
      </c>
      <c r="E286" s="35" t="s">
        <v>413</v>
      </c>
      <c r="F286" s="36">
        <v>9.5</v>
      </c>
      <c r="G286" s="37">
        <v>64</v>
      </c>
      <c r="H286" s="37">
        <v>42.8</v>
      </c>
      <c r="I286" s="38">
        <f t="shared" si="45"/>
        <v>130.45273041821116</v>
      </c>
      <c r="J286" s="37">
        <v>51</v>
      </c>
      <c r="K286" s="37">
        <v>7.8</v>
      </c>
      <c r="L286" s="38">
        <f t="shared" si="46"/>
        <v>20.764482582448569</v>
      </c>
      <c r="M286" s="39"/>
      <c r="N286" s="96">
        <f t="shared" si="48"/>
        <v>151.21721300065974</v>
      </c>
      <c r="O286" s="35"/>
      <c r="P286" s="35" t="s">
        <v>343</v>
      </c>
      <c r="Q286" s="131" t="s">
        <v>881</v>
      </c>
      <c r="R286" s="35" t="s">
        <v>109</v>
      </c>
      <c r="S286" s="41">
        <v>39390</v>
      </c>
      <c r="T286" s="42"/>
      <c r="U286" s="40"/>
      <c r="V286" s="43">
        <v>1</v>
      </c>
      <c r="W286" s="43">
        <v>140</v>
      </c>
      <c r="X286" s="35"/>
      <c r="Y286" s="44"/>
      <c r="Z286" s="35"/>
      <c r="AA286" s="46" t="str">
        <f t="shared" si="47"/>
        <v>MAMTSFShunpike AreaWP</v>
      </c>
    </row>
    <row r="287" spans="1:27" x14ac:dyDescent="0.15">
      <c r="A287" s="124"/>
      <c r="B287" s="35" t="s">
        <v>344</v>
      </c>
      <c r="C287" s="35" t="s">
        <v>476</v>
      </c>
      <c r="D287" s="35" t="s">
        <v>554</v>
      </c>
      <c r="E287" s="35" t="s">
        <v>555</v>
      </c>
      <c r="F287" s="36">
        <v>9.3000000000000007</v>
      </c>
      <c r="G287" s="37">
        <v>63</v>
      </c>
      <c r="H287" s="37">
        <v>31.7</v>
      </c>
      <c r="I287" s="38">
        <f t="shared" si="45"/>
        <v>99.31414205265861</v>
      </c>
      <c r="J287" s="37">
        <v>59.5</v>
      </c>
      <c r="K287" s="37">
        <v>16.399999999999999</v>
      </c>
      <c r="L287" s="38">
        <f t="shared" si="46"/>
        <v>50.397950046453445</v>
      </c>
      <c r="M287" s="39">
        <v>0.75</v>
      </c>
      <c r="N287" s="96">
        <f t="shared" si="48"/>
        <v>150.46209209911206</v>
      </c>
      <c r="O287" s="35"/>
      <c r="P287" s="35" t="s">
        <v>753</v>
      </c>
      <c r="Q287" s="131" t="s">
        <v>881</v>
      </c>
      <c r="R287" s="35" t="s">
        <v>109</v>
      </c>
      <c r="S287" s="41">
        <v>38808</v>
      </c>
      <c r="T287" s="42"/>
      <c r="U287" s="40"/>
      <c r="V287" s="43">
        <v>1</v>
      </c>
      <c r="W287" s="43">
        <v>150</v>
      </c>
      <c r="X287" s="35"/>
      <c r="Y287" s="44"/>
      <c r="Z287" s="35" t="s">
        <v>553</v>
      </c>
      <c r="AA287" s="46" t="str">
        <f t="shared" si="47"/>
        <v>MAMTSFShunpike AreaWP</v>
      </c>
    </row>
    <row r="288" spans="1:27" x14ac:dyDescent="0.15">
      <c r="A288" s="124"/>
      <c r="B288" s="35" t="s">
        <v>87</v>
      </c>
      <c r="C288" s="35" t="s">
        <v>0</v>
      </c>
      <c r="D288" s="35" t="s">
        <v>534</v>
      </c>
      <c r="E288" s="35" t="s">
        <v>582</v>
      </c>
      <c r="F288" s="36">
        <v>10</v>
      </c>
      <c r="G288" s="37">
        <v>55.5</v>
      </c>
      <c r="H288" s="37">
        <v>44.5</v>
      </c>
      <c r="I288" s="38">
        <f t="shared" si="45"/>
        <v>116.70139250592518</v>
      </c>
      <c r="J288" s="37">
        <v>44.5</v>
      </c>
      <c r="K288" s="37">
        <v>12.8</v>
      </c>
      <c r="L288" s="38">
        <f t="shared" si="46"/>
        <v>29.576724432198883</v>
      </c>
      <c r="M288" s="39"/>
      <c r="N288" s="96">
        <f t="shared" si="48"/>
        <v>146.27811693812407</v>
      </c>
      <c r="O288" s="35"/>
      <c r="P288" s="35" t="s">
        <v>755</v>
      </c>
      <c r="Q288" s="131"/>
      <c r="R288" s="35" t="s">
        <v>109</v>
      </c>
      <c r="S288" s="41">
        <v>38808</v>
      </c>
      <c r="T288" s="42"/>
      <c r="U288" s="40"/>
      <c r="V288" s="43">
        <v>1</v>
      </c>
      <c r="W288" s="43">
        <v>130</v>
      </c>
      <c r="X288" s="35"/>
      <c r="Y288" s="44"/>
      <c r="Z288" s="35"/>
      <c r="AA288" s="46" t="str">
        <f t="shared" ref="AA288:AA324" si="49">B288&amp;C288&amp;D345&amp;E345</f>
        <v>MAMTSFTodd MtnPP</v>
      </c>
    </row>
    <row r="289" spans="1:27" x14ac:dyDescent="0.15">
      <c r="A289" s="124"/>
      <c r="B289" s="35" t="s">
        <v>87</v>
      </c>
      <c r="C289" s="35" t="s">
        <v>0</v>
      </c>
      <c r="D289" s="35" t="s">
        <v>534</v>
      </c>
      <c r="E289" s="35" t="s">
        <v>95</v>
      </c>
      <c r="F289" s="36">
        <v>5.9</v>
      </c>
      <c r="G289" s="37">
        <v>49</v>
      </c>
      <c r="H289" s="37">
        <v>52.7</v>
      </c>
      <c r="I289" s="38">
        <f t="shared" si="45"/>
        <v>116.93460168566969</v>
      </c>
      <c r="J289" s="37">
        <v>34</v>
      </c>
      <c r="K289" s="37">
        <v>14</v>
      </c>
      <c r="L289" s="38">
        <f t="shared" si="46"/>
        <v>24.676033351166105</v>
      </c>
      <c r="M289" s="39">
        <v>0.5</v>
      </c>
      <c r="N289" s="96">
        <f t="shared" si="48"/>
        <v>142.11063503683579</v>
      </c>
      <c r="O289" s="35"/>
      <c r="P289" s="35"/>
      <c r="Q289" s="131"/>
      <c r="R289" s="35" t="s">
        <v>109</v>
      </c>
      <c r="S289" s="41">
        <v>39329</v>
      </c>
      <c r="T289" s="42"/>
      <c r="U289" s="40"/>
      <c r="V289" s="43">
        <v>1</v>
      </c>
      <c r="W289" s="43">
        <v>140</v>
      </c>
      <c r="X289" s="35"/>
      <c r="Y289" s="44"/>
      <c r="Z289" s="35"/>
      <c r="AA289" s="46" t="str">
        <f t="shared" si="49"/>
        <v>MAMTSFTodd MtnBLCT</v>
      </c>
    </row>
    <row r="290" spans="1:27" x14ac:dyDescent="0.15">
      <c r="A290" s="128"/>
      <c r="B290" s="35" t="s">
        <v>255</v>
      </c>
      <c r="C290" s="35" t="s">
        <v>256</v>
      </c>
      <c r="D290" s="35" t="s">
        <v>534</v>
      </c>
      <c r="E290" s="35" t="s">
        <v>582</v>
      </c>
      <c r="F290" s="36">
        <v>9.1999999999999993</v>
      </c>
      <c r="G290" s="37">
        <v>58</v>
      </c>
      <c r="H290" s="37">
        <v>35.6</v>
      </c>
      <c r="I290" s="38">
        <f t="shared" si="45"/>
        <v>101.28939680736835</v>
      </c>
      <c r="J290" s="37">
        <v>50</v>
      </c>
      <c r="K290" s="37">
        <v>14.7</v>
      </c>
      <c r="L290" s="38">
        <f t="shared" si="46"/>
        <v>38.063691687720841</v>
      </c>
      <c r="M290" s="39">
        <v>0.8</v>
      </c>
      <c r="N290" s="96">
        <f t="shared" si="48"/>
        <v>140.15308849508921</v>
      </c>
      <c r="O290" s="35"/>
      <c r="P290" s="35" t="s">
        <v>704</v>
      </c>
      <c r="Q290" s="131"/>
      <c r="R290" s="35" t="s">
        <v>468</v>
      </c>
      <c r="S290" s="41">
        <v>38808</v>
      </c>
      <c r="T290" s="42"/>
      <c r="U290" s="40"/>
      <c r="V290" s="43"/>
      <c r="W290" s="43"/>
      <c r="X290" s="35"/>
      <c r="Y290" s="44"/>
      <c r="Z290" s="35"/>
      <c r="AA290" s="46" t="str">
        <f t="shared" si="49"/>
        <v>MAMTSFTodd MtnWO</v>
      </c>
    </row>
    <row r="291" spans="1:27" x14ac:dyDescent="0.15">
      <c r="A291" s="124"/>
      <c r="B291" s="35" t="s">
        <v>108</v>
      </c>
      <c r="C291" s="35" t="s">
        <v>637</v>
      </c>
      <c r="D291" s="35" t="s">
        <v>534</v>
      </c>
      <c r="E291" s="35" t="s">
        <v>582</v>
      </c>
      <c r="F291" s="36">
        <v>9.5</v>
      </c>
      <c r="G291" s="37">
        <v>63</v>
      </c>
      <c r="H291" s="37">
        <v>39.700000000000003</v>
      </c>
      <c r="I291" s="38">
        <f t="shared" si="45"/>
        <v>120.72711751044797</v>
      </c>
      <c r="J291" s="37">
        <v>47.5</v>
      </c>
      <c r="K291" s="37">
        <v>6.3</v>
      </c>
      <c r="L291" s="38">
        <f t="shared" si="46"/>
        <v>15.637139330473948</v>
      </c>
      <c r="M291" s="39">
        <v>1</v>
      </c>
      <c r="N291" s="96">
        <f t="shared" si="48"/>
        <v>137.36425684092191</v>
      </c>
      <c r="O291" s="35"/>
      <c r="P291" s="35" t="s">
        <v>754</v>
      </c>
      <c r="Q291" s="131"/>
      <c r="R291" s="35" t="s">
        <v>109</v>
      </c>
      <c r="S291" s="41">
        <v>38808</v>
      </c>
      <c r="T291" s="42"/>
      <c r="U291" s="40"/>
      <c r="V291" s="43">
        <v>1</v>
      </c>
      <c r="W291" s="43"/>
      <c r="X291" s="35"/>
      <c r="Y291" s="44"/>
      <c r="Z291" s="35"/>
      <c r="AA291" s="46" t="str">
        <f t="shared" si="49"/>
        <v>MAMTSFTrees of Peace-MainWP</v>
      </c>
    </row>
    <row r="292" spans="1:27" x14ac:dyDescent="0.15">
      <c r="A292" s="124"/>
      <c r="B292" s="35" t="s">
        <v>87</v>
      </c>
      <c r="C292" s="35" t="s">
        <v>0</v>
      </c>
      <c r="D292" s="35" t="s">
        <v>534</v>
      </c>
      <c r="E292" s="35" t="s">
        <v>582</v>
      </c>
      <c r="F292" s="36">
        <v>9</v>
      </c>
      <c r="G292" s="37">
        <v>52</v>
      </c>
      <c r="H292" s="37">
        <v>46.1</v>
      </c>
      <c r="I292" s="38">
        <f t="shared" si="45"/>
        <v>112.40597342213152</v>
      </c>
      <c r="J292" s="37">
        <v>34</v>
      </c>
      <c r="K292" s="37">
        <v>13.7</v>
      </c>
      <c r="L292" s="38">
        <f t="shared" si="46"/>
        <v>24.157490898693105</v>
      </c>
      <c r="M292" s="39"/>
      <c r="N292" s="96">
        <f t="shared" si="48"/>
        <v>136.56346432082464</v>
      </c>
      <c r="O292" s="35"/>
      <c r="P292" s="35"/>
      <c r="Q292" s="131"/>
      <c r="R292" s="35" t="s">
        <v>428</v>
      </c>
      <c r="S292" s="41">
        <v>38808</v>
      </c>
      <c r="T292" s="42"/>
      <c r="U292" s="40"/>
      <c r="V292" s="43">
        <v>1</v>
      </c>
      <c r="W292" s="43">
        <v>145</v>
      </c>
      <c r="X292" s="35"/>
      <c r="Y292" s="44"/>
      <c r="Z292" s="35"/>
      <c r="AA292" s="46" t="str">
        <f t="shared" si="49"/>
        <v>MAMTSFTrees of Peace-MainWP</v>
      </c>
    </row>
    <row r="293" spans="1:27" x14ac:dyDescent="0.15">
      <c r="A293" s="124"/>
      <c r="B293" s="35" t="s">
        <v>255</v>
      </c>
      <c r="C293" s="35" t="s">
        <v>256</v>
      </c>
      <c r="D293" s="35" t="s">
        <v>534</v>
      </c>
      <c r="E293" s="35" t="s">
        <v>95</v>
      </c>
      <c r="F293" s="36"/>
      <c r="G293" s="37">
        <v>47</v>
      </c>
      <c r="H293" s="37">
        <v>77.3</v>
      </c>
      <c r="I293" s="38">
        <f t="shared" si="45"/>
        <v>137.5503706963658</v>
      </c>
      <c r="J293" s="37"/>
      <c r="K293" s="37"/>
      <c r="L293" s="38"/>
      <c r="M293" s="39">
        <v>-6.5</v>
      </c>
      <c r="N293" s="96">
        <f t="shared" si="48"/>
        <v>131.0503706963658</v>
      </c>
      <c r="O293" s="35"/>
      <c r="P293" s="35"/>
      <c r="Q293" s="131"/>
      <c r="R293" s="35" t="s">
        <v>428</v>
      </c>
      <c r="S293" s="41">
        <v>39018</v>
      </c>
      <c r="T293" s="42"/>
      <c r="U293" s="40"/>
      <c r="V293" s="43">
        <v>1</v>
      </c>
      <c r="W293" s="43">
        <v>160</v>
      </c>
      <c r="X293" s="35"/>
      <c r="Y293" s="44"/>
      <c r="Z293" s="35" t="s">
        <v>441</v>
      </c>
      <c r="AA293" s="46" t="str">
        <f t="shared" si="49"/>
        <v>MAMTSFTrees of Peace-MainWP</v>
      </c>
    </row>
    <row r="294" spans="1:27" x14ac:dyDescent="0.15">
      <c r="A294" s="124"/>
      <c r="B294" s="35" t="s">
        <v>255</v>
      </c>
      <c r="C294" s="35" t="s">
        <v>256</v>
      </c>
      <c r="D294" s="35" t="s">
        <v>146</v>
      </c>
      <c r="E294" s="35" t="s">
        <v>147</v>
      </c>
      <c r="F294" s="36">
        <v>9.6</v>
      </c>
      <c r="G294" s="37">
        <v>55.5</v>
      </c>
      <c r="H294" s="37">
        <v>45.7</v>
      </c>
      <c r="I294" s="38">
        <f t="shared" si="45"/>
        <v>119.16284016167202</v>
      </c>
      <c r="J294" s="37">
        <v>41.5</v>
      </c>
      <c r="K294" s="37">
        <v>1.6</v>
      </c>
      <c r="L294" s="38">
        <f t="shared" ref="L294:L306" si="50">SIN(K294*PI()/180)*J294*3</f>
        <v>3.4762440210843257</v>
      </c>
      <c r="M294" s="39">
        <v>6.5</v>
      </c>
      <c r="N294" s="96">
        <f t="shared" si="48"/>
        <v>129.13908418275633</v>
      </c>
      <c r="O294" s="35"/>
      <c r="P294" s="35" t="s">
        <v>278</v>
      </c>
      <c r="Q294" s="131"/>
      <c r="R294" s="35" t="s">
        <v>557</v>
      </c>
      <c r="S294" s="41">
        <v>39692</v>
      </c>
      <c r="T294" s="42"/>
      <c r="U294" s="40"/>
      <c r="V294" s="43"/>
      <c r="W294" s="43"/>
      <c r="X294" s="35"/>
      <c r="Y294" s="44"/>
      <c r="Z294" s="35"/>
      <c r="AA294" s="46" t="str">
        <f t="shared" si="49"/>
        <v>MAMTSFTrees of Peace-MainWP</v>
      </c>
    </row>
    <row r="295" spans="1:27" x14ac:dyDescent="0.15">
      <c r="A295" s="124"/>
      <c r="B295" s="35" t="s">
        <v>400</v>
      </c>
      <c r="C295" s="35" t="s">
        <v>401</v>
      </c>
      <c r="D295" s="35" t="s">
        <v>146</v>
      </c>
      <c r="E295" s="35" t="s">
        <v>307</v>
      </c>
      <c r="F295" s="36">
        <v>3.8</v>
      </c>
      <c r="G295" s="37"/>
      <c r="H295" s="37"/>
      <c r="I295" s="38">
        <f t="shared" si="45"/>
        <v>0</v>
      </c>
      <c r="J295" s="37"/>
      <c r="K295" s="37"/>
      <c r="L295" s="38">
        <f t="shared" si="50"/>
        <v>0</v>
      </c>
      <c r="M295" s="39">
        <v>127.7</v>
      </c>
      <c r="N295" s="97">
        <f t="shared" si="48"/>
        <v>127.7</v>
      </c>
      <c r="O295" s="35"/>
      <c r="P295" s="35"/>
      <c r="Q295" s="131"/>
      <c r="R295" s="35" t="s">
        <v>564</v>
      </c>
      <c r="S295" s="41"/>
      <c r="T295" s="42"/>
      <c r="U295" s="40"/>
      <c r="V295" s="43">
        <v>1</v>
      </c>
      <c r="W295" s="43"/>
      <c r="X295" s="35"/>
      <c r="Y295" s="44"/>
      <c r="Z295" s="35"/>
      <c r="AA295" s="46" t="str">
        <f t="shared" si="49"/>
        <v>MAMTSFTrees of Peace-MainWP</v>
      </c>
    </row>
    <row r="296" spans="1:27" x14ac:dyDescent="0.15">
      <c r="A296" s="124"/>
      <c r="B296" s="35" t="s">
        <v>527</v>
      </c>
      <c r="C296" s="35" t="s">
        <v>559</v>
      </c>
      <c r="D296" s="35" t="s">
        <v>554</v>
      </c>
      <c r="E296" s="35" t="s">
        <v>348</v>
      </c>
      <c r="F296" s="36">
        <v>5.5</v>
      </c>
      <c r="G296" s="37"/>
      <c r="H296" s="37"/>
      <c r="I296" s="38">
        <f t="shared" si="45"/>
        <v>0</v>
      </c>
      <c r="J296" s="37"/>
      <c r="K296" s="37"/>
      <c r="L296" s="38">
        <f t="shared" si="50"/>
        <v>0</v>
      </c>
      <c r="M296" s="39">
        <v>126.9</v>
      </c>
      <c r="N296" s="96">
        <f t="shared" si="48"/>
        <v>126.9</v>
      </c>
      <c r="O296" s="35"/>
      <c r="P296" s="35"/>
      <c r="Q296" s="131"/>
      <c r="R296" s="35" t="s">
        <v>564</v>
      </c>
      <c r="S296" s="41"/>
      <c r="T296" s="42"/>
      <c r="U296" s="40"/>
      <c r="V296" s="43">
        <v>1</v>
      </c>
      <c r="W296" s="43"/>
      <c r="X296" s="35"/>
      <c r="Y296" s="44"/>
      <c r="Z296" s="35"/>
      <c r="AA296" s="46" t="str">
        <f t="shared" si="49"/>
        <v>MAMTSFTrees of Peace-MainWP</v>
      </c>
    </row>
    <row r="297" spans="1:27" x14ac:dyDescent="0.15">
      <c r="A297" s="124"/>
      <c r="B297" s="35" t="s">
        <v>255</v>
      </c>
      <c r="C297" s="35" t="s">
        <v>256</v>
      </c>
      <c r="D297" s="35" t="s">
        <v>122</v>
      </c>
      <c r="E297" s="35" t="s">
        <v>307</v>
      </c>
      <c r="F297" s="36">
        <v>4</v>
      </c>
      <c r="G297" s="37">
        <v>33.5</v>
      </c>
      <c r="H297" s="37">
        <v>60.3</v>
      </c>
      <c r="I297" s="38">
        <f t="shared" si="45"/>
        <v>87.297467201038216</v>
      </c>
      <c r="J297" s="37">
        <v>20.5</v>
      </c>
      <c r="K297" s="37">
        <v>33.799999999999997</v>
      </c>
      <c r="L297" s="38">
        <f t="shared" si="50"/>
        <v>34.212180353268742</v>
      </c>
      <c r="M297" s="39">
        <v>4.5</v>
      </c>
      <c r="N297" s="96">
        <f t="shared" si="48"/>
        <v>126.00964755430695</v>
      </c>
      <c r="O297" s="35"/>
      <c r="P297" s="35" t="s">
        <v>308</v>
      </c>
      <c r="Q297" s="131"/>
      <c r="R297" s="35" t="s">
        <v>109</v>
      </c>
      <c r="S297" s="41">
        <v>38676</v>
      </c>
      <c r="T297" s="42"/>
      <c r="U297" s="40"/>
      <c r="V297" s="43"/>
      <c r="W297" s="43"/>
      <c r="X297" s="35"/>
      <c r="Y297" s="44"/>
      <c r="Z297" s="35"/>
      <c r="AA297" s="46" t="str">
        <f t="shared" si="49"/>
        <v>MAMTSFTrees of Peace-MainWP</v>
      </c>
    </row>
    <row r="298" spans="1:27" x14ac:dyDescent="0.15">
      <c r="A298" s="124"/>
      <c r="B298" s="35" t="s">
        <v>255</v>
      </c>
      <c r="C298" s="35" t="s">
        <v>256</v>
      </c>
      <c r="D298" s="35" t="s">
        <v>146</v>
      </c>
      <c r="E298" s="35" t="s">
        <v>147</v>
      </c>
      <c r="F298" s="36">
        <v>7.5</v>
      </c>
      <c r="G298" s="37">
        <v>65.5</v>
      </c>
      <c r="H298" s="37">
        <v>32.200000000000003</v>
      </c>
      <c r="I298" s="38">
        <f t="shared" si="45"/>
        <v>104.71018824789843</v>
      </c>
      <c r="J298" s="37">
        <v>57</v>
      </c>
      <c r="K298" s="37">
        <v>6.7</v>
      </c>
      <c r="L298" s="38">
        <f t="shared" si="50"/>
        <v>19.950696043985975</v>
      </c>
      <c r="M298" s="39"/>
      <c r="N298" s="96">
        <f t="shared" si="48"/>
        <v>124.6608842918844</v>
      </c>
      <c r="O298" s="35"/>
      <c r="P298" s="35"/>
      <c r="Q298" s="131"/>
      <c r="R298" s="35" t="s">
        <v>428</v>
      </c>
      <c r="S298" s="41">
        <v>39018</v>
      </c>
      <c r="T298" s="42"/>
      <c r="U298" s="40"/>
      <c r="V298" s="43">
        <v>1</v>
      </c>
      <c r="W298" s="43"/>
      <c r="X298" s="35"/>
      <c r="Y298" s="44"/>
      <c r="Z298" s="35"/>
      <c r="AA298" s="46" t="str">
        <f t="shared" si="49"/>
        <v>MAMTSFTrees of Peace-MainWP</v>
      </c>
    </row>
    <row r="299" spans="1:27" x14ac:dyDescent="0.15">
      <c r="A299" s="124"/>
      <c r="B299" s="35" t="s">
        <v>205</v>
      </c>
      <c r="C299" s="35" t="s">
        <v>74</v>
      </c>
      <c r="D299" s="35" t="s">
        <v>534</v>
      </c>
      <c r="E299" s="35" t="s">
        <v>95</v>
      </c>
      <c r="F299" s="36">
        <v>7.7</v>
      </c>
      <c r="G299" s="37">
        <v>55</v>
      </c>
      <c r="H299" s="37">
        <v>41.6</v>
      </c>
      <c r="I299" s="38">
        <f t="shared" si="45"/>
        <v>109.54782508761986</v>
      </c>
      <c r="J299" s="37">
        <v>44</v>
      </c>
      <c r="K299" s="37">
        <v>6.5</v>
      </c>
      <c r="L299" s="38">
        <f t="shared" si="50"/>
        <v>14.942824217363686</v>
      </c>
      <c r="M299" s="39"/>
      <c r="N299" s="96">
        <f t="shared" si="48"/>
        <v>124.49064930498355</v>
      </c>
      <c r="O299" s="35"/>
      <c r="P299" s="35"/>
      <c r="Q299" s="131"/>
      <c r="R299" s="35" t="s">
        <v>428</v>
      </c>
      <c r="S299" s="41">
        <v>38845</v>
      </c>
      <c r="T299" s="42"/>
      <c r="U299" s="40"/>
      <c r="V299" s="43">
        <v>1</v>
      </c>
      <c r="W299" s="43">
        <v>100</v>
      </c>
      <c r="X299" s="35"/>
      <c r="Y299" s="44"/>
      <c r="Z299" s="35" t="s">
        <v>463</v>
      </c>
      <c r="AA299" s="46" t="str">
        <f t="shared" si="49"/>
        <v>MAMTSFTrees of Peace-MainWP</v>
      </c>
    </row>
    <row r="300" spans="1:27" x14ac:dyDescent="0.15">
      <c r="A300" s="124"/>
      <c r="B300" s="35" t="s">
        <v>296</v>
      </c>
      <c r="C300" s="35" t="s">
        <v>61</v>
      </c>
      <c r="D300" s="35" t="s">
        <v>534</v>
      </c>
      <c r="E300" s="35" t="s">
        <v>349</v>
      </c>
      <c r="F300" s="36">
        <v>6.1</v>
      </c>
      <c r="G300" s="37"/>
      <c r="H300" s="37"/>
      <c r="I300" s="38">
        <f t="shared" si="45"/>
        <v>0</v>
      </c>
      <c r="J300" s="37"/>
      <c r="K300" s="37"/>
      <c r="L300" s="38">
        <f t="shared" si="50"/>
        <v>0</v>
      </c>
      <c r="M300" s="39">
        <v>123.5</v>
      </c>
      <c r="N300" s="96">
        <f t="shared" si="48"/>
        <v>123.5</v>
      </c>
      <c r="O300" s="35"/>
      <c r="P300" s="35"/>
      <c r="Q300" s="131"/>
      <c r="R300" s="35" t="s">
        <v>109</v>
      </c>
      <c r="S300" s="41">
        <v>38646</v>
      </c>
      <c r="T300" s="42"/>
      <c r="U300" s="40"/>
      <c r="V300" s="43">
        <v>1</v>
      </c>
      <c r="W300" s="43">
        <v>175</v>
      </c>
      <c r="X300" s="35"/>
      <c r="Y300" s="44"/>
      <c r="Z300" s="35"/>
      <c r="AA300" s="46" t="str">
        <f t="shared" si="49"/>
        <v>MAMTSFTrees of Peace-MainWP</v>
      </c>
    </row>
    <row r="301" spans="1:27" x14ac:dyDescent="0.15">
      <c r="A301" s="124"/>
      <c r="B301" s="35" t="s">
        <v>60</v>
      </c>
      <c r="C301" s="35" t="s">
        <v>61</v>
      </c>
      <c r="D301" s="35" t="s">
        <v>534</v>
      </c>
      <c r="E301" s="35" t="s">
        <v>478</v>
      </c>
      <c r="F301" s="36">
        <v>7.3</v>
      </c>
      <c r="G301" s="37">
        <v>42.5</v>
      </c>
      <c r="H301" s="37">
        <v>47.7</v>
      </c>
      <c r="I301" s="38">
        <f t="shared" si="45"/>
        <v>94.302964609772729</v>
      </c>
      <c r="J301" s="37">
        <v>33</v>
      </c>
      <c r="K301" s="37">
        <v>17</v>
      </c>
      <c r="L301" s="38">
        <f t="shared" si="50"/>
        <v>28.944798767550939</v>
      </c>
      <c r="M301" s="39"/>
      <c r="N301" s="96">
        <f t="shared" si="48"/>
        <v>123.24776337732366</v>
      </c>
      <c r="O301" s="35"/>
      <c r="P301" s="35"/>
      <c r="Q301" s="131"/>
      <c r="R301" s="35" t="s">
        <v>109</v>
      </c>
      <c r="S301" s="41">
        <v>38676</v>
      </c>
      <c r="T301" s="42"/>
      <c r="U301" s="40"/>
      <c r="V301" s="43">
        <v>1</v>
      </c>
      <c r="W301" s="43">
        <v>150</v>
      </c>
      <c r="X301" s="35"/>
      <c r="Y301" s="44"/>
      <c r="Z301" s="35"/>
      <c r="AA301" s="46" t="str">
        <f t="shared" si="49"/>
        <v>MAMTSFTrees of Peace-MainWP</v>
      </c>
    </row>
    <row r="302" spans="1:27" x14ac:dyDescent="0.15">
      <c r="A302" s="124"/>
      <c r="B302" s="35" t="s">
        <v>108</v>
      </c>
      <c r="C302" s="35" t="s">
        <v>637</v>
      </c>
      <c r="D302" s="35" t="s">
        <v>534</v>
      </c>
      <c r="E302" s="35" t="s">
        <v>478</v>
      </c>
      <c r="F302" s="36">
        <v>9.6</v>
      </c>
      <c r="G302" s="37">
        <v>41</v>
      </c>
      <c r="H302" s="37">
        <v>45.2</v>
      </c>
      <c r="I302" s="38">
        <f t="shared" si="45"/>
        <v>87.277200593992063</v>
      </c>
      <c r="J302" s="37">
        <v>28</v>
      </c>
      <c r="K302" s="37">
        <v>23.8</v>
      </c>
      <c r="L302" s="38">
        <f t="shared" si="50"/>
        <v>33.897804893600764</v>
      </c>
      <c r="M302" s="39"/>
      <c r="N302" s="96">
        <f t="shared" si="48"/>
        <v>121.17500548759283</v>
      </c>
      <c r="O302" s="35"/>
      <c r="P302" s="35"/>
      <c r="Q302" s="131"/>
      <c r="R302" s="35" t="s">
        <v>109</v>
      </c>
      <c r="S302" s="41">
        <v>38676</v>
      </c>
      <c r="T302" s="42"/>
      <c r="U302" s="40"/>
      <c r="V302" s="43"/>
      <c r="W302" s="43">
        <v>135</v>
      </c>
      <c r="X302" s="35"/>
      <c r="Y302" s="44"/>
      <c r="Z302" s="35"/>
      <c r="AA302" s="46" t="str">
        <f t="shared" si="49"/>
        <v>MAMTSFTrees of Peace-MainWP</v>
      </c>
    </row>
    <row r="303" spans="1:27" x14ac:dyDescent="0.15">
      <c r="A303" s="124"/>
      <c r="B303" s="35" t="s">
        <v>400</v>
      </c>
      <c r="C303" s="35" t="s">
        <v>401</v>
      </c>
      <c r="D303" s="35" t="s">
        <v>146</v>
      </c>
      <c r="E303" s="35" t="s">
        <v>147</v>
      </c>
      <c r="F303" s="36">
        <v>10.1</v>
      </c>
      <c r="G303" s="37">
        <v>60</v>
      </c>
      <c r="H303" s="37">
        <v>26.6</v>
      </c>
      <c r="I303" s="38">
        <f t="shared" si="45"/>
        <v>80.596635810978555</v>
      </c>
      <c r="J303" s="37">
        <v>55.5</v>
      </c>
      <c r="K303" s="37">
        <v>14.1</v>
      </c>
      <c r="L303" s="38">
        <f t="shared" si="50"/>
        <v>40.56189946237275</v>
      </c>
      <c r="M303" s="39"/>
      <c r="N303" s="96">
        <f t="shared" si="48"/>
        <v>121.1585352733513</v>
      </c>
      <c r="O303" s="35"/>
      <c r="P303" s="35" t="s">
        <v>473</v>
      </c>
      <c r="Q303" s="131"/>
      <c r="R303" s="35" t="s">
        <v>474</v>
      </c>
      <c r="S303" s="41">
        <v>38808</v>
      </c>
      <c r="T303" s="42"/>
      <c r="U303" s="40"/>
      <c r="V303" s="43">
        <v>1</v>
      </c>
      <c r="W303" s="43"/>
      <c r="X303" s="35"/>
      <c r="Y303" s="44"/>
      <c r="Z303" s="35"/>
      <c r="AA303" s="46" t="str">
        <f t="shared" si="49"/>
        <v>MAMTSFTrees of Peace-MainWP</v>
      </c>
    </row>
    <row r="304" spans="1:27" x14ac:dyDescent="0.15">
      <c r="A304" s="124"/>
      <c r="B304" s="35" t="s">
        <v>429</v>
      </c>
      <c r="C304" s="35" t="s">
        <v>410</v>
      </c>
      <c r="D304" s="35" t="s">
        <v>534</v>
      </c>
      <c r="E304" s="35" t="s">
        <v>95</v>
      </c>
      <c r="F304" s="36">
        <v>10.4</v>
      </c>
      <c r="G304" s="37">
        <v>48</v>
      </c>
      <c r="H304" s="37">
        <v>54.3</v>
      </c>
      <c r="I304" s="38">
        <f t="shared" si="45"/>
        <v>116.9400278724201</v>
      </c>
      <c r="J304" s="37">
        <v>34</v>
      </c>
      <c r="K304" s="37">
        <v>2</v>
      </c>
      <c r="L304" s="38">
        <f t="shared" si="50"/>
        <v>3.5597486636550988</v>
      </c>
      <c r="M304" s="39"/>
      <c r="N304" s="96">
        <f t="shared" si="48"/>
        <v>120.4997765360752</v>
      </c>
      <c r="O304" s="35"/>
      <c r="P304" s="35"/>
      <c r="Q304" s="131"/>
      <c r="R304" s="35" t="s">
        <v>428</v>
      </c>
      <c r="S304" s="41">
        <v>38830</v>
      </c>
      <c r="T304" s="42"/>
      <c r="U304" s="40"/>
      <c r="V304" s="43">
        <v>1</v>
      </c>
      <c r="W304" s="43"/>
      <c r="X304" s="35" t="s">
        <v>735</v>
      </c>
      <c r="Y304" s="44" t="s">
        <v>736</v>
      </c>
      <c r="Z304" s="35"/>
      <c r="AA304" s="46" t="str">
        <f t="shared" si="49"/>
        <v>MAMTSFTrees of Peace-MainWP</v>
      </c>
    </row>
    <row r="305" spans="1:27" x14ac:dyDescent="0.15">
      <c r="A305" s="129"/>
      <c r="B305" s="35" t="s">
        <v>72</v>
      </c>
      <c r="C305" s="35" t="s">
        <v>0</v>
      </c>
      <c r="D305" s="35" t="s">
        <v>534</v>
      </c>
      <c r="E305" s="35" t="s">
        <v>309</v>
      </c>
      <c r="F305" s="36">
        <v>3.3</v>
      </c>
      <c r="G305" s="37">
        <v>34.5</v>
      </c>
      <c r="H305" s="37">
        <v>59.2</v>
      </c>
      <c r="I305" s="38">
        <f t="shared" si="45"/>
        <v>88.902349332323766</v>
      </c>
      <c r="J305" s="37">
        <v>20</v>
      </c>
      <c r="K305" s="37">
        <v>31.2</v>
      </c>
      <c r="L305" s="38">
        <f t="shared" si="50"/>
        <v>31.081620562387812</v>
      </c>
      <c r="M305" s="39"/>
      <c r="N305" s="96">
        <f t="shared" si="48"/>
        <v>119.98396989471158</v>
      </c>
      <c r="O305" s="35"/>
      <c r="P305" s="35"/>
      <c r="Q305" s="131"/>
      <c r="R305" s="35" t="s">
        <v>109</v>
      </c>
      <c r="S305" s="41">
        <v>38676</v>
      </c>
      <c r="T305" s="42"/>
      <c r="U305" s="40"/>
      <c r="V305" s="43"/>
      <c r="W305" s="43"/>
      <c r="X305" s="35"/>
      <c r="Y305" s="44"/>
      <c r="Z305" s="35"/>
      <c r="AA305" s="46" t="str">
        <f t="shared" si="49"/>
        <v>MAMTSFTrees of Peace-MainWP</v>
      </c>
    </row>
    <row r="306" spans="1:27" x14ac:dyDescent="0.15">
      <c r="A306" s="129"/>
      <c r="B306" s="35" t="s">
        <v>72</v>
      </c>
      <c r="C306" s="35" t="s">
        <v>0</v>
      </c>
      <c r="D306" s="35" t="s">
        <v>146</v>
      </c>
      <c r="E306" s="35" t="s">
        <v>147</v>
      </c>
      <c r="F306" s="36">
        <v>10.8</v>
      </c>
      <c r="G306" s="37">
        <v>52.5</v>
      </c>
      <c r="H306" s="37">
        <v>34.799999999999997</v>
      </c>
      <c r="I306" s="38">
        <f t="shared" si="45"/>
        <v>89.887386910297977</v>
      </c>
      <c r="J306" s="37">
        <v>39</v>
      </c>
      <c r="K306" s="37">
        <v>14.9</v>
      </c>
      <c r="L306" s="38">
        <f t="shared" si="50"/>
        <v>30.08453679909946</v>
      </c>
      <c r="M306" s="39"/>
      <c r="N306" s="96">
        <f t="shared" si="48"/>
        <v>119.97192370939743</v>
      </c>
      <c r="O306" s="35"/>
      <c r="P306" s="35"/>
      <c r="Q306" s="131"/>
      <c r="R306" s="35" t="s">
        <v>428</v>
      </c>
      <c r="S306" s="41">
        <v>38830</v>
      </c>
      <c r="T306" s="42"/>
      <c r="U306" s="40"/>
      <c r="V306" s="43"/>
      <c r="W306" s="43"/>
      <c r="X306" s="35"/>
      <c r="Y306" s="44"/>
      <c r="Z306" s="35"/>
      <c r="AA306" s="46" t="str">
        <f t="shared" si="49"/>
        <v>MAMTSFTrees of Peace-MainWP</v>
      </c>
    </row>
    <row r="307" spans="1:27" x14ac:dyDescent="0.15">
      <c r="A307" s="129"/>
      <c r="B307" s="35" t="s">
        <v>72</v>
      </c>
      <c r="C307" s="35" t="s">
        <v>0</v>
      </c>
      <c r="D307" s="35" t="s">
        <v>146</v>
      </c>
      <c r="E307" s="35" t="s">
        <v>822</v>
      </c>
      <c r="F307" s="36">
        <v>6.6</v>
      </c>
      <c r="G307" s="37">
        <v>40</v>
      </c>
      <c r="H307" s="37">
        <v>56.7</v>
      </c>
      <c r="I307" s="38">
        <f t="shared" si="45"/>
        <v>100.29688336419242</v>
      </c>
      <c r="J307" s="37"/>
      <c r="K307" s="37"/>
      <c r="L307" s="38"/>
      <c r="M307" s="39">
        <v>17.100000000000001</v>
      </c>
      <c r="N307" s="96">
        <f t="shared" si="48"/>
        <v>117.39688336419243</v>
      </c>
      <c r="O307" s="35"/>
      <c r="P307" s="35"/>
      <c r="Q307" s="131"/>
      <c r="R307" s="35" t="s">
        <v>426</v>
      </c>
      <c r="S307" s="41">
        <v>39602</v>
      </c>
      <c r="T307" s="42"/>
      <c r="U307" s="40"/>
      <c r="V307" s="43"/>
      <c r="W307" s="43"/>
      <c r="X307" s="35"/>
      <c r="Y307" s="44"/>
      <c r="Z307" s="35"/>
      <c r="AA307" s="46" t="str">
        <f t="shared" si="49"/>
        <v>MAMTSFTrees of Peace-MainWP</v>
      </c>
    </row>
    <row r="308" spans="1:27" x14ac:dyDescent="0.15">
      <c r="A308" s="124"/>
      <c r="B308" s="35" t="s">
        <v>72</v>
      </c>
      <c r="C308" s="35" t="s">
        <v>0</v>
      </c>
      <c r="D308" s="35" t="s">
        <v>346</v>
      </c>
      <c r="E308" s="35" t="s">
        <v>347</v>
      </c>
      <c r="F308" s="36">
        <v>3.4</v>
      </c>
      <c r="G308" s="37">
        <v>52</v>
      </c>
      <c r="H308" s="37">
        <v>35.299999999999997</v>
      </c>
      <c r="I308" s="38">
        <f t="shared" si="45"/>
        <v>90.145789403826825</v>
      </c>
      <c r="J308" s="37">
        <v>43</v>
      </c>
      <c r="K308" s="37">
        <v>11.4</v>
      </c>
      <c r="L308" s="38">
        <f t="shared" ref="L308:L316" si="51">SIN(K308*PI()/180)*J308*3</f>
        <v>25.497796908907276</v>
      </c>
      <c r="M308" s="39"/>
      <c r="N308" s="96">
        <f t="shared" si="48"/>
        <v>115.6435863127341</v>
      </c>
      <c r="O308" s="35"/>
      <c r="P308" s="35"/>
      <c r="Q308" s="131"/>
      <c r="R308" s="35" t="s">
        <v>109</v>
      </c>
      <c r="S308" s="41">
        <v>38676</v>
      </c>
      <c r="T308" s="42"/>
      <c r="U308" s="40"/>
      <c r="V308" s="43"/>
      <c r="W308" s="43"/>
      <c r="X308" s="35"/>
      <c r="Y308" s="44"/>
      <c r="Z308" s="35"/>
      <c r="AA308" s="46" t="str">
        <f t="shared" si="49"/>
        <v>MAMTSFTrees of Peace-MainWP</v>
      </c>
    </row>
    <row r="309" spans="1:27" x14ac:dyDescent="0.15">
      <c r="A309" s="124"/>
      <c r="B309" s="35" t="s">
        <v>360</v>
      </c>
      <c r="C309" s="35" t="s">
        <v>361</v>
      </c>
      <c r="D309" s="35" t="s">
        <v>146</v>
      </c>
      <c r="E309" s="35" t="s">
        <v>147</v>
      </c>
      <c r="F309" s="36">
        <v>10.6</v>
      </c>
      <c r="G309" s="37">
        <v>34.5</v>
      </c>
      <c r="H309" s="37">
        <v>51.5</v>
      </c>
      <c r="I309" s="38">
        <f t="shared" si="45"/>
        <v>80.999944234224827</v>
      </c>
      <c r="J309" s="37">
        <v>24.5</v>
      </c>
      <c r="K309" s="37">
        <v>27.4</v>
      </c>
      <c r="L309" s="38">
        <f t="shared" si="51"/>
        <v>33.824684181613094</v>
      </c>
      <c r="M309" s="39"/>
      <c r="N309" s="96">
        <f t="shared" si="48"/>
        <v>114.82462841583792</v>
      </c>
      <c r="O309" s="35"/>
      <c r="P309" s="35"/>
      <c r="Q309" s="131"/>
      <c r="R309" s="35" t="s">
        <v>428</v>
      </c>
      <c r="S309" s="41">
        <v>38808</v>
      </c>
      <c r="T309" s="42"/>
      <c r="U309" s="40"/>
      <c r="V309" s="43">
        <v>1</v>
      </c>
      <c r="W309" s="43"/>
      <c r="X309" s="35"/>
      <c r="Y309" s="44"/>
      <c r="Z309" s="35"/>
      <c r="AA309" s="46" t="str">
        <f t="shared" si="49"/>
        <v>MAMTSFTrees of Peace-MainWP</v>
      </c>
    </row>
    <row r="310" spans="1:27" x14ac:dyDescent="0.15">
      <c r="A310" s="129"/>
      <c r="B310" s="35" t="s">
        <v>72</v>
      </c>
      <c r="C310" s="35" t="s">
        <v>0</v>
      </c>
      <c r="D310" s="35" t="s">
        <v>101</v>
      </c>
      <c r="E310" s="35" t="s">
        <v>678</v>
      </c>
      <c r="F310" s="36">
        <v>9.8000000000000007</v>
      </c>
      <c r="G310" s="37">
        <v>46.5</v>
      </c>
      <c r="H310" s="37">
        <v>27.4</v>
      </c>
      <c r="I310" s="38">
        <f t="shared" si="45"/>
        <v>64.197869977347295</v>
      </c>
      <c r="J310" s="37">
        <v>47</v>
      </c>
      <c r="K310" s="37">
        <v>20.7</v>
      </c>
      <c r="L310" s="38">
        <f t="shared" si="51"/>
        <v>49.839952972875253</v>
      </c>
      <c r="M310" s="39"/>
      <c r="N310" s="96">
        <f t="shared" si="48"/>
        <v>114.03782295022255</v>
      </c>
      <c r="O310" s="35"/>
      <c r="P310" s="35"/>
      <c r="Q310" s="131"/>
      <c r="R310" s="35" t="s">
        <v>428</v>
      </c>
      <c r="S310" s="41">
        <v>38830</v>
      </c>
      <c r="T310" s="42"/>
      <c r="U310" s="40"/>
      <c r="V310" s="43"/>
      <c r="W310" s="43"/>
      <c r="X310" s="35"/>
      <c r="Y310" s="44"/>
      <c r="Z310" s="35"/>
      <c r="AA310" s="46" t="str">
        <f t="shared" si="49"/>
        <v>MAMTSFTrees of Peace-MainWP</v>
      </c>
    </row>
    <row r="311" spans="1:27" x14ac:dyDescent="0.15">
      <c r="A311" s="129"/>
      <c r="B311" s="35" t="s">
        <v>72</v>
      </c>
      <c r="C311" s="35" t="s">
        <v>0</v>
      </c>
      <c r="D311" s="35" t="s">
        <v>101</v>
      </c>
      <c r="E311" s="35" t="s">
        <v>65</v>
      </c>
      <c r="F311" s="36">
        <v>8.9</v>
      </c>
      <c r="G311" s="37"/>
      <c r="H311" s="37"/>
      <c r="I311" s="38">
        <f t="shared" si="45"/>
        <v>0</v>
      </c>
      <c r="J311" s="37"/>
      <c r="K311" s="37"/>
      <c r="L311" s="38">
        <f t="shared" si="51"/>
        <v>0</v>
      </c>
      <c r="M311" s="39">
        <v>111</v>
      </c>
      <c r="N311" s="96">
        <f t="shared" si="48"/>
        <v>111</v>
      </c>
      <c r="O311" s="35"/>
      <c r="P311" s="35" t="s">
        <v>282</v>
      </c>
      <c r="Q311" s="131"/>
      <c r="R311" s="35" t="s">
        <v>109</v>
      </c>
      <c r="S311" s="41">
        <v>40462</v>
      </c>
      <c r="T311" s="42"/>
      <c r="U311" s="40"/>
      <c r="V311" s="43"/>
      <c r="W311" s="43"/>
      <c r="X311" s="35"/>
      <c r="Y311" s="44"/>
      <c r="Z311" s="35"/>
      <c r="AA311" s="46" t="str">
        <f t="shared" si="49"/>
        <v>MAMTSFTrees of Peace-MainWP</v>
      </c>
    </row>
    <row r="312" spans="1:27" x14ac:dyDescent="0.15">
      <c r="A312" s="124"/>
      <c r="B312" s="35" t="s">
        <v>429</v>
      </c>
      <c r="C312" s="35" t="s">
        <v>410</v>
      </c>
      <c r="D312" s="35" t="s">
        <v>574</v>
      </c>
      <c r="E312" s="35" t="s">
        <v>100</v>
      </c>
      <c r="F312" s="36">
        <v>4.8</v>
      </c>
      <c r="G312" s="37"/>
      <c r="H312" s="37"/>
      <c r="I312" s="38"/>
      <c r="J312" s="37"/>
      <c r="K312" s="37"/>
      <c r="L312" s="38">
        <f t="shared" si="51"/>
        <v>0</v>
      </c>
      <c r="M312" s="39">
        <v>105.6</v>
      </c>
      <c r="N312" s="96">
        <f t="shared" si="48"/>
        <v>105.6</v>
      </c>
      <c r="O312" s="35"/>
      <c r="P312" s="35"/>
      <c r="Q312" s="131"/>
      <c r="R312" s="35" t="s">
        <v>564</v>
      </c>
      <c r="S312" s="41"/>
      <c r="T312" s="42"/>
      <c r="U312" s="40"/>
      <c r="V312" s="43">
        <v>1</v>
      </c>
      <c r="W312" s="43">
        <v>45</v>
      </c>
      <c r="X312" s="35"/>
      <c r="Y312" s="44"/>
      <c r="Z312" s="35"/>
      <c r="AA312" s="46" t="str">
        <f t="shared" si="49"/>
        <v>MAMTSFTrees of Peace-MainWP</v>
      </c>
    </row>
    <row r="313" spans="1:27" x14ac:dyDescent="0.15">
      <c r="A313" s="124"/>
      <c r="B313" s="35" t="s">
        <v>725</v>
      </c>
      <c r="C313" s="35" t="s">
        <v>0</v>
      </c>
      <c r="D313" s="35" t="s">
        <v>122</v>
      </c>
      <c r="E313" s="35" t="s">
        <v>560</v>
      </c>
      <c r="F313" s="36">
        <v>14.5</v>
      </c>
      <c r="G313" s="37"/>
      <c r="H313" s="37"/>
      <c r="I313" s="38">
        <f>SIN(H313*PI()/180)*G313*3</f>
        <v>0</v>
      </c>
      <c r="J313" s="37"/>
      <c r="K313" s="37"/>
      <c r="L313" s="38">
        <f t="shared" si="51"/>
        <v>0</v>
      </c>
      <c r="M313" s="39">
        <v>105.5</v>
      </c>
      <c r="N313" s="96">
        <f t="shared" si="48"/>
        <v>105.5</v>
      </c>
      <c r="O313" s="35"/>
      <c r="P313" s="35" t="s">
        <v>561</v>
      </c>
      <c r="Q313" s="131"/>
      <c r="R313" s="35" t="s">
        <v>557</v>
      </c>
      <c r="S313" s="41">
        <v>38724</v>
      </c>
      <c r="T313" s="42"/>
      <c r="U313" s="40"/>
      <c r="V313" s="43"/>
      <c r="W313" s="43"/>
      <c r="X313" s="35"/>
      <c r="Y313" s="44"/>
      <c r="Z313" s="35"/>
      <c r="AA313" s="46" t="str">
        <f t="shared" si="49"/>
        <v>MAMTSFTrees of Peace-MainWP</v>
      </c>
    </row>
    <row r="314" spans="1:27" x14ac:dyDescent="0.15">
      <c r="A314" s="124"/>
      <c r="B314" s="35" t="s">
        <v>60</v>
      </c>
      <c r="C314" s="35" t="s">
        <v>61</v>
      </c>
      <c r="D314" s="35" t="s">
        <v>574</v>
      </c>
      <c r="E314" s="35" t="s">
        <v>100</v>
      </c>
      <c r="F314" s="36">
        <v>6.9</v>
      </c>
      <c r="G314" s="37">
        <v>44</v>
      </c>
      <c r="H314" s="37">
        <v>28.9</v>
      </c>
      <c r="I314" s="38">
        <f>SIN(H314*PI()/180)*G314*3</f>
        <v>63.793274589660321</v>
      </c>
      <c r="J314" s="37">
        <v>38.5</v>
      </c>
      <c r="K314" s="37">
        <v>19.8</v>
      </c>
      <c r="L314" s="38">
        <f t="shared" si="51"/>
        <v>39.124229788331164</v>
      </c>
      <c r="M314" s="39">
        <v>1</v>
      </c>
      <c r="N314" s="96">
        <f t="shared" si="48"/>
        <v>103.91750437799149</v>
      </c>
      <c r="O314" s="35"/>
      <c r="P314" s="35" t="s">
        <v>462</v>
      </c>
      <c r="Q314" s="131"/>
      <c r="R314" s="35" t="s">
        <v>428</v>
      </c>
      <c r="S314" s="41">
        <v>38808</v>
      </c>
      <c r="T314" s="42"/>
      <c r="U314" s="40"/>
      <c r="V314" s="43">
        <v>1</v>
      </c>
      <c r="W314" s="43"/>
      <c r="X314" s="35"/>
      <c r="Y314" s="44"/>
      <c r="Z314" s="35"/>
      <c r="AA314" s="46" t="str">
        <f t="shared" si="49"/>
        <v>MAMTSFTrees of Peace-MainWP</v>
      </c>
    </row>
    <row r="315" spans="1:27" x14ac:dyDescent="0.15">
      <c r="A315" s="124"/>
      <c r="B315" s="35" t="s">
        <v>60</v>
      </c>
      <c r="C315" s="35" t="s">
        <v>61</v>
      </c>
      <c r="D315" s="35" t="s">
        <v>101</v>
      </c>
      <c r="E315" s="35" t="s">
        <v>65</v>
      </c>
      <c r="F315" s="36">
        <v>4.9000000000000004</v>
      </c>
      <c r="G315" s="37">
        <v>44</v>
      </c>
      <c r="H315" s="37">
        <v>45.3</v>
      </c>
      <c r="I315" s="38">
        <f>SIN(H315*PI()/180)*G315*3</f>
        <v>93.825530551235005</v>
      </c>
      <c r="J315" s="37">
        <v>33</v>
      </c>
      <c r="K315" s="37">
        <v>5.6</v>
      </c>
      <c r="L315" s="38">
        <f t="shared" si="51"/>
        <v>9.6607070761557967</v>
      </c>
      <c r="M315" s="39"/>
      <c r="N315" s="96">
        <f t="shared" si="48"/>
        <v>103.48623762739081</v>
      </c>
      <c r="O315" s="35"/>
      <c r="P315" s="35"/>
      <c r="Q315" s="131"/>
      <c r="R315" s="35" t="s">
        <v>428</v>
      </c>
      <c r="S315" s="41">
        <v>38830</v>
      </c>
      <c r="T315" s="42"/>
      <c r="U315" s="40"/>
      <c r="V315" s="43">
        <v>1</v>
      </c>
      <c r="W315" s="43"/>
      <c r="X315" s="35"/>
      <c r="Y315" s="44"/>
      <c r="Z315" s="35"/>
      <c r="AA315" s="46" t="str">
        <f t="shared" si="49"/>
        <v>MAMTSFTrees of Peace-MainWP</v>
      </c>
    </row>
    <row r="316" spans="1:27" x14ac:dyDescent="0.15">
      <c r="A316" s="124"/>
      <c r="B316" s="35" t="s">
        <v>60</v>
      </c>
      <c r="C316" s="35" t="s">
        <v>61</v>
      </c>
      <c r="D316" s="35" t="s">
        <v>534</v>
      </c>
      <c r="E316" s="35" t="s">
        <v>17</v>
      </c>
      <c r="F316" s="36">
        <v>5.0999999999999996</v>
      </c>
      <c r="G316" s="37">
        <v>33</v>
      </c>
      <c r="H316" s="37">
        <v>70</v>
      </c>
      <c r="I316" s="38">
        <f>SIN(H316*PI()/180)*G316*3</f>
        <v>93.029569457804925</v>
      </c>
      <c r="J316" s="37"/>
      <c r="K316" s="37"/>
      <c r="L316" s="38">
        <f t="shared" si="51"/>
        <v>0</v>
      </c>
      <c r="M316" s="39">
        <v>6.5</v>
      </c>
      <c r="N316" s="96">
        <f t="shared" si="48"/>
        <v>99.529569457804925</v>
      </c>
      <c r="O316" s="35"/>
      <c r="P316" s="35"/>
      <c r="Q316" s="131"/>
      <c r="R316" s="35" t="s">
        <v>428</v>
      </c>
      <c r="S316" s="41">
        <v>39018</v>
      </c>
      <c r="T316" s="42"/>
      <c r="U316" s="40"/>
      <c r="V316" s="43">
        <v>1</v>
      </c>
      <c r="W316" s="43"/>
      <c r="X316" s="35"/>
      <c r="Y316" s="44"/>
      <c r="Z316" s="35"/>
      <c r="AA316" s="46" t="str">
        <f t="shared" si="49"/>
        <v>MAMTSFTrees of Peace-MainWP</v>
      </c>
    </row>
    <row r="317" spans="1:27" x14ac:dyDescent="0.15">
      <c r="A317" s="124"/>
      <c r="B317" s="124" t="s">
        <v>72</v>
      </c>
      <c r="C317" s="124" t="s">
        <v>0</v>
      </c>
      <c r="D317" s="35" t="s">
        <v>146</v>
      </c>
      <c r="E317" s="35" t="s">
        <v>856</v>
      </c>
      <c r="F317" s="36">
        <v>6.8</v>
      </c>
      <c r="G317" s="37"/>
      <c r="H317" s="37"/>
      <c r="I317" s="38"/>
      <c r="J317" s="37"/>
      <c r="K317" s="37"/>
      <c r="L317" s="38"/>
      <c r="M317" s="39">
        <v>97</v>
      </c>
      <c r="N317" s="96">
        <f t="shared" si="48"/>
        <v>97</v>
      </c>
      <c r="O317" s="35"/>
      <c r="P317" s="35"/>
      <c r="Q317" s="131"/>
      <c r="R317" s="35" t="s">
        <v>426</v>
      </c>
      <c r="S317" s="41">
        <v>40462</v>
      </c>
      <c r="T317" s="42"/>
      <c r="U317" s="40"/>
      <c r="V317" s="43">
        <v>1</v>
      </c>
      <c r="W317" s="43">
        <v>130</v>
      </c>
      <c r="X317" s="124"/>
      <c r="Y317" s="150"/>
      <c r="Z317" s="124"/>
      <c r="AA317" s="46" t="str">
        <f t="shared" si="49"/>
        <v>MAMTSFTrees of Peace-MainWP</v>
      </c>
    </row>
    <row r="318" spans="1:27" x14ac:dyDescent="0.15">
      <c r="A318" s="182"/>
      <c r="B318" s="124" t="s">
        <v>72</v>
      </c>
      <c r="C318" s="124" t="s">
        <v>0</v>
      </c>
      <c r="D318" s="35" t="s">
        <v>146</v>
      </c>
      <c r="E318" s="35" t="s">
        <v>856</v>
      </c>
      <c r="F318" s="36">
        <v>6.4</v>
      </c>
      <c r="G318" s="37"/>
      <c r="H318" s="37"/>
      <c r="I318" s="38"/>
      <c r="J318" s="37"/>
      <c r="K318" s="37"/>
      <c r="L318" s="38"/>
      <c r="M318" s="39">
        <v>93</v>
      </c>
      <c r="N318" s="96">
        <f t="shared" si="48"/>
        <v>93</v>
      </c>
      <c r="O318" s="35"/>
      <c r="P318" s="35"/>
      <c r="Q318" s="131"/>
      <c r="R318" s="35" t="s">
        <v>426</v>
      </c>
      <c r="S318" s="41">
        <v>40462</v>
      </c>
      <c r="T318" s="42"/>
      <c r="U318" s="40"/>
      <c r="V318" s="43"/>
      <c r="W318" s="43"/>
      <c r="X318" s="124"/>
      <c r="Y318" s="150"/>
      <c r="Z318" s="124"/>
      <c r="AA318" s="46" t="str">
        <f t="shared" si="49"/>
        <v>MAMTSFTrees of Peace-MainWP</v>
      </c>
    </row>
    <row r="319" spans="1:27" x14ac:dyDescent="0.15">
      <c r="A319" s="182"/>
      <c r="B319" s="124" t="s">
        <v>72</v>
      </c>
      <c r="C319" s="124" t="s">
        <v>0</v>
      </c>
      <c r="D319" s="35" t="s">
        <v>146</v>
      </c>
      <c r="E319" s="35" t="s">
        <v>856</v>
      </c>
      <c r="F319" s="36"/>
      <c r="G319" s="37"/>
      <c r="H319" s="37"/>
      <c r="I319" s="38"/>
      <c r="J319" s="37"/>
      <c r="K319" s="37"/>
      <c r="L319" s="38"/>
      <c r="M319" s="39">
        <v>91</v>
      </c>
      <c r="N319" s="96">
        <f t="shared" si="48"/>
        <v>91</v>
      </c>
      <c r="O319" s="35"/>
      <c r="P319" s="35"/>
      <c r="Q319" s="131"/>
      <c r="R319" s="35" t="s">
        <v>426</v>
      </c>
      <c r="S319" s="41">
        <v>40462</v>
      </c>
      <c r="T319" s="42"/>
      <c r="U319" s="40"/>
      <c r="V319" s="43"/>
      <c r="W319" s="43"/>
      <c r="X319" s="124"/>
      <c r="Y319" s="150"/>
      <c r="Z319" s="124"/>
      <c r="AA319" s="46" t="str">
        <f t="shared" si="49"/>
        <v>MAMTSFTrees of Peace-MainWP</v>
      </c>
    </row>
    <row r="320" spans="1:27" x14ac:dyDescent="0.15">
      <c r="A320" s="182"/>
      <c r="B320" s="124" t="s">
        <v>72</v>
      </c>
      <c r="C320" s="124" t="s">
        <v>0</v>
      </c>
      <c r="D320" s="35" t="s">
        <v>146</v>
      </c>
      <c r="E320" s="35" t="s">
        <v>856</v>
      </c>
      <c r="F320" s="36">
        <v>7.6</v>
      </c>
      <c r="G320" s="37"/>
      <c r="H320" s="37"/>
      <c r="I320" s="38"/>
      <c r="J320" s="37"/>
      <c r="K320" s="37"/>
      <c r="L320" s="38"/>
      <c r="M320" s="39">
        <v>88.5</v>
      </c>
      <c r="N320" s="96">
        <f t="shared" si="48"/>
        <v>88.5</v>
      </c>
      <c r="O320" s="35"/>
      <c r="P320" s="35"/>
      <c r="Q320" s="131"/>
      <c r="R320" s="35" t="s">
        <v>426</v>
      </c>
      <c r="S320" s="41">
        <v>40462</v>
      </c>
      <c r="T320" s="42"/>
      <c r="U320" s="40"/>
      <c r="V320" s="43"/>
      <c r="W320" s="43"/>
      <c r="X320" s="124"/>
      <c r="Y320" s="150"/>
      <c r="Z320" s="124"/>
      <c r="AA320" s="46" t="str">
        <f t="shared" si="49"/>
        <v>MAMTSFTrees of Peace-MainWP</v>
      </c>
    </row>
    <row r="321" spans="1:27" x14ac:dyDescent="0.15">
      <c r="A321" s="182"/>
      <c r="B321" s="124" t="s">
        <v>72</v>
      </c>
      <c r="C321" s="124" t="s">
        <v>0</v>
      </c>
      <c r="D321" s="35" t="s">
        <v>101</v>
      </c>
      <c r="E321" s="35" t="s">
        <v>281</v>
      </c>
      <c r="F321" s="36">
        <f>22/12</f>
        <v>1.8333333333333333</v>
      </c>
      <c r="G321" s="37"/>
      <c r="H321" s="37"/>
      <c r="I321" s="38">
        <f>SIN(H321*PI()/180)*G321*3</f>
        <v>0</v>
      </c>
      <c r="J321" s="37"/>
      <c r="K321" s="37"/>
      <c r="L321" s="38">
        <f>SIN(K321*PI()/180)*J321*3</f>
        <v>0</v>
      </c>
      <c r="M321" s="39">
        <v>56.5</v>
      </c>
      <c r="N321" s="96">
        <f t="shared" si="48"/>
        <v>56.5</v>
      </c>
      <c r="O321" s="35"/>
      <c r="P321" s="35"/>
      <c r="Q321" s="131"/>
      <c r="R321" s="35" t="s">
        <v>109</v>
      </c>
      <c r="S321" s="41">
        <v>38646</v>
      </c>
      <c r="T321" s="42"/>
      <c r="U321" s="40"/>
      <c r="V321" s="43"/>
      <c r="W321" s="43"/>
      <c r="X321" s="124"/>
      <c r="Y321" s="150"/>
      <c r="Z321" s="124"/>
      <c r="AA321" s="46" t="str">
        <f t="shared" si="49"/>
        <v>MAMTSFTrees of Peace-MainWP</v>
      </c>
    </row>
    <row r="322" spans="1:27" x14ac:dyDescent="0.15">
      <c r="A322" s="182"/>
      <c r="B322" s="124" t="s">
        <v>72</v>
      </c>
      <c r="C322" s="124" t="s">
        <v>0</v>
      </c>
      <c r="D322" s="35" t="s">
        <v>101</v>
      </c>
      <c r="E322" s="35" t="s">
        <v>281</v>
      </c>
      <c r="F322" s="36">
        <f>22/12</f>
        <v>1.8333333333333333</v>
      </c>
      <c r="G322" s="37"/>
      <c r="H322" s="37"/>
      <c r="I322" s="38">
        <f>SIN(H322*PI()/180)*G322*3</f>
        <v>0</v>
      </c>
      <c r="J322" s="37"/>
      <c r="K322" s="37"/>
      <c r="L322" s="38">
        <f>SIN(K322*PI()/180)*J322*3</f>
        <v>0</v>
      </c>
      <c r="M322" s="39">
        <v>56.5</v>
      </c>
      <c r="N322" s="96">
        <f t="shared" si="48"/>
        <v>56.5</v>
      </c>
      <c r="O322" s="35"/>
      <c r="P322" s="35"/>
      <c r="Q322" s="131"/>
      <c r="R322" s="35" t="s">
        <v>109</v>
      </c>
      <c r="S322" s="41">
        <v>38642</v>
      </c>
      <c r="T322" s="42"/>
      <c r="U322" s="40"/>
      <c r="V322" s="43"/>
      <c r="W322" s="43"/>
      <c r="X322" s="124"/>
      <c r="Y322" s="150"/>
      <c r="Z322" s="124"/>
      <c r="AA322" s="46" t="str">
        <f t="shared" si="49"/>
        <v>MAMTSFTrees of Peace-MainWP</v>
      </c>
    </row>
    <row r="323" spans="1:27" x14ac:dyDescent="0.15">
      <c r="A323" s="182"/>
      <c r="B323" s="124" t="s">
        <v>72</v>
      </c>
      <c r="C323" s="124" t="s">
        <v>0</v>
      </c>
      <c r="D323" s="35" t="s">
        <v>101</v>
      </c>
      <c r="E323" s="35" t="s">
        <v>281</v>
      </c>
      <c r="F323" s="36">
        <f>20/12</f>
        <v>1.6666666666666667</v>
      </c>
      <c r="G323" s="37"/>
      <c r="H323" s="37"/>
      <c r="I323" s="38"/>
      <c r="J323" s="37"/>
      <c r="K323" s="37"/>
      <c r="L323" s="38"/>
      <c r="M323" s="39">
        <v>53.5</v>
      </c>
      <c r="N323" s="96">
        <f t="shared" si="48"/>
        <v>53.5</v>
      </c>
      <c r="O323" s="35"/>
      <c r="P323" s="35"/>
      <c r="Q323" s="131"/>
      <c r="R323" s="35" t="s">
        <v>428</v>
      </c>
      <c r="S323" s="41">
        <v>38830</v>
      </c>
      <c r="T323" s="42"/>
      <c r="U323" s="40"/>
      <c r="V323" s="43"/>
      <c r="W323" s="43"/>
      <c r="X323" s="124"/>
      <c r="Y323" s="150"/>
      <c r="Z323" s="124"/>
      <c r="AA323" s="46" t="str">
        <f t="shared" si="49"/>
        <v>MAMTSFTrees of Peace-MainWP</v>
      </c>
    </row>
    <row r="324" spans="1:27" x14ac:dyDescent="0.15">
      <c r="A324" s="182"/>
      <c r="B324" s="124" t="s">
        <v>72</v>
      </c>
      <c r="C324" s="124" t="s">
        <v>0</v>
      </c>
      <c r="D324" s="124" t="s">
        <v>146</v>
      </c>
      <c r="E324" s="124" t="s">
        <v>856</v>
      </c>
      <c r="F324" s="36">
        <v>7.5</v>
      </c>
      <c r="G324" s="37"/>
      <c r="H324" s="37"/>
      <c r="I324" s="38"/>
      <c r="J324" s="37"/>
      <c r="K324" s="37"/>
      <c r="L324" s="38"/>
      <c r="M324" s="39"/>
      <c r="N324" s="96"/>
      <c r="O324" s="124"/>
      <c r="P324" s="124"/>
      <c r="Q324" s="127"/>
      <c r="R324" s="124" t="s">
        <v>426</v>
      </c>
      <c r="S324" s="41">
        <v>40462</v>
      </c>
      <c r="T324" s="42"/>
      <c r="U324" s="40"/>
      <c r="V324" s="43"/>
      <c r="W324" s="43"/>
      <c r="X324" s="124"/>
      <c r="Y324" s="150"/>
      <c r="Z324" s="124"/>
      <c r="AA324" s="46" t="str">
        <f t="shared" si="49"/>
        <v>MAMTSFTrees of Peace-MainSTM</v>
      </c>
    </row>
    <row r="325" spans="1:27" x14ac:dyDescent="0.15">
      <c r="A325" s="124"/>
      <c r="B325" s="35" t="s">
        <v>255</v>
      </c>
      <c r="C325" s="35" t="s">
        <v>256</v>
      </c>
      <c r="D325" s="35" t="s">
        <v>190</v>
      </c>
      <c r="E325" s="35" t="s">
        <v>730</v>
      </c>
      <c r="F325" s="36">
        <v>7.1</v>
      </c>
      <c r="G325" s="37">
        <v>45.5</v>
      </c>
      <c r="H325" s="37">
        <v>55.2</v>
      </c>
      <c r="I325" s="38">
        <f>SIN(H325*PI()/180)*G325*3</f>
        <v>112.0868670467506</v>
      </c>
      <c r="J325" s="37">
        <v>27</v>
      </c>
      <c r="K325" s="37">
        <v>20.2</v>
      </c>
      <c r="L325" s="38">
        <f t="shared" ref="L325:L341" si="52">SIN(K325*PI()/180)*J325*3</f>
        <v>27.969154118881306</v>
      </c>
      <c r="M325" s="39">
        <v>1.25</v>
      </c>
      <c r="N325" s="96">
        <f t="shared" ref="N325:N359" si="53">I325+L325+M325</f>
        <v>141.3060211656319</v>
      </c>
      <c r="O325" s="35"/>
      <c r="P325" s="35" t="s">
        <v>189</v>
      </c>
      <c r="Q325" s="131"/>
      <c r="R325" s="35" t="s">
        <v>109</v>
      </c>
      <c r="S325" s="41">
        <v>38794</v>
      </c>
      <c r="T325" s="42"/>
      <c r="U325" s="40"/>
      <c r="V325" s="43">
        <v>1</v>
      </c>
      <c r="W325" s="43">
        <v>170</v>
      </c>
      <c r="X325" s="124"/>
      <c r="Y325" s="150"/>
      <c r="Z325" s="124" t="s">
        <v>550</v>
      </c>
      <c r="AA325" s="46" t="str">
        <f t="shared" ref="AA325:AA347" si="54">B325&amp;C325&amp;D381&amp;E381</f>
        <v>MAMTSFTrees of Peace-MainSTM</v>
      </c>
    </row>
    <row r="326" spans="1:27" x14ac:dyDescent="0.15">
      <c r="A326" s="124"/>
      <c r="B326" s="35" t="s">
        <v>60</v>
      </c>
      <c r="C326" s="35" t="s">
        <v>61</v>
      </c>
      <c r="D326" s="35" t="s">
        <v>190</v>
      </c>
      <c r="E326" s="35" t="s">
        <v>191</v>
      </c>
      <c r="F326" s="36">
        <v>10.25</v>
      </c>
      <c r="G326" s="37">
        <v>59</v>
      </c>
      <c r="H326" s="37">
        <v>38.799999999999997</v>
      </c>
      <c r="I326" s="38">
        <f>SIN(H326*PI()/180)*G326*3</f>
        <v>110.9088746115095</v>
      </c>
      <c r="J326" s="37">
        <v>0</v>
      </c>
      <c r="K326" s="37">
        <v>0</v>
      </c>
      <c r="L326" s="38">
        <f t="shared" si="52"/>
        <v>0</v>
      </c>
      <c r="M326" s="39">
        <v>30</v>
      </c>
      <c r="N326" s="96">
        <f t="shared" si="53"/>
        <v>140.9088746115095</v>
      </c>
      <c r="O326" s="35"/>
      <c r="P326" s="35" t="s">
        <v>192</v>
      </c>
      <c r="Q326" s="131"/>
      <c r="R326" s="35" t="s">
        <v>109</v>
      </c>
      <c r="S326" s="41">
        <v>40152</v>
      </c>
      <c r="T326" s="42"/>
      <c r="U326" s="40"/>
      <c r="V326" s="43">
        <v>1</v>
      </c>
      <c r="W326" s="43">
        <v>140</v>
      </c>
      <c r="X326" s="124"/>
      <c r="Y326" s="150"/>
      <c r="Z326" s="124" t="s">
        <v>339</v>
      </c>
      <c r="AA326" s="46" t="str">
        <f t="shared" si="54"/>
        <v>MAMTSFTrees of Peace-MainSTM</v>
      </c>
    </row>
    <row r="327" spans="1:27" x14ac:dyDescent="0.15">
      <c r="A327" s="124"/>
      <c r="B327" s="124" t="s">
        <v>429</v>
      </c>
      <c r="C327" s="124" t="s">
        <v>410</v>
      </c>
      <c r="D327" s="35" t="s">
        <v>34</v>
      </c>
      <c r="E327" s="35" t="s">
        <v>413</v>
      </c>
      <c r="F327" s="36">
        <v>10.6</v>
      </c>
      <c r="G327" s="37">
        <v>52</v>
      </c>
      <c r="H327" s="37">
        <v>40.4</v>
      </c>
      <c r="I327" s="38">
        <f>SIN(H327*PI()/180)*G327*3</f>
        <v>101.10670456584842</v>
      </c>
      <c r="J327" s="37">
        <v>39</v>
      </c>
      <c r="K327" s="37">
        <v>16.7</v>
      </c>
      <c r="L327" s="38">
        <f t="shared" si="52"/>
        <v>33.621180822416292</v>
      </c>
      <c r="M327" s="39">
        <v>1.5</v>
      </c>
      <c r="N327" s="96">
        <f t="shared" si="53"/>
        <v>136.22788538826472</v>
      </c>
      <c r="O327" s="35"/>
      <c r="P327" s="35" t="s">
        <v>662</v>
      </c>
      <c r="Q327" s="131"/>
      <c r="R327" s="35" t="s">
        <v>109</v>
      </c>
      <c r="S327" s="41">
        <v>38557</v>
      </c>
      <c r="T327" s="42"/>
      <c r="U327" s="40"/>
      <c r="V327" s="43">
        <v>1</v>
      </c>
      <c r="W327" s="43">
        <v>200</v>
      </c>
      <c r="X327" s="124" t="s">
        <v>319</v>
      </c>
      <c r="Y327" s="150" t="s">
        <v>320</v>
      </c>
      <c r="Z327" s="124"/>
      <c r="AA327" s="46" t="str">
        <f t="shared" si="54"/>
        <v>MAMTSFTrees of Peace-Mast WP</v>
      </c>
    </row>
    <row r="328" spans="1:27" x14ac:dyDescent="0.15">
      <c r="A328" s="124"/>
      <c r="B328" s="35" t="s">
        <v>72</v>
      </c>
      <c r="C328" s="35" t="s">
        <v>0</v>
      </c>
      <c r="D328" s="35" t="s">
        <v>331</v>
      </c>
      <c r="E328" s="35" t="s">
        <v>454</v>
      </c>
      <c r="F328" s="36">
        <v>11.5</v>
      </c>
      <c r="G328" s="37"/>
      <c r="H328" s="37"/>
      <c r="I328" s="38"/>
      <c r="J328" s="37"/>
      <c r="K328" s="37"/>
      <c r="L328" s="38">
        <f t="shared" si="52"/>
        <v>0</v>
      </c>
      <c r="M328" s="39">
        <v>136</v>
      </c>
      <c r="N328" s="97">
        <f t="shared" si="53"/>
        <v>136</v>
      </c>
      <c r="O328" s="35"/>
      <c r="P328" s="35"/>
      <c r="Q328" s="131"/>
      <c r="R328" s="35" t="s">
        <v>564</v>
      </c>
      <c r="S328" s="41"/>
      <c r="T328" s="42"/>
      <c r="U328" s="40"/>
      <c r="V328" s="43">
        <v>1</v>
      </c>
      <c r="W328" s="43">
        <v>170</v>
      </c>
      <c r="X328" s="124"/>
      <c r="Y328" s="150"/>
      <c r="Z328" s="124"/>
      <c r="AA328" s="46" t="str">
        <f t="shared" si="54"/>
        <v>MAMTSFTrees of Peace-Mast WP</v>
      </c>
    </row>
    <row r="329" spans="1:27" x14ac:dyDescent="0.15">
      <c r="A329" s="124"/>
      <c r="B329" s="35" t="s">
        <v>60</v>
      </c>
      <c r="C329" s="35" t="s">
        <v>61</v>
      </c>
      <c r="D329" s="35" t="s">
        <v>501</v>
      </c>
      <c r="E329" s="35" t="s">
        <v>505</v>
      </c>
      <c r="F329" s="36"/>
      <c r="G329" s="37">
        <v>47.5</v>
      </c>
      <c r="H329" s="37">
        <v>60</v>
      </c>
      <c r="I329" s="38">
        <f>SIN(H329*PI()/180)*G329*3</f>
        <v>123.4086200392825</v>
      </c>
      <c r="J329" s="37">
        <v>28.5</v>
      </c>
      <c r="K329" s="37">
        <v>6.9</v>
      </c>
      <c r="L329" s="38">
        <f t="shared" si="52"/>
        <v>10.271699720362326</v>
      </c>
      <c r="M329" s="39"/>
      <c r="N329" s="96">
        <f t="shared" si="53"/>
        <v>133.68031975964482</v>
      </c>
      <c r="O329" s="35"/>
      <c r="P329" s="35"/>
      <c r="Q329" s="131"/>
      <c r="R329" s="35" t="s">
        <v>428</v>
      </c>
      <c r="S329" s="41">
        <v>39029</v>
      </c>
      <c r="T329" s="42"/>
      <c r="U329" s="40"/>
      <c r="V329" s="43">
        <v>1</v>
      </c>
      <c r="W329" s="43">
        <v>140</v>
      </c>
      <c r="X329" s="35"/>
      <c r="Y329" s="44"/>
      <c r="Z329" s="35"/>
      <c r="AA329" s="46" t="str">
        <f t="shared" si="54"/>
        <v>MAMTSFTrees of Peace-Mast WP</v>
      </c>
    </row>
    <row r="330" spans="1:27" x14ac:dyDescent="0.15">
      <c r="A330" s="124"/>
      <c r="B330" s="35" t="s">
        <v>255</v>
      </c>
      <c r="C330" s="35" t="s">
        <v>256</v>
      </c>
      <c r="D330" s="35" t="s">
        <v>331</v>
      </c>
      <c r="E330" s="35" t="s">
        <v>478</v>
      </c>
      <c r="F330" s="36">
        <v>9.3000000000000007</v>
      </c>
      <c r="G330" s="37"/>
      <c r="H330" s="37"/>
      <c r="I330" s="38"/>
      <c r="J330" s="37"/>
      <c r="K330" s="37"/>
      <c r="L330" s="38">
        <f t="shared" si="52"/>
        <v>0</v>
      </c>
      <c r="M330" s="39">
        <v>133.5</v>
      </c>
      <c r="N330" s="97">
        <f t="shared" si="53"/>
        <v>133.5</v>
      </c>
      <c r="O330" s="35"/>
      <c r="P330" s="35" t="s">
        <v>338</v>
      </c>
      <c r="Q330" s="131"/>
      <c r="R330" s="35" t="s">
        <v>564</v>
      </c>
      <c r="S330" s="41"/>
      <c r="T330" s="42"/>
      <c r="U330" s="40"/>
      <c r="V330" s="43">
        <v>1</v>
      </c>
      <c r="W330" s="43">
        <v>175</v>
      </c>
      <c r="X330" s="35"/>
      <c r="Y330" s="44"/>
      <c r="Z330" s="35"/>
      <c r="AA330" s="46" t="str">
        <f t="shared" si="54"/>
        <v>MAMTSFTrees of Peace-Mast WP</v>
      </c>
    </row>
    <row r="331" spans="1:27" x14ac:dyDescent="0.15">
      <c r="A331" s="124"/>
      <c r="B331" s="35" t="s">
        <v>72</v>
      </c>
      <c r="C331" s="35" t="s">
        <v>0</v>
      </c>
      <c r="D331" s="35" t="s">
        <v>190</v>
      </c>
      <c r="E331" s="35" t="s">
        <v>731</v>
      </c>
      <c r="F331" s="36">
        <v>9.3000000000000007</v>
      </c>
      <c r="G331" s="37">
        <v>46.5</v>
      </c>
      <c r="H331" s="37">
        <v>51.4</v>
      </c>
      <c r="I331" s="38">
        <f>SIN(H331*PI()/180)*G331*3</f>
        <v>109.02210590242521</v>
      </c>
      <c r="J331" s="37">
        <v>32</v>
      </c>
      <c r="K331" s="37">
        <v>12.6</v>
      </c>
      <c r="L331" s="38">
        <f t="shared" si="52"/>
        <v>20.941751174068081</v>
      </c>
      <c r="M331" s="39">
        <v>1.5</v>
      </c>
      <c r="N331" s="96">
        <f t="shared" si="53"/>
        <v>131.4638570764933</v>
      </c>
      <c r="O331" s="35"/>
      <c r="P331" s="35" t="s">
        <v>552</v>
      </c>
      <c r="Q331" s="131"/>
      <c r="R331" s="35" t="s">
        <v>109</v>
      </c>
      <c r="S331" s="41">
        <v>38794</v>
      </c>
      <c r="T331" s="42"/>
      <c r="U331" s="40"/>
      <c r="V331" s="43">
        <v>1</v>
      </c>
      <c r="W331" s="43">
        <v>110</v>
      </c>
      <c r="X331" s="35"/>
      <c r="Y331" s="44"/>
      <c r="Z331" s="35"/>
      <c r="AA331" s="46" t="str">
        <f t="shared" si="54"/>
        <v>MAMTSFTrees of Peace-Mast WP</v>
      </c>
    </row>
    <row r="332" spans="1:27" x14ac:dyDescent="0.15">
      <c r="A332" s="124"/>
      <c r="B332" s="35" t="s">
        <v>255</v>
      </c>
      <c r="C332" s="35" t="s">
        <v>256</v>
      </c>
      <c r="D332" s="35" t="s">
        <v>34</v>
      </c>
      <c r="E332" s="35" t="s">
        <v>144</v>
      </c>
      <c r="F332" s="36">
        <v>8.3000000000000007</v>
      </c>
      <c r="G332" s="37"/>
      <c r="H332" s="37"/>
      <c r="I332" s="38"/>
      <c r="J332" s="37"/>
      <c r="K332" s="37"/>
      <c r="L332" s="38">
        <f t="shared" si="52"/>
        <v>0</v>
      </c>
      <c r="M332" s="39">
        <v>130.5</v>
      </c>
      <c r="N332" s="97">
        <f t="shared" si="53"/>
        <v>130.5</v>
      </c>
      <c r="O332" s="35"/>
      <c r="P332" s="35" t="s">
        <v>145</v>
      </c>
      <c r="Q332" s="131"/>
      <c r="R332" s="35" t="s">
        <v>564</v>
      </c>
      <c r="S332" s="41"/>
      <c r="T332" s="42"/>
      <c r="U332" s="40"/>
      <c r="V332" s="43">
        <v>1</v>
      </c>
      <c r="W332" s="43"/>
      <c r="X332" s="35"/>
      <c r="Y332" s="44"/>
      <c r="Z332" s="35"/>
      <c r="AA332" s="46" t="str">
        <f t="shared" si="54"/>
        <v>MAMTSFTrees of Peace-Mast WP</v>
      </c>
    </row>
    <row r="333" spans="1:27" x14ac:dyDescent="0.15">
      <c r="A333" s="124"/>
      <c r="B333" s="35" t="s">
        <v>87</v>
      </c>
      <c r="C333" s="35" t="s">
        <v>256</v>
      </c>
      <c r="D333" s="35" t="s">
        <v>34</v>
      </c>
      <c r="E333" s="35" t="s">
        <v>63</v>
      </c>
      <c r="F333" s="36">
        <f>26.2/12*PI()</f>
        <v>6.8591439603377147</v>
      </c>
      <c r="G333" s="37">
        <v>43.25</v>
      </c>
      <c r="H333" s="37">
        <v>36</v>
      </c>
      <c r="I333" s="38">
        <f t="shared" ref="I333:I341" si="55">SIN(H333*PI()/180)*G333*3</f>
        <v>76.265136484948385</v>
      </c>
      <c r="J333" s="37">
        <v>0</v>
      </c>
      <c r="K333" s="37">
        <v>0</v>
      </c>
      <c r="L333" s="38">
        <f t="shared" si="52"/>
        <v>0</v>
      </c>
      <c r="M333" s="39">
        <v>52.9</v>
      </c>
      <c r="N333" s="96">
        <f t="shared" si="53"/>
        <v>129.16513648494839</v>
      </c>
      <c r="O333" s="35"/>
      <c r="P333" s="35" t="s">
        <v>850</v>
      </c>
      <c r="Q333" s="131"/>
      <c r="R333" s="35"/>
      <c r="S333" s="41">
        <v>40152</v>
      </c>
      <c r="T333" s="42"/>
      <c r="U333" s="40"/>
      <c r="V333" s="43"/>
      <c r="W333" s="43"/>
      <c r="X333" s="35"/>
      <c r="Y333" s="44"/>
      <c r="Z333" s="35"/>
      <c r="AA333" s="46" t="str">
        <f t="shared" si="54"/>
        <v>MAMTSFTrees of Peace-Mast WP</v>
      </c>
    </row>
    <row r="334" spans="1:27" x14ac:dyDescent="0.15">
      <c r="A334" s="124"/>
      <c r="B334" s="35" t="s">
        <v>255</v>
      </c>
      <c r="C334" s="35" t="s">
        <v>256</v>
      </c>
      <c r="D334" s="35" t="s">
        <v>34</v>
      </c>
      <c r="E334" s="35" t="s">
        <v>133</v>
      </c>
      <c r="F334" s="36">
        <v>3.7</v>
      </c>
      <c r="G334" s="37">
        <v>37</v>
      </c>
      <c r="H334" s="37">
        <v>73.900000000000006</v>
      </c>
      <c r="I334" s="38">
        <f t="shared" si="55"/>
        <v>106.64648611149295</v>
      </c>
      <c r="J334" s="37"/>
      <c r="K334" s="37"/>
      <c r="L334" s="38">
        <f t="shared" si="52"/>
        <v>0</v>
      </c>
      <c r="M334" s="39">
        <v>18</v>
      </c>
      <c r="N334" s="96">
        <f t="shared" si="53"/>
        <v>124.64648611149295</v>
      </c>
      <c r="O334" s="35"/>
      <c r="P334" s="35"/>
      <c r="Q334" s="131"/>
      <c r="R334" s="35" t="s">
        <v>351</v>
      </c>
      <c r="S334" s="41">
        <v>39029</v>
      </c>
      <c r="T334" s="42"/>
      <c r="U334" s="40"/>
      <c r="V334" s="43">
        <v>1</v>
      </c>
      <c r="W334" s="43"/>
      <c r="X334" s="35"/>
      <c r="Y334" s="44"/>
      <c r="Z334" s="35"/>
      <c r="AA334" s="46" t="str">
        <f t="shared" si="54"/>
        <v>MAMTSFTrees of Peace-Mast WP</v>
      </c>
    </row>
    <row r="335" spans="1:27" x14ac:dyDescent="0.15">
      <c r="A335" s="124"/>
      <c r="B335" s="35" t="s">
        <v>72</v>
      </c>
      <c r="C335" s="35" t="s">
        <v>0</v>
      </c>
      <c r="D335" s="35" t="s">
        <v>501</v>
      </c>
      <c r="E335" s="35" t="s">
        <v>503</v>
      </c>
      <c r="F335" s="36">
        <v>11.3</v>
      </c>
      <c r="G335" s="37">
        <v>64.5</v>
      </c>
      <c r="H335" s="37">
        <v>43.3</v>
      </c>
      <c r="I335" s="38">
        <f t="shared" si="55"/>
        <v>132.70585129144729</v>
      </c>
      <c r="J335" s="37">
        <v>45</v>
      </c>
      <c r="K335" s="37">
        <v>-4.2</v>
      </c>
      <c r="L335" s="38">
        <f t="shared" si="52"/>
        <v>-9.8871566122302781</v>
      </c>
      <c r="M335" s="39"/>
      <c r="N335" s="96">
        <f t="shared" si="53"/>
        <v>122.818694679217</v>
      </c>
      <c r="O335" s="35"/>
      <c r="P335" s="35" t="s">
        <v>777</v>
      </c>
      <c r="Q335" s="131"/>
      <c r="R335" s="35" t="s">
        <v>351</v>
      </c>
      <c r="S335" s="41">
        <v>39530</v>
      </c>
      <c r="T335" s="42"/>
      <c r="U335" s="40"/>
      <c r="V335" s="43">
        <v>1</v>
      </c>
      <c r="W335" s="43"/>
      <c r="X335" s="124" t="s">
        <v>632</v>
      </c>
      <c r="Y335" s="44" t="s">
        <v>633</v>
      </c>
      <c r="Z335" s="124"/>
      <c r="AA335" s="46" t="str">
        <f t="shared" si="54"/>
        <v>MAMTSFTrees of Peace-Mast WP</v>
      </c>
    </row>
    <row r="336" spans="1:27" x14ac:dyDescent="0.15">
      <c r="A336" s="124"/>
      <c r="B336" s="35" t="s">
        <v>429</v>
      </c>
      <c r="C336" s="35" t="s">
        <v>410</v>
      </c>
      <c r="D336" s="35" t="s">
        <v>501</v>
      </c>
      <c r="E336" s="35" t="s">
        <v>214</v>
      </c>
      <c r="F336" s="36">
        <v>4.2</v>
      </c>
      <c r="G336" s="37">
        <v>53.5</v>
      </c>
      <c r="H336" s="37">
        <v>46.6</v>
      </c>
      <c r="I336" s="38">
        <f t="shared" si="55"/>
        <v>116.61523469084165</v>
      </c>
      <c r="J336" s="37"/>
      <c r="K336" s="37"/>
      <c r="L336" s="38">
        <f t="shared" si="52"/>
        <v>0</v>
      </c>
      <c r="M336" s="39">
        <v>4</v>
      </c>
      <c r="N336" s="96">
        <f t="shared" si="53"/>
        <v>120.61523469084165</v>
      </c>
      <c r="O336" s="35"/>
      <c r="P336" s="35"/>
      <c r="Q336" s="131"/>
      <c r="R336" s="35" t="s">
        <v>215</v>
      </c>
      <c r="S336" s="41">
        <v>38794</v>
      </c>
      <c r="T336" s="42"/>
      <c r="U336" s="40"/>
      <c r="V336" s="43">
        <v>1</v>
      </c>
      <c r="W336" s="43">
        <v>200</v>
      </c>
      <c r="X336" s="35"/>
      <c r="Y336" s="44"/>
      <c r="Z336" s="35"/>
      <c r="AA336" s="46" t="str">
        <f t="shared" si="54"/>
        <v>MAMTSFTrees of Peace-Mast WP</v>
      </c>
    </row>
    <row r="337" spans="1:27" x14ac:dyDescent="0.15">
      <c r="A337" s="129"/>
      <c r="B337" s="35" t="s">
        <v>72</v>
      </c>
      <c r="C337" s="35" t="s">
        <v>0</v>
      </c>
      <c r="D337" s="35" t="s">
        <v>501</v>
      </c>
      <c r="E337" s="35" t="s">
        <v>359</v>
      </c>
      <c r="F337" s="36">
        <v>10.5</v>
      </c>
      <c r="G337" s="37">
        <v>40.5</v>
      </c>
      <c r="H337" s="37">
        <v>48.1</v>
      </c>
      <c r="I337" s="38">
        <f t="shared" si="55"/>
        <v>90.433852867085221</v>
      </c>
      <c r="J337" s="37">
        <v>26.5</v>
      </c>
      <c r="K337" s="37">
        <v>20</v>
      </c>
      <c r="L337" s="38">
        <f t="shared" si="52"/>
        <v>27.190601394390661</v>
      </c>
      <c r="M337" s="39"/>
      <c r="N337" s="96">
        <f t="shared" si="53"/>
        <v>117.62445426147588</v>
      </c>
      <c r="O337" s="35"/>
      <c r="P337" s="35"/>
      <c r="Q337" s="131"/>
      <c r="R337" s="35" t="s">
        <v>215</v>
      </c>
      <c r="S337" s="41">
        <v>38794</v>
      </c>
      <c r="T337" s="42"/>
      <c r="U337" s="40"/>
      <c r="V337" s="43"/>
      <c r="W337" s="43"/>
      <c r="X337" s="35"/>
      <c r="Y337" s="44"/>
      <c r="Z337" s="35"/>
      <c r="AA337" s="46" t="str">
        <f t="shared" si="54"/>
        <v>MAMTSFTrees of Peace-Mast WP</v>
      </c>
    </row>
    <row r="338" spans="1:27" x14ac:dyDescent="0.15">
      <c r="A338" s="124"/>
      <c r="B338" s="35" t="s">
        <v>72</v>
      </c>
      <c r="C338" s="35" t="s">
        <v>0</v>
      </c>
      <c r="D338" s="124" t="s">
        <v>190</v>
      </c>
      <c r="E338" s="124" t="s">
        <v>115</v>
      </c>
      <c r="F338" s="36">
        <v>8.3000000000000007</v>
      </c>
      <c r="G338" s="37">
        <v>38.5</v>
      </c>
      <c r="H338" s="37">
        <v>41.4</v>
      </c>
      <c r="I338" s="38">
        <f t="shared" si="55"/>
        <v>76.381520444881787</v>
      </c>
      <c r="J338" s="37">
        <v>33</v>
      </c>
      <c r="K338" s="37">
        <v>21.9</v>
      </c>
      <c r="L338" s="38">
        <f t="shared" si="52"/>
        <v>36.925790475005073</v>
      </c>
      <c r="M338" s="39">
        <v>2</v>
      </c>
      <c r="N338" s="96">
        <f t="shared" si="53"/>
        <v>115.30731091988686</v>
      </c>
      <c r="O338" s="124"/>
      <c r="P338" s="124" t="s">
        <v>580</v>
      </c>
      <c r="Q338" s="127"/>
      <c r="R338" s="124" t="s">
        <v>109</v>
      </c>
      <c r="S338" s="41">
        <v>38794</v>
      </c>
      <c r="T338" s="42"/>
      <c r="U338" s="40"/>
      <c r="V338" s="43"/>
      <c r="W338" s="43"/>
      <c r="X338" s="35"/>
      <c r="Y338" s="44"/>
      <c r="Z338" s="35"/>
      <c r="AA338" s="46" t="str">
        <f t="shared" si="54"/>
        <v>MAMTSFTrees of Peace-RachelWP</v>
      </c>
    </row>
    <row r="339" spans="1:27" x14ac:dyDescent="0.15">
      <c r="A339" s="129"/>
      <c r="B339" s="35" t="s">
        <v>72</v>
      </c>
      <c r="C339" s="35" t="s">
        <v>0</v>
      </c>
      <c r="D339" s="35" t="s">
        <v>501</v>
      </c>
      <c r="E339" s="35" t="s">
        <v>356</v>
      </c>
      <c r="F339" s="36">
        <v>8</v>
      </c>
      <c r="G339" s="37">
        <v>43.5</v>
      </c>
      <c r="H339" s="37">
        <v>35.1</v>
      </c>
      <c r="I339" s="38">
        <f t="shared" si="55"/>
        <v>75.038185391647858</v>
      </c>
      <c r="J339" s="37">
        <v>40</v>
      </c>
      <c r="K339" s="37">
        <v>17.5</v>
      </c>
      <c r="L339" s="38">
        <f t="shared" si="52"/>
        <v>36.084695940512773</v>
      </c>
      <c r="M339" s="39"/>
      <c r="N339" s="96">
        <f t="shared" si="53"/>
        <v>111.12288133216063</v>
      </c>
      <c r="O339" s="35"/>
      <c r="P339" s="35" t="s">
        <v>357</v>
      </c>
      <c r="Q339" s="131"/>
      <c r="R339" s="35" t="s">
        <v>428</v>
      </c>
      <c r="S339" s="41">
        <v>39029</v>
      </c>
      <c r="T339" s="42"/>
      <c r="U339" s="40"/>
      <c r="V339" s="43"/>
      <c r="W339" s="43"/>
      <c r="X339" s="35"/>
      <c r="Y339" s="44"/>
      <c r="Z339" s="35"/>
      <c r="AA339" s="46" t="str">
        <f t="shared" si="54"/>
        <v>MAMTSFTrees of Peace-RachelWP</v>
      </c>
    </row>
    <row r="340" spans="1:27" x14ac:dyDescent="0.15">
      <c r="A340" s="124"/>
      <c r="B340" s="35" t="s">
        <v>429</v>
      </c>
      <c r="C340" s="35" t="s">
        <v>410</v>
      </c>
      <c r="D340" s="35" t="s">
        <v>501</v>
      </c>
      <c r="E340" s="35" t="s">
        <v>504</v>
      </c>
      <c r="F340" s="36"/>
      <c r="G340" s="37">
        <v>45.5</v>
      </c>
      <c r="H340" s="37">
        <v>56.2</v>
      </c>
      <c r="I340" s="38">
        <f t="shared" si="55"/>
        <v>113.42938005594581</v>
      </c>
      <c r="J340" s="37">
        <v>35</v>
      </c>
      <c r="K340" s="37">
        <v>-1.5</v>
      </c>
      <c r="L340" s="38">
        <f t="shared" si="52"/>
        <v>-2.7485795723266806</v>
      </c>
      <c r="M340" s="39"/>
      <c r="N340" s="96">
        <f t="shared" si="53"/>
        <v>110.68080048361914</v>
      </c>
      <c r="O340" s="35"/>
      <c r="P340" s="35"/>
      <c r="Q340" s="131"/>
      <c r="R340" s="35" t="s">
        <v>428</v>
      </c>
      <c r="S340" s="41">
        <v>39029</v>
      </c>
      <c r="T340" s="42"/>
      <c r="U340" s="40"/>
      <c r="V340" s="43">
        <v>1</v>
      </c>
      <c r="W340" s="43">
        <v>60</v>
      </c>
      <c r="X340" s="35"/>
      <c r="Y340" s="44"/>
      <c r="Z340" s="35"/>
      <c r="AA340" s="46" t="str">
        <f t="shared" si="54"/>
        <v>MAMTSFTrees of Peace-RachelWP</v>
      </c>
    </row>
    <row r="341" spans="1:27" x14ac:dyDescent="0.15">
      <c r="A341" s="124"/>
      <c r="B341" s="35" t="s">
        <v>72</v>
      </c>
      <c r="C341" s="35" t="s">
        <v>0</v>
      </c>
      <c r="D341" s="35" t="s">
        <v>34</v>
      </c>
      <c r="E341" s="35" t="s">
        <v>65</v>
      </c>
      <c r="F341" s="36">
        <v>8</v>
      </c>
      <c r="G341" s="37">
        <v>39.5</v>
      </c>
      <c r="H341" s="37">
        <v>39.700000000000003</v>
      </c>
      <c r="I341" s="38">
        <f t="shared" si="55"/>
        <v>75.693986375598342</v>
      </c>
      <c r="J341" s="37">
        <v>34.5</v>
      </c>
      <c r="K341" s="37">
        <v>19.399999999999999</v>
      </c>
      <c r="L341" s="38">
        <f t="shared" si="52"/>
        <v>34.378677149963295</v>
      </c>
      <c r="M341" s="39"/>
      <c r="N341" s="96">
        <f t="shared" si="53"/>
        <v>110.07266352556164</v>
      </c>
      <c r="O341" s="35"/>
      <c r="P341" s="35" t="s">
        <v>477</v>
      </c>
      <c r="Q341" s="131"/>
      <c r="R341" s="35" t="s">
        <v>109</v>
      </c>
      <c r="S341" s="41">
        <v>39526</v>
      </c>
      <c r="T341" s="42"/>
      <c r="U341" s="40"/>
      <c r="V341" s="43"/>
      <c r="W341" s="43"/>
      <c r="X341" s="35"/>
      <c r="Y341" s="44"/>
      <c r="Z341" s="35"/>
      <c r="AA341" s="46" t="str">
        <f t="shared" si="54"/>
        <v>MAMTSFTrees of Peace-RachelWP</v>
      </c>
    </row>
    <row r="342" spans="1:27" x14ac:dyDescent="0.15">
      <c r="A342" s="124"/>
      <c r="B342" s="35" t="s">
        <v>72</v>
      </c>
      <c r="C342" s="35" t="s">
        <v>0</v>
      </c>
      <c r="D342" s="131" t="s">
        <v>190</v>
      </c>
      <c r="E342" s="131" t="s">
        <v>417</v>
      </c>
      <c r="F342" s="183">
        <v>19.399999999999999</v>
      </c>
      <c r="G342" s="184"/>
      <c r="H342" s="184"/>
      <c r="I342" s="132"/>
      <c r="J342" s="184"/>
      <c r="K342" s="184"/>
      <c r="L342" s="132"/>
      <c r="M342" s="185">
        <v>105.5</v>
      </c>
      <c r="N342" s="133">
        <f t="shared" si="53"/>
        <v>105.5</v>
      </c>
      <c r="O342" s="131"/>
      <c r="P342" s="131" t="s">
        <v>865</v>
      </c>
      <c r="Q342" s="131"/>
      <c r="R342" s="131" t="s">
        <v>428</v>
      </c>
      <c r="S342" s="186">
        <v>40888</v>
      </c>
      <c r="T342" s="42"/>
      <c r="U342" s="40"/>
      <c r="V342" s="43">
        <v>1</v>
      </c>
      <c r="W342" s="43"/>
      <c r="X342" s="35"/>
      <c r="Y342" s="44"/>
      <c r="Z342" s="35"/>
      <c r="AA342" s="46" t="str">
        <f t="shared" si="54"/>
        <v>MAMTSFTrees of Peace-RachelWP</v>
      </c>
    </row>
    <row r="343" spans="1:27" x14ac:dyDescent="0.15">
      <c r="A343" s="124"/>
      <c r="B343" s="35" t="s">
        <v>60</v>
      </c>
      <c r="C343" s="35" t="s">
        <v>61</v>
      </c>
      <c r="D343" s="35" t="s">
        <v>190</v>
      </c>
      <c r="E343" s="35" t="s">
        <v>545</v>
      </c>
      <c r="F343" s="36">
        <v>5.9</v>
      </c>
      <c r="G343" s="37">
        <v>35</v>
      </c>
      <c r="H343" s="37">
        <v>37.299999999999997</v>
      </c>
      <c r="I343" s="38">
        <f>SIN(H343*PI()/180)*G343*3</f>
        <v>63.628782027899653</v>
      </c>
      <c r="J343" s="37">
        <v>32</v>
      </c>
      <c r="K343" s="37">
        <v>24.8</v>
      </c>
      <c r="L343" s="38">
        <f>SIN(K343*PI()/180)*J343*3</f>
        <v>40.267399914833</v>
      </c>
      <c r="M343" s="39"/>
      <c r="N343" s="96">
        <f t="shared" si="53"/>
        <v>103.89618194273265</v>
      </c>
      <c r="O343" s="35"/>
      <c r="P343" s="35"/>
      <c r="Q343" s="131"/>
      <c r="R343" s="35" t="s">
        <v>109</v>
      </c>
      <c r="S343" s="41">
        <v>38794</v>
      </c>
      <c r="T343" s="42"/>
      <c r="U343" s="40"/>
      <c r="V343" s="43">
        <v>1</v>
      </c>
      <c r="W343" s="43"/>
      <c r="X343" s="35"/>
      <c r="Y343" s="44"/>
      <c r="Z343" s="35"/>
      <c r="AA343" s="46" t="str">
        <f t="shared" si="54"/>
        <v>MAMTSFTrees of Peace-RachelWP</v>
      </c>
    </row>
    <row r="344" spans="1:27" s="135" customFormat="1" x14ac:dyDescent="0.15">
      <c r="A344" s="124"/>
      <c r="B344" s="35" t="s">
        <v>60</v>
      </c>
      <c r="C344" s="35" t="s">
        <v>61</v>
      </c>
      <c r="D344" s="35" t="s">
        <v>501</v>
      </c>
      <c r="E344" s="35" t="s">
        <v>502</v>
      </c>
      <c r="F344" s="36">
        <v>5.8</v>
      </c>
      <c r="G344" s="37">
        <v>32</v>
      </c>
      <c r="H344" s="37">
        <v>76.900000000000006</v>
      </c>
      <c r="I344" s="38">
        <f>SIN(H344*PI()/180)*G344*3</f>
        <v>93.501692858788942</v>
      </c>
      <c r="J344" s="37"/>
      <c r="K344" s="37"/>
      <c r="L344" s="38">
        <f>SIN(K344*PI()/180)*J344*3</f>
        <v>0</v>
      </c>
      <c r="M344" s="39">
        <v>5</v>
      </c>
      <c r="N344" s="96">
        <f t="shared" si="53"/>
        <v>98.501692858788942</v>
      </c>
      <c r="O344" s="35"/>
      <c r="P344" s="35"/>
      <c r="Q344" s="131"/>
      <c r="R344" s="35" t="s">
        <v>428</v>
      </c>
      <c r="S344" s="41">
        <v>39029</v>
      </c>
      <c r="T344" s="42"/>
      <c r="U344" s="40"/>
      <c r="V344" s="43">
        <v>1</v>
      </c>
      <c r="W344" s="43"/>
      <c r="X344" s="35"/>
      <c r="Y344" s="44"/>
      <c r="Z344" s="35"/>
      <c r="AA344" s="46" t="str">
        <f t="shared" si="54"/>
        <v>MAMTSFTrees of Peace-RachelWP</v>
      </c>
    </row>
    <row r="345" spans="1:27" s="135" customFormat="1" x14ac:dyDescent="0.15">
      <c r="A345" s="124"/>
      <c r="B345" s="35" t="s">
        <v>60</v>
      </c>
      <c r="C345" s="35" t="s">
        <v>0</v>
      </c>
      <c r="D345" s="35" t="s">
        <v>34</v>
      </c>
      <c r="E345" s="35" t="s">
        <v>779</v>
      </c>
      <c r="F345" s="36">
        <v>4.9000000000000004</v>
      </c>
      <c r="G345" s="37">
        <v>36</v>
      </c>
      <c r="H345" s="37">
        <v>53.1</v>
      </c>
      <c r="I345" s="38">
        <f>SIN(H345*PI()/180)*G345*3</f>
        <v>86.365943116605777</v>
      </c>
      <c r="J345" s="37">
        <v>26</v>
      </c>
      <c r="K345" s="37">
        <v>2.5</v>
      </c>
      <c r="L345" s="38">
        <f>SIN(K345*PI()/180)*J345*3</f>
        <v>3.4023122144962081</v>
      </c>
      <c r="M345" s="39">
        <v>0.5</v>
      </c>
      <c r="N345" s="96">
        <f t="shared" si="53"/>
        <v>90.268255331101983</v>
      </c>
      <c r="O345" s="35"/>
      <c r="P345" s="35" t="s">
        <v>780</v>
      </c>
      <c r="Q345" s="131"/>
      <c r="R345" s="35" t="s">
        <v>426</v>
      </c>
      <c r="S345" s="41">
        <v>39530</v>
      </c>
      <c r="T345" s="42"/>
      <c r="U345" s="40"/>
      <c r="V345" s="43"/>
      <c r="W345" s="43"/>
      <c r="X345" s="35"/>
      <c r="Y345" s="44"/>
      <c r="Z345" s="35"/>
      <c r="AA345" s="46" t="str">
        <f t="shared" si="54"/>
        <v>MAMTSFTrees of Peace-RachelWP</v>
      </c>
    </row>
    <row r="346" spans="1:27" s="135" customFormat="1" x14ac:dyDescent="0.15">
      <c r="A346" s="124"/>
      <c r="B346" s="35" t="s">
        <v>72</v>
      </c>
      <c r="C346" s="35" t="s">
        <v>0</v>
      </c>
      <c r="D346" s="35" t="s">
        <v>501</v>
      </c>
      <c r="E346" s="35" t="s">
        <v>363</v>
      </c>
      <c r="F346" s="36">
        <v>13.3</v>
      </c>
      <c r="G346" s="37"/>
      <c r="H346" s="37"/>
      <c r="I346" s="38">
        <f>SIN(H346*PI()/180)*G346*3</f>
        <v>0</v>
      </c>
      <c r="J346" s="37"/>
      <c r="K346" s="37"/>
      <c r="L346" s="38">
        <f>SIN(K346*PI()/180)*J346*3</f>
        <v>0</v>
      </c>
      <c r="M346" s="39">
        <v>86.2</v>
      </c>
      <c r="N346" s="96">
        <f t="shared" si="53"/>
        <v>86.2</v>
      </c>
      <c r="O346" s="35"/>
      <c r="P346" s="35"/>
      <c r="Q346" s="131"/>
      <c r="R346" s="35" t="s">
        <v>215</v>
      </c>
      <c r="S346" s="41">
        <v>38793</v>
      </c>
      <c r="T346" s="42"/>
      <c r="U346" s="40"/>
      <c r="V346" s="43"/>
      <c r="W346" s="43"/>
      <c r="X346" s="35"/>
      <c r="Y346" s="44"/>
      <c r="Z346" s="35"/>
      <c r="AA346" s="46" t="str">
        <f t="shared" si="54"/>
        <v>MAMTSFTrees of Peace-RachelWP</v>
      </c>
    </row>
    <row r="347" spans="1:27" s="135" customFormat="1" x14ac:dyDescent="0.15">
      <c r="A347" s="124"/>
      <c r="B347" s="35" t="s">
        <v>72</v>
      </c>
      <c r="C347" s="35" t="s">
        <v>0</v>
      </c>
      <c r="D347" s="35" t="s">
        <v>34</v>
      </c>
      <c r="E347" s="35" t="s">
        <v>760</v>
      </c>
      <c r="F347" s="36">
        <v>11.1</v>
      </c>
      <c r="G347" s="37"/>
      <c r="H347" s="37"/>
      <c r="I347" s="38"/>
      <c r="J347" s="37"/>
      <c r="K347" s="37"/>
      <c r="L347" s="38"/>
      <c r="M347" s="39">
        <v>84</v>
      </c>
      <c r="N347" s="96">
        <f t="shared" si="53"/>
        <v>84</v>
      </c>
      <c r="O347" s="35"/>
      <c r="P347" s="35" t="s">
        <v>778</v>
      </c>
      <c r="Q347" s="131"/>
      <c r="R347" s="35" t="s">
        <v>426</v>
      </c>
      <c r="S347" s="41">
        <v>39530</v>
      </c>
      <c r="T347" s="42"/>
      <c r="U347" s="40"/>
      <c r="V347" s="43"/>
      <c r="W347" s="43"/>
      <c r="X347" s="35"/>
      <c r="Y347" s="44"/>
      <c r="Z347" s="35"/>
      <c r="AA347" s="46" t="str">
        <f t="shared" si="54"/>
        <v>MAMTSFTrees of Peace-RachelWP</v>
      </c>
    </row>
    <row r="348" spans="1:27" x14ac:dyDescent="0.15">
      <c r="A348" s="124"/>
      <c r="B348" s="80" t="s">
        <v>658</v>
      </c>
      <c r="C348" s="35" t="s">
        <v>410</v>
      </c>
      <c r="D348" s="80" t="s">
        <v>940</v>
      </c>
      <c r="E348" s="35" t="s">
        <v>413</v>
      </c>
      <c r="F348" s="36">
        <v>10.8</v>
      </c>
      <c r="G348" s="37"/>
      <c r="H348" s="37"/>
      <c r="I348" s="38">
        <f t="shared" ref="I348:I355" si="56">SIN(H348*PI()/180)*G348*3</f>
        <v>0</v>
      </c>
      <c r="J348" s="37"/>
      <c r="K348" s="37"/>
      <c r="L348" s="38">
        <f t="shared" ref="L348:L355" si="57">SIN(K348*PI()/180)*J348*3</f>
        <v>0</v>
      </c>
      <c r="M348" s="39">
        <v>176.2</v>
      </c>
      <c r="N348" s="96">
        <f t="shared" si="53"/>
        <v>176.2</v>
      </c>
      <c r="O348" s="35">
        <v>58</v>
      </c>
      <c r="P348" s="131" t="s">
        <v>907</v>
      </c>
      <c r="Q348" s="131" t="s">
        <v>881</v>
      </c>
      <c r="R348" s="35" t="s">
        <v>414</v>
      </c>
      <c r="S348" s="41">
        <v>41534</v>
      </c>
      <c r="T348" s="42">
        <v>50</v>
      </c>
      <c r="U348" s="40">
        <f>174+10.85*12+50/4</f>
        <v>316.7</v>
      </c>
      <c r="V348" s="43">
        <v>1</v>
      </c>
      <c r="W348" s="43">
        <v>150</v>
      </c>
      <c r="X348" s="35" t="s">
        <v>749</v>
      </c>
      <c r="Y348" s="44" t="s">
        <v>629</v>
      </c>
      <c r="Z348" s="35" t="s">
        <v>861</v>
      </c>
      <c r="AA348" s="46" t="str">
        <f t="shared" ref="AA348:AA361" si="58">B348&amp;C348&amp;D348&amp;E348</f>
        <v>MAMTSFTrees of Peace-MainWP</v>
      </c>
    </row>
    <row r="349" spans="1:27" x14ac:dyDescent="0.15">
      <c r="A349" s="124"/>
      <c r="B349" s="35" t="s">
        <v>429</v>
      </c>
      <c r="C349" s="35" t="s">
        <v>410</v>
      </c>
      <c r="D349" s="80" t="s">
        <v>940</v>
      </c>
      <c r="E349" s="35" t="s">
        <v>582</v>
      </c>
      <c r="F349" s="36">
        <v>9.75</v>
      </c>
      <c r="G349" s="37"/>
      <c r="H349" s="37"/>
      <c r="I349" s="38">
        <f t="shared" si="56"/>
        <v>0</v>
      </c>
      <c r="J349" s="37"/>
      <c r="K349" s="37"/>
      <c r="L349" s="38">
        <f t="shared" si="57"/>
        <v>0</v>
      </c>
      <c r="M349" s="39">
        <v>169</v>
      </c>
      <c r="N349" s="96">
        <f t="shared" si="53"/>
        <v>169</v>
      </c>
      <c r="O349" s="35">
        <v>52</v>
      </c>
      <c r="P349" s="131" t="s">
        <v>380</v>
      </c>
      <c r="Q349" s="131" t="s">
        <v>881</v>
      </c>
      <c r="R349" s="35" t="s">
        <v>334</v>
      </c>
      <c r="S349" s="41">
        <v>41534</v>
      </c>
      <c r="T349" s="42"/>
      <c r="U349" s="40"/>
      <c r="V349" s="43">
        <v>1</v>
      </c>
      <c r="W349" s="43">
        <v>150</v>
      </c>
      <c r="X349" s="35"/>
      <c r="Y349" s="44"/>
      <c r="Z349" s="35"/>
      <c r="AA349" s="46" t="str">
        <f t="shared" si="58"/>
        <v>MAMTSFTrees of Peace-MainWP</v>
      </c>
    </row>
    <row r="350" spans="1:27" x14ac:dyDescent="0.15">
      <c r="A350" s="124"/>
      <c r="B350" s="35" t="s">
        <v>681</v>
      </c>
      <c r="C350" s="35" t="s">
        <v>682</v>
      </c>
      <c r="D350" s="80" t="s">
        <v>940</v>
      </c>
      <c r="E350" s="35" t="s">
        <v>340</v>
      </c>
      <c r="F350" s="36">
        <v>8</v>
      </c>
      <c r="G350" s="37"/>
      <c r="H350" s="37"/>
      <c r="I350" s="38">
        <f t="shared" si="56"/>
        <v>0</v>
      </c>
      <c r="J350" s="37"/>
      <c r="K350" s="37"/>
      <c r="L350" s="38">
        <f t="shared" si="57"/>
        <v>0</v>
      </c>
      <c r="M350" s="39">
        <f>131.6+30.3</f>
        <v>161.9</v>
      </c>
      <c r="N350" s="96">
        <f t="shared" si="53"/>
        <v>161.9</v>
      </c>
      <c r="O350" s="35">
        <v>48</v>
      </c>
      <c r="P350" s="131" t="s">
        <v>479</v>
      </c>
      <c r="Q350" s="131" t="s">
        <v>881</v>
      </c>
      <c r="R350" s="35" t="s">
        <v>373</v>
      </c>
      <c r="S350" s="41">
        <v>41130</v>
      </c>
      <c r="T350" s="42"/>
      <c r="U350" s="40"/>
      <c r="V350" s="43">
        <v>1</v>
      </c>
      <c r="W350" s="43">
        <v>150</v>
      </c>
      <c r="X350" s="35"/>
      <c r="Y350" s="44"/>
      <c r="Z350" s="35"/>
      <c r="AA350" s="46" t="str">
        <f t="shared" si="58"/>
        <v>MAMTSFTrees of Peace-MainWP</v>
      </c>
    </row>
    <row r="351" spans="1:27" x14ac:dyDescent="0.15">
      <c r="A351" s="124"/>
      <c r="B351" s="35" t="s">
        <v>811</v>
      </c>
      <c r="C351" s="35" t="s">
        <v>812</v>
      </c>
      <c r="D351" s="80" t="s">
        <v>940</v>
      </c>
      <c r="E351" s="35" t="s">
        <v>377</v>
      </c>
      <c r="F351" s="36">
        <v>9.6999999999999993</v>
      </c>
      <c r="G351" s="37"/>
      <c r="H351" s="37"/>
      <c r="I351" s="38">
        <f t="shared" si="56"/>
        <v>0</v>
      </c>
      <c r="J351" s="37"/>
      <c r="K351" s="37"/>
      <c r="L351" s="38">
        <f t="shared" si="57"/>
        <v>0</v>
      </c>
      <c r="M351" s="39">
        <f>119.5+36+4.5</f>
        <v>160</v>
      </c>
      <c r="N351" s="96">
        <f t="shared" si="53"/>
        <v>160</v>
      </c>
      <c r="O351" s="35">
        <v>26</v>
      </c>
      <c r="P351" s="131" t="s">
        <v>230</v>
      </c>
      <c r="Q351" s="131" t="s">
        <v>881</v>
      </c>
      <c r="R351" s="35" t="s">
        <v>556</v>
      </c>
      <c r="S351" s="41">
        <v>41144</v>
      </c>
      <c r="T351" s="42"/>
      <c r="U351" s="40"/>
      <c r="V351" s="43">
        <v>1</v>
      </c>
      <c r="W351" s="43">
        <v>150</v>
      </c>
      <c r="X351" s="35"/>
      <c r="Y351" s="44"/>
      <c r="Z351" s="35"/>
      <c r="AA351" s="46" t="str">
        <f t="shared" si="58"/>
        <v>MAMTSFTrees of Peace-MainWP</v>
      </c>
    </row>
    <row r="352" spans="1:27" x14ac:dyDescent="0.15">
      <c r="A352" s="124"/>
      <c r="B352" s="35" t="s">
        <v>255</v>
      </c>
      <c r="C352" s="35" t="s">
        <v>256</v>
      </c>
      <c r="D352" s="80" t="s">
        <v>940</v>
      </c>
      <c r="E352" s="35" t="s">
        <v>582</v>
      </c>
      <c r="F352" s="36">
        <v>6.45</v>
      </c>
      <c r="G352" s="37"/>
      <c r="H352" s="37"/>
      <c r="I352" s="38">
        <f t="shared" si="56"/>
        <v>0</v>
      </c>
      <c r="J352" s="37"/>
      <c r="K352" s="37"/>
      <c r="L352" s="38">
        <f t="shared" si="57"/>
        <v>0</v>
      </c>
      <c r="M352" s="39">
        <v>158.80000000000001</v>
      </c>
      <c r="N352" s="96">
        <f t="shared" si="53"/>
        <v>158.80000000000001</v>
      </c>
      <c r="O352" s="35">
        <v>82</v>
      </c>
      <c r="P352" s="35" t="s">
        <v>371</v>
      </c>
      <c r="Q352" s="131" t="s">
        <v>881</v>
      </c>
      <c r="R352" s="35" t="s">
        <v>109</v>
      </c>
      <c r="S352" s="186">
        <v>41932</v>
      </c>
      <c r="T352" s="42"/>
      <c r="U352" s="40"/>
      <c r="V352" s="43">
        <v>1</v>
      </c>
      <c r="W352" s="43">
        <v>120</v>
      </c>
      <c r="X352" s="35"/>
      <c r="Y352" s="44"/>
      <c r="Z352" s="35" t="s">
        <v>902</v>
      </c>
      <c r="AA352" s="46" t="str">
        <f t="shared" si="58"/>
        <v>MAMTSFTrees of Peace-MainWP</v>
      </c>
    </row>
    <row r="353" spans="1:27" x14ac:dyDescent="0.15">
      <c r="A353" s="124"/>
      <c r="B353" s="35" t="s">
        <v>429</v>
      </c>
      <c r="C353" s="35" t="s">
        <v>410</v>
      </c>
      <c r="D353" s="80" t="s">
        <v>940</v>
      </c>
      <c r="E353" s="35" t="s">
        <v>674</v>
      </c>
      <c r="F353" s="36">
        <v>8.4</v>
      </c>
      <c r="G353" s="37">
        <v>63</v>
      </c>
      <c r="H353" s="37">
        <v>37.6</v>
      </c>
      <c r="I353" s="38">
        <f t="shared" si="56"/>
        <v>115.31743597733958</v>
      </c>
      <c r="J353" s="37">
        <v>52</v>
      </c>
      <c r="K353" s="37">
        <v>13</v>
      </c>
      <c r="L353" s="38">
        <f t="shared" si="57"/>
        <v>35.092364477642938</v>
      </c>
      <c r="M353" s="39">
        <v>6.7</v>
      </c>
      <c r="N353" s="96">
        <f t="shared" si="53"/>
        <v>157.10980045498252</v>
      </c>
      <c r="O353" s="35">
        <v>31</v>
      </c>
      <c r="P353" s="131" t="s">
        <v>19</v>
      </c>
      <c r="Q353" s="131" t="s">
        <v>881</v>
      </c>
      <c r="R353" s="35" t="s">
        <v>109</v>
      </c>
      <c r="S353" s="41">
        <v>38687</v>
      </c>
      <c r="T353" s="42"/>
      <c r="U353" s="40"/>
      <c r="V353" s="43">
        <v>1</v>
      </c>
      <c r="W353" s="43">
        <v>150</v>
      </c>
      <c r="X353" s="35"/>
      <c r="Y353" s="44"/>
      <c r="Z353" s="35"/>
      <c r="AA353" s="46" t="str">
        <f t="shared" si="58"/>
        <v>MAMTSFTrees of Peace-MainWP</v>
      </c>
    </row>
    <row r="354" spans="1:27" x14ac:dyDescent="0.15">
      <c r="A354" s="124"/>
      <c r="B354" s="35" t="s">
        <v>429</v>
      </c>
      <c r="C354" s="35" t="s">
        <v>410</v>
      </c>
      <c r="D354" s="80" t="s">
        <v>940</v>
      </c>
      <c r="E354" s="35" t="s">
        <v>413</v>
      </c>
      <c r="F354" s="36">
        <v>7.4</v>
      </c>
      <c r="G354" s="37">
        <v>55</v>
      </c>
      <c r="H354" s="37">
        <v>48</v>
      </c>
      <c r="I354" s="38">
        <f t="shared" si="56"/>
        <v>122.61889620377003</v>
      </c>
      <c r="J354" s="37">
        <v>42</v>
      </c>
      <c r="K354" s="37">
        <v>15.5</v>
      </c>
      <c r="L354" s="38">
        <f t="shared" si="57"/>
        <v>33.672035385860369</v>
      </c>
      <c r="M354" s="39"/>
      <c r="N354" s="96">
        <f t="shared" si="53"/>
        <v>156.29093158963042</v>
      </c>
      <c r="O354" s="35">
        <v>44</v>
      </c>
      <c r="P354" s="35" t="s">
        <v>110</v>
      </c>
      <c r="Q354" s="131" t="s">
        <v>881</v>
      </c>
      <c r="R354" s="35" t="s">
        <v>556</v>
      </c>
      <c r="S354" s="41">
        <v>38687</v>
      </c>
      <c r="T354" s="42"/>
      <c r="U354" s="40"/>
      <c r="V354" s="43">
        <v>1</v>
      </c>
      <c r="W354" s="43">
        <v>150</v>
      </c>
      <c r="X354" s="35"/>
      <c r="Y354" s="44"/>
      <c r="Z354" s="35" t="s">
        <v>578</v>
      </c>
      <c r="AA354" s="46" t="str">
        <f t="shared" si="58"/>
        <v>MAMTSFTrees of Peace-MainWP</v>
      </c>
    </row>
    <row r="355" spans="1:27" x14ac:dyDescent="0.15">
      <c r="A355" s="124"/>
      <c r="B355" s="35" t="s">
        <v>579</v>
      </c>
      <c r="C355" s="35" t="s">
        <v>551</v>
      </c>
      <c r="D355" s="80" t="s">
        <v>940</v>
      </c>
      <c r="E355" s="35" t="s">
        <v>582</v>
      </c>
      <c r="F355" s="36">
        <v>11.2</v>
      </c>
      <c r="G355" s="37">
        <v>68.5</v>
      </c>
      <c r="H355" s="37">
        <v>37.9</v>
      </c>
      <c r="I355" s="38">
        <f t="shared" si="56"/>
        <v>126.23560862033281</v>
      </c>
      <c r="J355" s="37">
        <v>55</v>
      </c>
      <c r="K355" s="37">
        <v>10.199999999999999</v>
      </c>
      <c r="L355" s="38">
        <f t="shared" si="57"/>
        <v>29.218982152731236</v>
      </c>
      <c r="M355" s="39">
        <v>0.6</v>
      </c>
      <c r="N355" s="96">
        <f t="shared" si="53"/>
        <v>156.05459077306404</v>
      </c>
      <c r="O355" s="35">
        <v>77</v>
      </c>
      <c r="P355" s="35" t="s">
        <v>246</v>
      </c>
      <c r="Q355" s="131" t="s">
        <v>881</v>
      </c>
      <c r="R355" s="35" t="s">
        <v>810</v>
      </c>
      <c r="S355" s="41">
        <v>38692</v>
      </c>
      <c r="T355" s="42"/>
      <c r="U355" s="40"/>
      <c r="V355" s="43"/>
      <c r="W355" s="43"/>
      <c r="X355" s="35"/>
      <c r="Y355" s="44"/>
      <c r="Z355" s="35"/>
      <c r="AA355" s="46" t="str">
        <f t="shared" si="58"/>
        <v>MAMTSFTrees of Peace-MainWP</v>
      </c>
    </row>
    <row r="356" spans="1:27" x14ac:dyDescent="0.15">
      <c r="A356" s="124"/>
      <c r="B356" s="35" t="s">
        <v>60</v>
      </c>
      <c r="C356" s="35" t="s">
        <v>61</v>
      </c>
      <c r="D356" s="80" t="s">
        <v>940</v>
      </c>
      <c r="E356" s="35" t="s">
        <v>20</v>
      </c>
      <c r="F356" s="36"/>
      <c r="G356" s="37"/>
      <c r="H356" s="37"/>
      <c r="I356" s="38"/>
      <c r="J356" s="37"/>
      <c r="K356" s="37"/>
      <c r="L356" s="38"/>
      <c r="M356" s="39">
        <v>155.19999999999999</v>
      </c>
      <c r="N356" s="96">
        <f t="shared" si="53"/>
        <v>155.19999999999999</v>
      </c>
      <c r="O356" s="35">
        <v>45</v>
      </c>
      <c r="P356" s="131"/>
      <c r="Q356" s="131"/>
      <c r="R356" s="35"/>
      <c r="S356" s="41">
        <v>41932</v>
      </c>
      <c r="T356" s="42"/>
      <c r="U356" s="40"/>
      <c r="V356" s="43">
        <v>1</v>
      </c>
      <c r="W356" s="43">
        <v>145</v>
      </c>
      <c r="X356" s="35"/>
      <c r="Y356" s="44"/>
      <c r="Z356" s="35"/>
      <c r="AA356" s="46" t="str">
        <f t="shared" si="58"/>
        <v>MAMTSFTrees of Peace-MainWP</v>
      </c>
    </row>
    <row r="357" spans="1:27" x14ac:dyDescent="0.15">
      <c r="A357" s="124"/>
      <c r="B357" s="35" t="s">
        <v>429</v>
      </c>
      <c r="C357" s="35" t="s">
        <v>410</v>
      </c>
      <c r="D357" s="80" t="s">
        <v>940</v>
      </c>
      <c r="E357" s="35" t="s">
        <v>413</v>
      </c>
      <c r="F357" s="36"/>
      <c r="G357" s="37">
        <v>60.5</v>
      </c>
      <c r="H357" s="37">
        <v>50.5</v>
      </c>
      <c r="I357" s="38">
        <f t="shared" ref="I357:I363" si="59">SIN(H357*PI()/180)*G357*3</f>
        <v>140.04986188487118</v>
      </c>
      <c r="J357" s="37">
        <v>41</v>
      </c>
      <c r="K357" s="37">
        <v>4.9000000000000004</v>
      </c>
      <c r="L357" s="38">
        <f t="shared" ref="L357:L363" si="60">SIN(K357*PI()/180)*J357*3</f>
        <v>10.506281545896199</v>
      </c>
      <c r="M357" s="39">
        <v>4.5</v>
      </c>
      <c r="N357" s="96">
        <f t="shared" si="53"/>
        <v>155.05614343076738</v>
      </c>
      <c r="O357" s="35">
        <v>37</v>
      </c>
      <c r="P357" s="35"/>
      <c r="Q357" s="131" t="s">
        <v>881</v>
      </c>
      <c r="R357" s="35" t="s">
        <v>556</v>
      </c>
      <c r="S357" s="41">
        <v>38687</v>
      </c>
      <c r="T357" s="42"/>
      <c r="U357" s="40"/>
      <c r="V357" s="43">
        <v>1</v>
      </c>
      <c r="W357" s="43">
        <v>150</v>
      </c>
      <c r="X357" s="35"/>
      <c r="Y357" s="44"/>
      <c r="Z357" s="35"/>
      <c r="AA357" s="46" t="str">
        <f t="shared" si="58"/>
        <v>MAMTSFTrees of Peace-MainWP</v>
      </c>
    </row>
    <row r="358" spans="1:27" x14ac:dyDescent="0.15">
      <c r="A358" s="124"/>
      <c r="B358" s="35" t="s">
        <v>429</v>
      </c>
      <c r="C358" s="35" t="s">
        <v>410</v>
      </c>
      <c r="D358" s="80" t="s">
        <v>940</v>
      </c>
      <c r="E358" s="35" t="s">
        <v>582</v>
      </c>
      <c r="F358" s="36">
        <v>10.9</v>
      </c>
      <c r="G358" s="37"/>
      <c r="H358" s="37"/>
      <c r="I358" s="38">
        <f t="shared" si="59"/>
        <v>0</v>
      </c>
      <c r="J358" s="37"/>
      <c r="K358" s="37"/>
      <c r="L358" s="38">
        <f t="shared" si="60"/>
        <v>0</v>
      </c>
      <c r="M358" s="39">
        <v>155</v>
      </c>
      <c r="N358" s="96">
        <f t="shared" si="53"/>
        <v>155</v>
      </c>
      <c r="O358" s="35">
        <v>27</v>
      </c>
      <c r="P358" s="35" t="s">
        <v>81</v>
      </c>
      <c r="Q358" s="131" t="s">
        <v>881</v>
      </c>
      <c r="R358" s="35" t="s">
        <v>556</v>
      </c>
      <c r="S358" s="41">
        <v>41130</v>
      </c>
      <c r="T358" s="42">
        <v>47</v>
      </c>
      <c r="U358" s="40">
        <f>F358*12+N358+T358/4</f>
        <v>297.55</v>
      </c>
      <c r="V358" s="43">
        <v>1</v>
      </c>
      <c r="W358" s="43">
        <v>160</v>
      </c>
      <c r="X358" s="35"/>
      <c r="Y358" s="44"/>
      <c r="Z358" s="35"/>
      <c r="AA358" s="46" t="str">
        <f t="shared" si="58"/>
        <v>MAMTSFTrees of Peace-MainWP</v>
      </c>
    </row>
    <row r="359" spans="1:27" x14ac:dyDescent="0.15">
      <c r="A359" s="124"/>
      <c r="B359" s="35" t="s">
        <v>429</v>
      </c>
      <c r="C359" s="35" t="s">
        <v>410</v>
      </c>
      <c r="D359" s="80" t="s">
        <v>940</v>
      </c>
      <c r="E359" s="35" t="s">
        <v>413</v>
      </c>
      <c r="F359" s="36">
        <v>8.6</v>
      </c>
      <c r="G359" s="37">
        <v>66</v>
      </c>
      <c r="H359" s="37">
        <v>41.4</v>
      </c>
      <c r="I359" s="38">
        <f t="shared" si="59"/>
        <v>130.93974933408305</v>
      </c>
      <c r="J359" s="37">
        <v>52.5</v>
      </c>
      <c r="K359" s="37">
        <v>6.8</v>
      </c>
      <c r="L359" s="38">
        <f t="shared" si="60"/>
        <v>18.6486250082739</v>
      </c>
      <c r="M359" s="39">
        <v>5</v>
      </c>
      <c r="N359" s="96">
        <f t="shared" si="53"/>
        <v>154.58837434235696</v>
      </c>
      <c r="O359" s="35">
        <v>34</v>
      </c>
      <c r="P359" s="35" t="s">
        <v>80</v>
      </c>
      <c r="Q359" s="131" t="s">
        <v>881</v>
      </c>
      <c r="R359" s="35" t="s">
        <v>556</v>
      </c>
      <c r="S359" s="41">
        <v>38687</v>
      </c>
      <c r="T359" s="42"/>
      <c r="U359" s="40"/>
      <c r="V359" s="43">
        <v>1</v>
      </c>
      <c r="W359" s="43">
        <v>150</v>
      </c>
      <c r="X359" s="35"/>
      <c r="Y359" s="44"/>
      <c r="Z359" s="35"/>
      <c r="AA359" s="46" t="str">
        <f t="shared" si="58"/>
        <v>MAMTSFTrees of Peace-MainWP</v>
      </c>
    </row>
    <row r="360" spans="1:27" x14ac:dyDescent="0.15">
      <c r="A360" s="124"/>
      <c r="B360" s="35" t="s">
        <v>429</v>
      </c>
      <c r="C360" s="35" t="s">
        <v>410</v>
      </c>
      <c r="D360" s="80" t="s">
        <v>940</v>
      </c>
      <c r="E360" s="35" t="s">
        <v>295</v>
      </c>
      <c r="F360" s="36">
        <v>8.35</v>
      </c>
      <c r="G360" s="37">
        <v>55.5</v>
      </c>
      <c r="H360" s="37">
        <v>52.6</v>
      </c>
      <c r="I360" s="38">
        <f t="shared" si="59"/>
        <v>132.2700343191471</v>
      </c>
      <c r="J360" s="37">
        <v>41</v>
      </c>
      <c r="K360" s="37">
        <v>8.6</v>
      </c>
      <c r="L360" s="38">
        <f t="shared" si="60"/>
        <v>18.39284724357627</v>
      </c>
      <c r="M360" s="39"/>
      <c r="N360" s="96">
        <v>153.80000000000001</v>
      </c>
      <c r="O360" s="35">
        <v>35</v>
      </c>
      <c r="P360" s="35"/>
      <c r="Q360" s="131" t="s">
        <v>881</v>
      </c>
      <c r="R360" s="35" t="s">
        <v>109</v>
      </c>
      <c r="S360" s="41">
        <v>41925</v>
      </c>
      <c r="T360" s="42"/>
      <c r="U360" s="40"/>
      <c r="V360" s="43">
        <v>1</v>
      </c>
      <c r="W360" s="43">
        <v>150</v>
      </c>
      <c r="X360" s="35"/>
      <c r="Y360" s="44"/>
      <c r="Z360" s="35"/>
      <c r="AA360" s="46" t="str">
        <f t="shared" si="58"/>
        <v>MAMTSFTrees of Peace-MainWP</v>
      </c>
    </row>
    <row r="361" spans="1:27" x14ac:dyDescent="0.15">
      <c r="A361" s="124"/>
      <c r="B361" s="35" t="s">
        <v>429</v>
      </c>
      <c r="C361" s="35" t="s">
        <v>410</v>
      </c>
      <c r="D361" s="80" t="s">
        <v>940</v>
      </c>
      <c r="E361" s="35" t="s">
        <v>413</v>
      </c>
      <c r="F361" s="36">
        <v>8.6</v>
      </c>
      <c r="G361" s="37">
        <v>53</v>
      </c>
      <c r="H361" s="37">
        <v>50.8</v>
      </c>
      <c r="I361" s="38">
        <f t="shared" si="59"/>
        <v>123.21617370396454</v>
      </c>
      <c r="J361" s="37">
        <v>39</v>
      </c>
      <c r="K361" s="37">
        <v>15</v>
      </c>
      <c r="L361" s="38">
        <f t="shared" si="60"/>
        <v>30.281828276994929</v>
      </c>
      <c r="M361" s="39"/>
      <c r="N361" s="96">
        <f>I361+L361+M361</f>
        <v>153.49800198095949</v>
      </c>
      <c r="O361" s="35">
        <v>41</v>
      </c>
      <c r="P361" s="35" t="s">
        <v>39</v>
      </c>
      <c r="Q361" s="131" t="s">
        <v>881</v>
      </c>
      <c r="R361" s="35" t="s">
        <v>556</v>
      </c>
      <c r="S361" s="41">
        <v>38687</v>
      </c>
      <c r="T361" s="42"/>
      <c r="U361" s="40"/>
      <c r="V361" s="43">
        <v>1</v>
      </c>
      <c r="W361" s="43">
        <v>150</v>
      </c>
      <c r="X361" s="35"/>
      <c r="Y361" s="44"/>
      <c r="Z361" s="35" t="s">
        <v>671</v>
      </c>
      <c r="AA361" s="46" t="str">
        <f t="shared" si="58"/>
        <v>MAMTSFTrees of Peace-MainWP</v>
      </c>
    </row>
    <row r="362" spans="1:27" x14ac:dyDescent="0.15">
      <c r="A362" s="124"/>
      <c r="B362" s="35" t="s">
        <v>255</v>
      </c>
      <c r="C362" s="35" t="s">
        <v>256</v>
      </c>
      <c r="D362" s="80" t="s">
        <v>940</v>
      </c>
      <c r="E362" s="35" t="s">
        <v>582</v>
      </c>
      <c r="F362" s="36">
        <v>9.4700000000000006</v>
      </c>
      <c r="G362" s="37">
        <v>63</v>
      </c>
      <c r="H362" s="37">
        <v>39.700000000000003</v>
      </c>
      <c r="I362" s="38">
        <f t="shared" si="59"/>
        <v>120.72711751044797</v>
      </c>
      <c r="J362" s="37">
        <v>51.5</v>
      </c>
      <c r="K362" s="37">
        <v>7.7</v>
      </c>
      <c r="L362" s="38">
        <f t="shared" si="60"/>
        <v>20.700865647126125</v>
      </c>
      <c r="M362" s="39">
        <v>5</v>
      </c>
      <c r="N362" s="96">
        <v>153</v>
      </c>
      <c r="O362" s="35">
        <v>63</v>
      </c>
      <c r="P362" s="131" t="s">
        <v>82</v>
      </c>
      <c r="Q362" s="131"/>
      <c r="R362" s="35" t="s">
        <v>109</v>
      </c>
      <c r="S362" s="41">
        <v>41925</v>
      </c>
      <c r="T362" s="42"/>
      <c r="U362" s="40"/>
      <c r="V362" s="43">
        <v>1</v>
      </c>
      <c r="W362" s="43">
        <v>140</v>
      </c>
      <c r="X362" s="35"/>
      <c r="Y362" s="44"/>
      <c r="Z362" s="35" t="s">
        <v>166</v>
      </c>
      <c r="AA362" s="46" t="str">
        <f>B362&amp;C362&amp;D421&amp;E421</f>
        <v>MAMTSFTrout BrookWP</v>
      </c>
    </row>
    <row r="363" spans="1:27" x14ac:dyDescent="0.15">
      <c r="A363" s="124"/>
      <c r="B363" s="35" t="s">
        <v>255</v>
      </c>
      <c r="C363" s="35" t="s">
        <v>256</v>
      </c>
      <c r="D363" s="80" t="s">
        <v>940</v>
      </c>
      <c r="E363" s="35" t="s">
        <v>582</v>
      </c>
      <c r="F363" s="36">
        <v>8.1</v>
      </c>
      <c r="G363" s="37">
        <v>60.5</v>
      </c>
      <c r="H363" s="37">
        <v>39.799999999999997</v>
      </c>
      <c r="I363" s="38">
        <f t="shared" si="59"/>
        <v>116.17991045651942</v>
      </c>
      <c r="J363" s="37">
        <v>47</v>
      </c>
      <c r="K363" s="37">
        <v>14.7</v>
      </c>
      <c r="L363" s="38">
        <f t="shared" si="60"/>
        <v>35.779870186457593</v>
      </c>
      <c r="M363" s="39"/>
      <c r="N363" s="96">
        <f t="shared" ref="N363:N373" si="61">I363+L363+M363</f>
        <v>151.95978064297702</v>
      </c>
      <c r="O363" s="35">
        <v>50</v>
      </c>
      <c r="P363" s="35" t="s">
        <v>370</v>
      </c>
      <c r="Q363" s="131" t="s">
        <v>881</v>
      </c>
      <c r="R363" s="35" t="s">
        <v>109</v>
      </c>
      <c r="S363" s="41">
        <v>38693</v>
      </c>
      <c r="T363" s="42"/>
      <c r="U363" s="40"/>
      <c r="V363" s="43">
        <v>1</v>
      </c>
      <c r="W363" s="43">
        <v>140</v>
      </c>
      <c r="X363" s="35"/>
      <c r="Y363" s="44"/>
      <c r="Z363" s="35" t="s">
        <v>680</v>
      </c>
      <c r="AA363" s="46" t="str">
        <f t="shared" ref="AA363:AA371" si="62">B363&amp;C363&amp;D363&amp;E363</f>
        <v>MAMTSFTrees of Peace-MainWP</v>
      </c>
    </row>
    <row r="364" spans="1:27" x14ac:dyDescent="0.15">
      <c r="A364" s="124"/>
      <c r="B364" s="35" t="s">
        <v>72</v>
      </c>
      <c r="C364" s="35" t="s">
        <v>0</v>
      </c>
      <c r="D364" s="80" t="s">
        <v>940</v>
      </c>
      <c r="E364" s="35" t="s">
        <v>424</v>
      </c>
      <c r="F364" s="36">
        <v>7.4</v>
      </c>
      <c r="G364" s="37"/>
      <c r="H364" s="37"/>
      <c r="I364" s="38"/>
      <c r="J364" s="37"/>
      <c r="K364" s="37"/>
      <c r="L364" s="38"/>
      <c r="M364" s="39">
        <v>151.6</v>
      </c>
      <c r="N364" s="96">
        <f t="shared" si="61"/>
        <v>151.6</v>
      </c>
      <c r="O364" s="35"/>
      <c r="P364" s="35"/>
      <c r="Q364" s="131" t="s">
        <v>881</v>
      </c>
      <c r="R364" s="35"/>
      <c r="S364" s="41">
        <v>41159</v>
      </c>
      <c r="T364" s="42"/>
      <c r="U364" s="40"/>
      <c r="V364" s="43"/>
      <c r="W364" s="43"/>
      <c r="X364" s="35"/>
      <c r="Y364" s="44"/>
      <c r="Z364" s="35"/>
      <c r="AA364" s="46" t="str">
        <f t="shared" si="62"/>
        <v>MAMTSFTrees of Peace-MainWP</v>
      </c>
    </row>
    <row r="365" spans="1:27" x14ac:dyDescent="0.15">
      <c r="A365" s="124"/>
      <c r="B365" s="35" t="s">
        <v>429</v>
      </c>
      <c r="C365" s="35" t="s">
        <v>410</v>
      </c>
      <c r="D365" s="80" t="s">
        <v>940</v>
      </c>
      <c r="E365" s="35" t="s">
        <v>413</v>
      </c>
      <c r="F365" s="36">
        <v>7.7</v>
      </c>
      <c r="G365" s="37">
        <v>57.5</v>
      </c>
      <c r="H365" s="37">
        <v>49.2</v>
      </c>
      <c r="I365" s="38">
        <f>SIN(H365*PI()/180)*G365*3</f>
        <v>130.58164709992798</v>
      </c>
      <c r="J365" s="37">
        <v>36</v>
      </c>
      <c r="K365" s="37">
        <v>7.7</v>
      </c>
      <c r="L365" s="38">
        <f>SIN(K365*PI()/180)*J365*3</f>
        <v>14.470508025175544</v>
      </c>
      <c r="M365" s="39">
        <v>6</v>
      </c>
      <c r="N365" s="96">
        <f t="shared" si="61"/>
        <v>151.05215512510352</v>
      </c>
      <c r="O365" s="35">
        <v>70</v>
      </c>
      <c r="P365" s="35" t="s">
        <v>622</v>
      </c>
      <c r="Q365" s="131" t="s">
        <v>881</v>
      </c>
      <c r="R365" s="35" t="s">
        <v>109</v>
      </c>
      <c r="S365" s="41">
        <v>38687</v>
      </c>
      <c r="T365" s="42"/>
      <c r="U365" s="40"/>
      <c r="V365" s="43">
        <v>1</v>
      </c>
      <c r="W365" s="43">
        <v>150</v>
      </c>
      <c r="X365" s="35"/>
      <c r="Y365" s="44"/>
      <c r="Z365" s="35"/>
      <c r="AA365" s="46" t="str">
        <f t="shared" si="62"/>
        <v>MAMTSFTrees of Peace-MainWP</v>
      </c>
    </row>
    <row r="366" spans="1:27" x14ac:dyDescent="0.15">
      <c r="A366" s="124"/>
      <c r="B366" s="35" t="s">
        <v>60</v>
      </c>
      <c r="C366" s="35" t="s">
        <v>61</v>
      </c>
      <c r="D366" s="80" t="s">
        <v>940</v>
      </c>
      <c r="E366" s="35" t="s">
        <v>20</v>
      </c>
      <c r="F366" s="36"/>
      <c r="G366" s="37"/>
      <c r="H366" s="37"/>
      <c r="I366" s="38"/>
      <c r="J366" s="37"/>
      <c r="K366" s="37"/>
      <c r="L366" s="38"/>
      <c r="M366" s="39">
        <v>151</v>
      </c>
      <c r="N366" s="96">
        <f t="shared" si="61"/>
        <v>151</v>
      </c>
      <c r="O366" s="35"/>
      <c r="P366" s="35"/>
      <c r="Q366" s="131"/>
      <c r="R366" s="35"/>
      <c r="S366" s="41">
        <v>41936</v>
      </c>
      <c r="T366" s="42"/>
      <c r="U366" s="40"/>
      <c r="V366" s="43">
        <v>1</v>
      </c>
      <c r="W366" s="43">
        <v>140</v>
      </c>
      <c r="X366" s="35"/>
      <c r="Y366" s="44"/>
      <c r="Z366" s="80" t="s">
        <v>904</v>
      </c>
      <c r="AA366" s="46" t="str">
        <f t="shared" si="62"/>
        <v>MAMTSFTrees of Peace-MainWP</v>
      </c>
    </row>
    <row r="367" spans="1:27" x14ac:dyDescent="0.15">
      <c r="A367" s="124"/>
      <c r="B367" s="35" t="s">
        <v>296</v>
      </c>
      <c r="C367" s="35" t="s">
        <v>297</v>
      </c>
      <c r="D367" s="80" t="s">
        <v>940</v>
      </c>
      <c r="E367" s="35" t="s">
        <v>341</v>
      </c>
      <c r="F367" s="36">
        <v>6.3</v>
      </c>
      <c r="G367" s="37">
        <v>53</v>
      </c>
      <c r="H367" s="37">
        <v>49</v>
      </c>
      <c r="I367" s="38">
        <f t="shared" ref="I367:I381" si="63">SIN(H367*PI()/180)*G367*3</f>
        <v>119.99882325542076</v>
      </c>
      <c r="J367" s="37">
        <v>36</v>
      </c>
      <c r="K367" s="37">
        <v>13.7</v>
      </c>
      <c r="L367" s="38">
        <f t="shared" ref="L367:L380" si="64">SIN(K367*PI()/180)*J367*3</f>
        <v>25.578519775086818</v>
      </c>
      <c r="M367" s="39">
        <v>5</v>
      </c>
      <c r="N367" s="96">
        <f t="shared" si="61"/>
        <v>150.57734303050756</v>
      </c>
      <c r="O367" s="35">
        <v>83</v>
      </c>
      <c r="P367" s="35" t="s">
        <v>342</v>
      </c>
      <c r="Q367" s="131" t="s">
        <v>881</v>
      </c>
      <c r="R367" s="35" t="s">
        <v>109</v>
      </c>
      <c r="S367" s="41">
        <v>38692</v>
      </c>
      <c r="T367" s="42"/>
      <c r="U367" s="40"/>
      <c r="V367" s="43">
        <v>1</v>
      </c>
      <c r="W367" s="43">
        <v>120</v>
      </c>
      <c r="X367" s="35"/>
      <c r="Y367" s="44"/>
      <c r="Z367" s="35" t="s">
        <v>372</v>
      </c>
      <c r="AA367" s="46" t="str">
        <f t="shared" si="62"/>
        <v>MAMTSFTrees of Peace-MainWP</v>
      </c>
    </row>
    <row r="368" spans="1:27" ht="12" customHeight="1" x14ac:dyDescent="0.15">
      <c r="A368" s="124"/>
      <c r="B368" s="35" t="s">
        <v>429</v>
      </c>
      <c r="C368" s="35" t="s">
        <v>410</v>
      </c>
      <c r="D368" s="80" t="s">
        <v>940</v>
      </c>
      <c r="E368" s="35" t="s">
        <v>413</v>
      </c>
      <c r="F368" s="36">
        <v>8.1999999999999993</v>
      </c>
      <c r="G368" s="37">
        <v>55.5</v>
      </c>
      <c r="H368" s="37">
        <v>47.2</v>
      </c>
      <c r="I368" s="38">
        <f t="shared" si="63"/>
        <v>122.16602243972891</v>
      </c>
      <c r="J368" s="37">
        <v>37</v>
      </c>
      <c r="K368" s="37">
        <v>14.5</v>
      </c>
      <c r="L368" s="38">
        <f t="shared" si="64"/>
        <v>27.792180450043002</v>
      </c>
      <c r="M368" s="39">
        <v>0.5</v>
      </c>
      <c r="N368" s="96">
        <f t="shared" si="61"/>
        <v>150.45820288977191</v>
      </c>
      <c r="O368" s="35" t="s">
        <v>696</v>
      </c>
      <c r="P368" s="131" t="s">
        <v>206</v>
      </c>
      <c r="Q368" s="131" t="s">
        <v>881</v>
      </c>
      <c r="R368" s="35" t="s">
        <v>109</v>
      </c>
      <c r="S368" s="41">
        <v>38687</v>
      </c>
      <c r="T368" s="42"/>
      <c r="U368" s="40"/>
      <c r="V368" s="43">
        <v>1</v>
      </c>
      <c r="W368" s="43">
        <v>150</v>
      </c>
      <c r="X368" s="35"/>
      <c r="Y368" s="44"/>
      <c r="Z368" s="35"/>
      <c r="AA368" s="46" t="str">
        <f t="shared" si="62"/>
        <v>MAMTSFTrees of Peace-MainWP</v>
      </c>
    </row>
    <row r="369" spans="1:27" ht="12" customHeight="1" x14ac:dyDescent="0.15">
      <c r="A369" s="124"/>
      <c r="B369" s="35" t="s">
        <v>429</v>
      </c>
      <c r="C369" s="35" t="s">
        <v>410</v>
      </c>
      <c r="D369" s="80" t="s">
        <v>940</v>
      </c>
      <c r="E369" s="35" t="s">
        <v>413</v>
      </c>
      <c r="F369" s="36">
        <v>7.6</v>
      </c>
      <c r="G369" s="37">
        <v>63</v>
      </c>
      <c r="H369" s="37">
        <v>44.8</v>
      </c>
      <c r="I369" s="38">
        <f t="shared" si="63"/>
        <v>133.17586568311938</v>
      </c>
      <c r="J369" s="37">
        <v>44</v>
      </c>
      <c r="K369" s="37">
        <v>7.5</v>
      </c>
      <c r="L369" s="38">
        <f t="shared" si="64"/>
        <v>17.229457373046806</v>
      </c>
      <c r="M369" s="39"/>
      <c r="N369" s="96">
        <f t="shared" si="61"/>
        <v>150.4053230561662</v>
      </c>
      <c r="O369" s="35">
        <v>85</v>
      </c>
      <c r="P369" s="35"/>
      <c r="Q369" s="131" t="s">
        <v>881</v>
      </c>
      <c r="R369" s="35" t="s">
        <v>109</v>
      </c>
      <c r="S369" s="41">
        <v>38687</v>
      </c>
      <c r="T369" s="42"/>
      <c r="U369" s="40"/>
      <c r="V369" s="43">
        <v>1</v>
      </c>
      <c r="W369" s="43">
        <v>150</v>
      </c>
      <c r="X369" s="35"/>
      <c r="Y369" s="44"/>
      <c r="Z369" s="35"/>
      <c r="AA369" s="46" t="str">
        <f t="shared" si="62"/>
        <v>MAMTSFTrees of Peace-MainWP</v>
      </c>
    </row>
    <row r="370" spans="1:27" ht="12" customHeight="1" x14ac:dyDescent="0.15">
      <c r="A370" s="124"/>
      <c r="B370" s="35" t="s">
        <v>255</v>
      </c>
      <c r="C370" s="35" t="s">
        <v>256</v>
      </c>
      <c r="D370" s="80" t="s">
        <v>940</v>
      </c>
      <c r="E370" s="35" t="s">
        <v>582</v>
      </c>
      <c r="F370" s="36">
        <v>7.4</v>
      </c>
      <c r="G370" s="37">
        <v>49</v>
      </c>
      <c r="H370" s="37">
        <v>60.9</v>
      </c>
      <c r="I370" s="38">
        <f t="shared" si="63"/>
        <v>128.44451678621337</v>
      </c>
      <c r="J370" s="37">
        <v>24</v>
      </c>
      <c r="K370" s="37">
        <v>12.3</v>
      </c>
      <c r="L370" s="38">
        <f t="shared" si="64"/>
        <v>15.338187811798313</v>
      </c>
      <c r="M370" s="39">
        <v>6.6</v>
      </c>
      <c r="N370" s="96">
        <f t="shared" si="61"/>
        <v>150.38270459801168</v>
      </c>
      <c r="O370" s="35">
        <v>28</v>
      </c>
      <c r="P370" s="35"/>
      <c r="Q370" s="131" t="s">
        <v>881</v>
      </c>
      <c r="R370" s="35" t="s">
        <v>109</v>
      </c>
      <c r="S370" s="41">
        <v>38692</v>
      </c>
      <c r="T370" s="42"/>
      <c r="U370" s="40"/>
      <c r="V370" s="43">
        <v>1</v>
      </c>
      <c r="W370" s="43">
        <v>140</v>
      </c>
      <c r="X370" s="35"/>
      <c r="Y370" s="44"/>
      <c r="Z370" s="35" t="s">
        <v>204</v>
      </c>
      <c r="AA370" s="46" t="str">
        <f t="shared" si="62"/>
        <v>MAMTSFTrees of Peace-MainWP</v>
      </c>
    </row>
    <row r="371" spans="1:27" x14ac:dyDescent="0.15">
      <c r="A371" s="124"/>
      <c r="B371" s="35" t="s">
        <v>205</v>
      </c>
      <c r="C371" s="35" t="s">
        <v>74</v>
      </c>
      <c r="D371" s="80" t="s">
        <v>940</v>
      </c>
      <c r="E371" s="35" t="s">
        <v>75</v>
      </c>
      <c r="F371" s="36">
        <v>9.5</v>
      </c>
      <c r="G371" s="37">
        <v>67</v>
      </c>
      <c r="H371" s="37">
        <v>32.1</v>
      </c>
      <c r="I371" s="38">
        <f t="shared" si="63"/>
        <v>106.81111448313466</v>
      </c>
      <c r="J371" s="37">
        <v>57</v>
      </c>
      <c r="K371" s="37">
        <v>14.7</v>
      </c>
      <c r="L371" s="38">
        <f t="shared" si="64"/>
        <v>43.392608524001758</v>
      </c>
      <c r="M371" s="39"/>
      <c r="N371" s="96">
        <f t="shared" si="61"/>
        <v>150.20372300713643</v>
      </c>
      <c r="O371" s="35">
        <v>5</v>
      </c>
      <c r="P371" s="35"/>
      <c r="Q371" s="131" t="s">
        <v>881</v>
      </c>
      <c r="R371" s="35" t="s">
        <v>109</v>
      </c>
      <c r="S371" s="41">
        <v>38687</v>
      </c>
      <c r="T371" s="42"/>
      <c r="U371" s="40"/>
      <c r="V371" s="43">
        <v>1</v>
      </c>
      <c r="W371" s="43">
        <v>150</v>
      </c>
      <c r="X371" s="35"/>
      <c r="Y371" s="44"/>
      <c r="Z371" s="35" t="s">
        <v>540</v>
      </c>
      <c r="AA371" s="46" t="str">
        <f t="shared" si="62"/>
        <v>MAMTSFTrees of Peace-MainWP</v>
      </c>
    </row>
    <row r="372" spans="1:27" x14ac:dyDescent="0.15">
      <c r="A372" s="124"/>
      <c r="B372" s="35" t="s">
        <v>255</v>
      </c>
      <c r="C372" s="35" t="s">
        <v>256</v>
      </c>
      <c r="D372" s="80" t="s">
        <v>940</v>
      </c>
      <c r="E372" s="35" t="s">
        <v>413</v>
      </c>
      <c r="F372" s="36">
        <v>8.1</v>
      </c>
      <c r="G372" s="37">
        <v>63</v>
      </c>
      <c r="H372" s="37">
        <v>38.6</v>
      </c>
      <c r="I372" s="38">
        <f t="shared" si="63"/>
        <v>117.91324377807399</v>
      </c>
      <c r="J372" s="37">
        <v>57</v>
      </c>
      <c r="K372" s="37">
        <v>9</v>
      </c>
      <c r="L372" s="38">
        <f t="shared" si="64"/>
        <v>26.750293521879478</v>
      </c>
      <c r="M372" s="39">
        <v>4.8</v>
      </c>
      <c r="N372" s="96">
        <f t="shared" si="61"/>
        <v>149.46353729995349</v>
      </c>
      <c r="O372" s="35">
        <v>36</v>
      </c>
      <c r="P372" s="35"/>
      <c r="Q372" s="131"/>
      <c r="R372" s="35" t="s">
        <v>109</v>
      </c>
      <c r="S372" s="41">
        <v>38687</v>
      </c>
      <c r="T372" s="42"/>
      <c r="U372" s="40"/>
      <c r="V372" s="43">
        <v>1</v>
      </c>
      <c r="W372" s="43">
        <v>140</v>
      </c>
      <c r="X372" s="35"/>
      <c r="Y372" s="44"/>
      <c r="Z372" s="35" t="s">
        <v>374</v>
      </c>
      <c r="AA372" s="46" t="str">
        <f>B372&amp;C372&amp;D428&amp;E428</f>
        <v>MAMTSFTrout BrookRM</v>
      </c>
    </row>
    <row r="373" spans="1:27" x14ac:dyDescent="0.15">
      <c r="A373" s="124"/>
      <c r="B373" s="35" t="s">
        <v>60</v>
      </c>
      <c r="C373" s="35" t="s">
        <v>61</v>
      </c>
      <c r="D373" s="80" t="s">
        <v>940</v>
      </c>
      <c r="E373" s="35" t="s">
        <v>582</v>
      </c>
      <c r="F373" s="36">
        <v>6.7</v>
      </c>
      <c r="G373" s="37">
        <v>51</v>
      </c>
      <c r="H373" s="37">
        <v>52.8</v>
      </c>
      <c r="I373" s="38">
        <f t="shared" si="63"/>
        <v>121.86907745770202</v>
      </c>
      <c r="J373" s="37">
        <v>32.5</v>
      </c>
      <c r="K373" s="37">
        <v>12.2</v>
      </c>
      <c r="L373" s="38">
        <f t="shared" si="64"/>
        <v>20.604167654400392</v>
      </c>
      <c r="M373" s="39">
        <v>5.6</v>
      </c>
      <c r="N373" s="96">
        <f t="shared" si="61"/>
        <v>148.0732451121024</v>
      </c>
      <c r="O373" s="35">
        <v>40</v>
      </c>
      <c r="P373" s="35" t="s">
        <v>661</v>
      </c>
      <c r="Q373" s="131"/>
      <c r="R373" s="35" t="s">
        <v>109</v>
      </c>
      <c r="S373" s="41">
        <v>38692</v>
      </c>
      <c r="T373" s="42"/>
      <c r="U373" s="40"/>
      <c r="V373" s="43">
        <v>1</v>
      </c>
      <c r="W373" s="43">
        <v>140</v>
      </c>
      <c r="X373" s="35"/>
      <c r="Y373" s="44"/>
      <c r="Z373" s="35" t="s">
        <v>533</v>
      </c>
      <c r="AA373" s="46" t="str">
        <f>B373&amp;C373&amp;D429&amp;E429</f>
        <v>MAMTSFTrout BrookBC</v>
      </c>
    </row>
    <row r="374" spans="1:27" x14ac:dyDescent="0.15">
      <c r="A374" s="124"/>
      <c r="B374" s="35" t="s">
        <v>429</v>
      </c>
      <c r="C374" s="35" t="s">
        <v>410</v>
      </c>
      <c r="D374" s="80" t="s">
        <v>940</v>
      </c>
      <c r="E374" s="35" t="s">
        <v>582</v>
      </c>
      <c r="F374" s="36">
        <v>8.3800000000000008</v>
      </c>
      <c r="G374" s="37">
        <v>47</v>
      </c>
      <c r="H374" s="37">
        <v>54</v>
      </c>
      <c r="I374" s="38">
        <f t="shared" si="63"/>
        <v>114.07139620686758</v>
      </c>
      <c r="J374" s="37">
        <v>29</v>
      </c>
      <c r="K374" s="37">
        <v>16.600000000000001</v>
      </c>
      <c r="L374" s="38">
        <f t="shared" si="64"/>
        <v>24.854887964232695</v>
      </c>
      <c r="M374" s="39">
        <v>6.5</v>
      </c>
      <c r="N374" s="96">
        <v>147.4</v>
      </c>
      <c r="O374" s="35">
        <v>79</v>
      </c>
      <c r="P374" s="35" t="s">
        <v>210</v>
      </c>
      <c r="Q374" s="131"/>
      <c r="R374" s="35" t="s">
        <v>109</v>
      </c>
      <c r="S374" s="186">
        <v>41932</v>
      </c>
      <c r="T374" s="42"/>
      <c r="U374" s="40"/>
      <c r="V374" s="43">
        <v>1</v>
      </c>
      <c r="W374" s="43">
        <v>135</v>
      </c>
      <c r="X374" s="35"/>
      <c r="Y374" s="44"/>
      <c r="Z374" s="35" t="s">
        <v>903</v>
      </c>
      <c r="AA374" s="46" t="str">
        <f>B374&amp;C374&amp;D431&amp;E431</f>
        <v>MAMTSFTrout BrookHM</v>
      </c>
    </row>
    <row r="375" spans="1:27" x14ac:dyDescent="0.15">
      <c r="A375" s="124"/>
      <c r="B375" s="35" t="s">
        <v>72</v>
      </c>
      <c r="C375" s="35" t="s">
        <v>0</v>
      </c>
      <c r="D375" s="80" t="s">
        <v>940</v>
      </c>
      <c r="E375" s="35" t="s">
        <v>359</v>
      </c>
      <c r="F375" s="36"/>
      <c r="G375" s="37">
        <v>60</v>
      </c>
      <c r="H375" s="37">
        <v>42.4</v>
      </c>
      <c r="I375" s="38">
        <f t="shared" si="63"/>
        <v>121.3744297650702</v>
      </c>
      <c r="J375" s="37">
        <v>48.5</v>
      </c>
      <c r="K375" s="37">
        <v>10.1</v>
      </c>
      <c r="L375" s="38">
        <f t="shared" si="64"/>
        <v>25.515858646384125</v>
      </c>
      <c r="M375" s="39"/>
      <c r="N375" s="96">
        <f t="shared" ref="N375:N380" si="65">I375+L375+M375</f>
        <v>146.89028841145432</v>
      </c>
      <c r="O375" s="35"/>
      <c r="P375" s="35"/>
      <c r="Q375" s="131"/>
      <c r="R375" s="35" t="s">
        <v>428</v>
      </c>
      <c r="S375" s="41">
        <v>39029</v>
      </c>
      <c r="T375" s="42"/>
      <c r="U375" s="40"/>
      <c r="V375" s="43">
        <v>1</v>
      </c>
      <c r="W375" s="43">
        <v>140</v>
      </c>
      <c r="X375" s="35"/>
      <c r="Y375" s="44"/>
      <c r="Z375" s="35"/>
      <c r="AA375" s="46" t="str">
        <f>B375&amp;C375&amp;D431&amp;E431</f>
        <v>MAMTSFTrout BrookHM</v>
      </c>
    </row>
    <row r="376" spans="1:27" x14ac:dyDescent="0.15">
      <c r="A376" s="124"/>
      <c r="B376" s="35" t="s">
        <v>255</v>
      </c>
      <c r="C376" s="35" t="s">
        <v>256</v>
      </c>
      <c r="D376" s="80" t="s">
        <v>940</v>
      </c>
      <c r="E376" s="35" t="s">
        <v>413</v>
      </c>
      <c r="F376" s="36">
        <v>8.6</v>
      </c>
      <c r="G376" s="37">
        <v>53</v>
      </c>
      <c r="H376" s="37">
        <v>43.9</v>
      </c>
      <c r="I376" s="38">
        <f t="shared" si="63"/>
        <v>110.25089069585427</v>
      </c>
      <c r="J376" s="37">
        <v>40.5</v>
      </c>
      <c r="K376" s="37">
        <v>13.3</v>
      </c>
      <c r="L376" s="38">
        <f t="shared" si="64"/>
        <v>27.951043068354686</v>
      </c>
      <c r="M376" s="39">
        <v>6.3</v>
      </c>
      <c r="N376" s="96">
        <f t="shared" si="65"/>
        <v>144.50193376420896</v>
      </c>
      <c r="O376" s="35"/>
      <c r="P376" s="35" t="s">
        <v>253</v>
      </c>
      <c r="Q376" s="131"/>
      <c r="R376" s="35" t="s">
        <v>109</v>
      </c>
      <c r="S376" s="41">
        <v>38687</v>
      </c>
      <c r="T376" s="42"/>
      <c r="U376" s="40"/>
      <c r="V376" s="43">
        <v>1</v>
      </c>
      <c r="W376" s="43">
        <v>140</v>
      </c>
      <c r="X376" s="35"/>
      <c r="Y376" s="44"/>
      <c r="Z376" s="35" t="s">
        <v>4</v>
      </c>
      <c r="AA376" s="46" t="str">
        <f>B376&amp;C376&amp;D432&amp;E432</f>
        <v>MAMTSFTrout BrookNS</v>
      </c>
    </row>
    <row r="377" spans="1:27" x14ac:dyDescent="0.15">
      <c r="A377" s="124"/>
      <c r="B377" s="35" t="s">
        <v>60</v>
      </c>
      <c r="C377" s="35" t="s">
        <v>61</v>
      </c>
      <c r="D377" s="80" t="s">
        <v>940</v>
      </c>
      <c r="E377" s="35" t="s">
        <v>413</v>
      </c>
      <c r="F377" s="36">
        <v>8.5</v>
      </c>
      <c r="G377" s="37">
        <v>63.5</v>
      </c>
      <c r="H377" s="37">
        <v>37.4</v>
      </c>
      <c r="I377" s="38">
        <f t="shared" si="63"/>
        <v>115.70509746728611</v>
      </c>
      <c r="J377" s="37">
        <v>53</v>
      </c>
      <c r="K377" s="37">
        <v>9.8000000000000007</v>
      </c>
      <c r="L377" s="38">
        <f t="shared" si="64"/>
        <v>27.063310367399176</v>
      </c>
      <c r="M377" s="39"/>
      <c r="N377" s="96">
        <f t="shared" si="65"/>
        <v>142.76840783468529</v>
      </c>
      <c r="O377" s="35">
        <v>95</v>
      </c>
      <c r="P377" s="35"/>
      <c r="Q377" s="131"/>
      <c r="R377" s="35" t="s">
        <v>428</v>
      </c>
      <c r="S377" s="41">
        <v>38826</v>
      </c>
      <c r="T377" s="42"/>
      <c r="U377" s="40"/>
      <c r="V377" s="43">
        <v>1</v>
      </c>
      <c r="W377" s="43">
        <v>140</v>
      </c>
      <c r="X377" s="35"/>
      <c r="Y377" s="44"/>
      <c r="Z377" s="35" t="s">
        <v>89</v>
      </c>
      <c r="AA377" s="46" t="str">
        <f>B377&amp;C377&amp;D434&amp;E434</f>
        <v>MAMTSFTrout BrookBC</v>
      </c>
    </row>
    <row r="378" spans="1:27" x14ac:dyDescent="0.15">
      <c r="A378" s="124"/>
      <c r="B378" s="35" t="s">
        <v>255</v>
      </c>
      <c r="C378" s="35" t="s">
        <v>256</v>
      </c>
      <c r="D378" s="80" t="s">
        <v>940</v>
      </c>
      <c r="E378" s="35" t="s">
        <v>582</v>
      </c>
      <c r="F378" s="36">
        <v>7.4</v>
      </c>
      <c r="G378" s="37">
        <v>48</v>
      </c>
      <c r="H378" s="37">
        <v>51.2</v>
      </c>
      <c r="I378" s="38">
        <f t="shared" si="63"/>
        <v>112.22466695013227</v>
      </c>
      <c r="J378" s="37">
        <v>34</v>
      </c>
      <c r="K378" s="37">
        <v>11.2</v>
      </c>
      <c r="L378" s="38">
        <f t="shared" si="64"/>
        <v>19.811903824437138</v>
      </c>
      <c r="M378" s="39">
        <v>6</v>
      </c>
      <c r="N378" s="96">
        <f t="shared" si="65"/>
        <v>138.03657077456941</v>
      </c>
      <c r="O378" s="35">
        <v>39</v>
      </c>
      <c r="P378" s="35" t="s">
        <v>661</v>
      </c>
      <c r="Q378" s="131"/>
      <c r="R378" s="35" t="s">
        <v>109</v>
      </c>
      <c r="S378" s="41">
        <v>38692</v>
      </c>
      <c r="T378" s="42"/>
      <c r="U378" s="40"/>
      <c r="V378" s="43">
        <v>1</v>
      </c>
      <c r="W378" s="43">
        <v>100</v>
      </c>
      <c r="X378" s="35"/>
      <c r="Y378" s="44"/>
      <c r="Z378" s="35"/>
      <c r="AA378" s="46" t="str">
        <f>B378&amp;C378&amp;D434&amp;E434</f>
        <v>MAMTSFTrout BrookBC</v>
      </c>
    </row>
    <row r="379" spans="1:27" x14ac:dyDescent="0.15">
      <c r="A379" s="124"/>
      <c r="B379" s="35" t="s">
        <v>255</v>
      </c>
      <c r="C379" s="35" t="s">
        <v>256</v>
      </c>
      <c r="D379" s="80" t="s">
        <v>940</v>
      </c>
      <c r="E379" s="35" t="s">
        <v>341</v>
      </c>
      <c r="F379" s="36">
        <v>8.1999999999999993</v>
      </c>
      <c r="G379" s="37">
        <v>47.5</v>
      </c>
      <c r="H379" s="37">
        <v>50.4</v>
      </c>
      <c r="I379" s="38">
        <f t="shared" si="63"/>
        <v>109.79813709554995</v>
      </c>
      <c r="J379" s="37">
        <v>31.5</v>
      </c>
      <c r="K379" s="37">
        <v>10.9</v>
      </c>
      <c r="L379" s="38">
        <f t="shared" si="64"/>
        <v>17.869519362544729</v>
      </c>
      <c r="M379" s="39">
        <v>6.3</v>
      </c>
      <c r="N379" s="96">
        <f t="shared" si="65"/>
        <v>133.96765645809469</v>
      </c>
      <c r="O379" s="35">
        <v>29</v>
      </c>
      <c r="P379" s="35"/>
      <c r="Q379" s="131"/>
      <c r="R379" s="35" t="s">
        <v>109</v>
      </c>
      <c r="S379" s="41">
        <v>38692</v>
      </c>
      <c r="T379" s="42"/>
      <c r="U379" s="40"/>
      <c r="V379" s="43">
        <v>1</v>
      </c>
      <c r="W379" s="43">
        <v>170</v>
      </c>
      <c r="X379" s="35" t="s">
        <v>642</v>
      </c>
      <c r="Y379" s="44" t="s">
        <v>643</v>
      </c>
      <c r="Z379" s="35"/>
      <c r="AA379" s="46" t="str">
        <f>B379&amp;C379&amp;D435&amp;E435</f>
        <v>MAMTSFTrout BrookWP</v>
      </c>
    </row>
    <row r="380" spans="1:27" x14ac:dyDescent="0.15">
      <c r="A380" s="124"/>
      <c r="B380" s="124" t="s">
        <v>60</v>
      </c>
      <c r="C380" s="124" t="s">
        <v>61</v>
      </c>
      <c r="D380" s="80" t="s">
        <v>940</v>
      </c>
      <c r="E380" s="35" t="s">
        <v>341</v>
      </c>
      <c r="F380" s="36">
        <v>10</v>
      </c>
      <c r="G380" s="37">
        <v>49</v>
      </c>
      <c r="H380" s="37">
        <v>46.6</v>
      </c>
      <c r="I380" s="38">
        <f t="shared" si="63"/>
        <v>106.80647663273346</v>
      </c>
      <c r="J380" s="37">
        <v>32.5</v>
      </c>
      <c r="K380" s="37">
        <v>13.7</v>
      </c>
      <c r="L380" s="38">
        <f t="shared" si="64"/>
        <v>23.091719241397819</v>
      </c>
      <c r="M380" s="39"/>
      <c r="N380" s="96">
        <f t="shared" si="65"/>
        <v>129.89819587413129</v>
      </c>
      <c r="O380" s="35">
        <v>65</v>
      </c>
      <c r="P380" s="35"/>
      <c r="Q380" s="131"/>
      <c r="R380" s="35" t="s">
        <v>351</v>
      </c>
      <c r="S380" s="41">
        <v>38797</v>
      </c>
      <c r="T380" s="42"/>
      <c r="U380" s="40"/>
      <c r="V380" s="43">
        <v>1</v>
      </c>
      <c r="W380" s="43">
        <v>160</v>
      </c>
      <c r="X380" s="124"/>
      <c r="Y380" s="150"/>
      <c r="Z380" s="124"/>
      <c r="AA380" s="46" t="str">
        <f>B380&amp;C380&amp;D437&amp;E437</f>
        <v>MAMTSFTrout BrookRM</v>
      </c>
    </row>
    <row r="381" spans="1:27" x14ac:dyDescent="0.15">
      <c r="A381" s="124"/>
      <c r="B381" s="35" t="s">
        <v>72</v>
      </c>
      <c r="C381" s="35" t="s">
        <v>0</v>
      </c>
      <c r="D381" s="80" t="s">
        <v>940</v>
      </c>
      <c r="E381" s="35" t="s">
        <v>763</v>
      </c>
      <c r="F381" s="36">
        <v>1.9</v>
      </c>
      <c r="G381" s="37">
        <v>21</v>
      </c>
      <c r="H381" s="37">
        <v>58.1</v>
      </c>
      <c r="I381" s="38">
        <f t="shared" si="63"/>
        <v>53.485216320635914</v>
      </c>
      <c r="J381" s="37"/>
      <c r="K381" s="37"/>
      <c r="L381" s="38"/>
      <c r="M381" s="39">
        <v>13</v>
      </c>
      <c r="N381" s="96">
        <v>65</v>
      </c>
      <c r="O381" s="35"/>
      <c r="P381" s="35"/>
      <c r="Q381" s="131"/>
      <c r="R381" s="35" t="s">
        <v>426</v>
      </c>
      <c r="S381" s="41">
        <v>42225</v>
      </c>
      <c r="T381" s="42"/>
      <c r="U381" s="40"/>
      <c r="V381" s="43"/>
      <c r="W381" s="43"/>
      <c r="X381" s="124"/>
      <c r="Y381" s="150"/>
      <c r="Z381" s="124"/>
      <c r="AA381" s="46" t="str">
        <f>B381&amp;C381&amp;D438&amp;E438</f>
        <v>MAMTSFTrout BrookBB</v>
      </c>
    </row>
    <row r="382" spans="1:27" x14ac:dyDescent="0.15">
      <c r="A382" s="124"/>
      <c r="B382" s="35" t="s">
        <v>72</v>
      </c>
      <c r="C382" s="35" t="s">
        <v>0</v>
      </c>
      <c r="D382" s="80" t="s">
        <v>940</v>
      </c>
      <c r="E382" s="35" t="s">
        <v>763</v>
      </c>
      <c r="F382" s="36">
        <f>21/12</f>
        <v>1.75</v>
      </c>
      <c r="G382" s="37"/>
      <c r="H382" s="37"/>
      <c r="I382" s="38"/>
      <c r="J382" s="37"/>
      <c r="K382" s="37"/>
      <c r="L382" s="38"/>
      <c r="M382" s="39">
        <v>60</v>
      </c>
      <c r="N382" s="96">
        <f>I382+L382+M382</f>
        <v>60</v>
      </c>
      <c r="O382" s="35"/>
      <c r="P382" s="35"/>
      <c r="Q382" s="131"/>
      <c r="R382" s="35" t="s">
        <v>426</v>
      </c>
      <c r="S382" s="41" t="s">
        <v>872</v>
      </c>
      <c r="T382" s="42"/>
      <c r="U382" s="40"/>
      <c r="V382" s="43"/>
      <c r="W382" s="43"/>
      <c r="X382" s="124"/>
      <c r="Y382" s="150"/>
      <c r="Z382" s="124"/>
      <c r="AA382" s="46" t="str">
        <f>B382&amp;C382&amp;D439&amp;E439</f>
        <v>MAMTSFTrout BrookBB</v>
      </c>
    </row>
    <row r="383" spans="1:27" x14ac:dyDescent="0.15">
      <c r="A383" s="124"/>
      <c r="B383" s="35" t="s">
        <v>429</v>
      </c>
      <c r="C383" s="35" t="s">
        <v>410</v>
      </c>
      <c r="D383" s="35" t="s">
        <v>70</v>
      </c>
      <c r="E383" s="35" t="s">
        <v>413</v>
      </c>
      <c r="F383" s="36">
        <v>8.6</v>
      </c>
      <c r="G383" s="37"/>
      <c r="H383" s="37"/>
      <c r="I383" s="38">
        <f t="shared" ref="I383:I394" si="66">SIN(H383*PI()/180)*G383*3</f>
        <v>0</v>
      </c>
      <c r="J383" s="37"/>
      <c r="K383" s="37"/>
      <c r="L383" s="38">
        <f t="shared" ref="L383:L394" si="67">SIN(K383*PI()/180)*J383*3</f>
        <v>0</v>
      </c>
      <c r="M383" s="39">
        <v>161.4</v>
      </c>
      <c r="N383" s="96">
        <v>160.5</v>
      </c>
      <c r="O383" s="35">
        <v>137</v>
      </c>
      <c r="P383" s="35" t="s">
        <v>207</v>
      </c>
      <c r="Q383" s="131" t="s">
        <v>881</v>
      </c>
      <c r="R383" s="35" t="s">
        <v>109</v>
      </c>
      <c r="S383" s="41">
        <v>41552</v>
      </c>
      <c r="T383" s="42"/>
      <c r="U383" s="40"/>
      <c r="V383" s="43">
        <v>1</v>
      </c>
      <c r="W383" s="43">
        <v>140</v>
      </c>
      <c r="X383" s="35" t="s">
        <v>747</v>
      </c>
      <c r="Y383" s="44" t="s">
        <v>748</v>
      </c>
      <c r="Z383" s="35" t="s">
        <v>589</v>
      </c>
      <c r="AA383" s="46" t="str">
        <f t="shared" ref="AA383:AA388" si="68">B383&amp;C383&amp;D383&amp;E383</f>
        <v>MAMTSFTrees of Peace-Mast WP</v>
      </c>
    </row>
    <row r="384" spans="1:27" x14ac:dyDescent="0.15">
      <c r="A384" s="124"/>
      <c r="B384" s="35" t="s">
        <v>590</v>
      </c>
      <c r="C384" s="35" t="s">
        <v>591</v>
      </c>
      <c r="D384" s="35" t="s">
        <v>729</v>
      </c>
      <c r="E384" s="35" t="s">
        <v>616</v>
      </c>
      <c r="F384" s="36">
        <v>9.1999999999999993</v>
      </c>
      <c r="G384" s="37">
        <f>203.5/3</f>
        <v>67.833333333333329</v>
      </c>
      <c r="H384" s="37">
        <v>41.1</v>
      </c>
      <c r="I384" s="38">
        <f t="shared" si="66"/>
        <v>133.77586251909847</v>
      </c>
      <c r="J384" s="37"/>
      <c r="K384" s="37"/>
      <c r="L384" s="38">
        <f t="shared" si="67"/>
        <v>0</v>
      </c>
      <c r="M384" s="39">
        <f>19+7.25</f>
        <v>26.25</v>
      </c>
      <c r="N384" s="96">
        <f t="shared" ref="N384:N401" si="69">I384+L384+M384</f>
        <v>160.02586251909847</v>
      </c>
      <c r="O384" s="35">
        <v>138</v>
      </c>
      <c r="P384" s="35" t="s">
        <v>587</v>
      </c>
      <c r="Q384" s="131" t="s">
        <v>881</v>
      </c>
      <c r="R384" s="35" t="s">
        <v>109</v>
      </c>
      <c r="S384" s="41">
        <v>41144</v>
      </c>
      <c r="T384" s="42"/>
      <c r="U384" s="40"/>
      <c r="V384" s="43">
        <v>1</v>
      </c>
      <c r="W384" s="43">
        <v>150</v>
      </c>
      <c r="X384" s="35"/>
      <c r="Y384" s="44"/>
      <c r="Z384" s="35" t="s">
        <v>531</v>
      </c>
      <c r="AA384" s="46" t="str">
        <f t="shared" si="68"/>
        <v>MAMTSFTrees of Peace-Mast WP</v>
      </c>
    </row>
    <row r="385" spans="1:27" x14ac:dyDescent="0.15">
      <c r="A385" s="124"/>
      <c r="B385" s="35" t="s">
        <v>255</v>
      </c>
      <c r="C385" s="35" t="s">
        <v>256</v>
      </c>
      <c r="D385" s="35" t="s">
        <v>70</v>
      </c>
      <c r="E385" s="35" t="s">
        <v>582</v>
      </c>
      <c r="F385" s="36">
        <v>8.3000000000000007</v>
      </c>
      <c r="G385" s="37">
        <v>50</v>
      </c>
      <c r="H385" s="37">
        <v>57.7</v>
      </c>
      <c r="I385" s="38">
        <f t="shared" si="66"/>
        <v>126.78927498327843</v>
      </c>
      <c r="J385" s="37">
        <v>26</v>
      </c>
      <c r="K385" s="37">
        <v>15.1</v>
      </c>
      <c r="L385" s="38">
        <f t="shared" si="67"/>
        <v>20.319351674126573</v>
      </c>
      <c r="M385" s="39">
        <v>7.5</v>
      </c>
      <c r="N385" s="96">
        <f t="shared" si="69"/>
        <v>154.60862665740501</v>
      </c>
      <c r="O385" s="35">
        <v>122</v>
      </c>
      <c r="P385" s="35"/>
      <c r="Q385" s="131" t="s">
        <v>881</v>
      </c>
      <c r="R385" s="35" t="s">
        <v>109</v>
      </c>
      <c r="S385" s="41">
        <v>38693</v>
      </c>
      <c r="T385" s="42"/>
      <c r="U385" s="40"/>
      <c r="V385" s="43">
        <v>1</v>
      </c>
      <c r="W385" s="43">
        <v>140</v>
      </c>
      <c r="X385" s="35"/>
      <c r="Y385" s="44"/>
      <c r="Z385" s="35" t="s">
        <v>117</v>
      </c>
      <c r="AA385" s="46" t="str">
        <f t="shared" si="68"/>
        <v>MAMTSFTrees of Peace-Mast WP</v>
      </c>
    </row>
    <row r="386" spans="1:27" x14ac:dyDescent="0.15">
      <c r="A386" s="124"/>
      <c r="B386" s="35" t="s">
        <v>255</v>
      </c>
      <c r="C386" s="35" t="s">
        <v>256</v>
      </c>
      <c r="D386" s="35" t="s">
        <v>70</v>
      </c>
      <c r="E386" s="35" t="s">
        <v>582</v>
      </c>
      <c r="F386" s="36">
        <v>9.4</v>
      </c>
      <c r="G386" s="37"/>
      <c r="H386" s="37"/>
      <c r="I386" s="38">
        <f t="shared" si="66"/>
        <v>0</v>
      </c>
      <c r="J386" s="37"/>
      <c r="K386" s="37"/>
      <c r="L386" s="38">
        <f t="shared" si="67"/>
        <v>0</v>
      </c>
      <c r="M386" s="39">
        <v>153.80000000000001</v>
      </c>
      <c r="N386" s="96">
        <f t="shared" si="69"/>
        <v>153.80000000000001</v>
      </c>
      <c r="O386" s="35">
        <v>121</v>
      </c>
      <c r="P386" s="35"/>
      <c r="Q386" s="131" t="s">
        <v>881</v>
      </c>
      <c r="R386" s="35" t="s">
        <v>109</v>
      </c>
      <c r="S386" s="41">
        <v>41932</v>
      </c>
      <c r="T386" s="42"/>
      <c r="U386" s="40"/>
      <c r="V386" s="43">
        <v>1</v>
      </c>
      <c r="W386" s="43">
        <v>140</v>
      </c>
      <c r="X386" s="35"/>
      <c r="Y386" s="44"/>
      <c r="Z386" s="35" t="s">
        <v>511</v>
      </c>
      <c r="AA386" s="46" t="str">
        <f t="shared" si="68"/>
        <v>MAMTSFTrees of Peace-Mast WP</v>
      </c>
    </row>
    <row r="387" spans="1:27" x14ac:dyDescent="0.15">
      <c r="A387" s="124"/>
      <c r="B387" s="35" t="s">
        <v>429</v>
      </c>
      <c r="C387" s="35" t="s">
        <v>410</v>
      </c>
      <c r="D387" s="35" t="s">
        <v>118</v>
      </c>
      <c r="E387" s="35" t="s">
        <v>75</v>
      </c>
      <c r="F387" s="36">
        <v>10</v>
      </c>
      <c r="G387" s="37">
        <v>64</v>
      </c>
      <c r="H387" s="37">
        <v>52.9</v>
      </c>
      <c r="I387" s="38">
        <f t="shared" si="66"/>
        <v>153.13611433444385</v>
      </c>
      <c r="J387" s="37">
        <v>37</v>
      </c>
      <c r="K387" s="37">
        <v>0.1</v>
      </c>
      <c r="L387" s="38">
        <f t="shared" si="67"/>
        <v>0.19373144861471228</v>
      </c>
      <c r="M387" s="39">
        <v>0</v>
      </c>
      <c r="N387" s="96">
        <f t="shared" si="69"/>
        <v>153.32984578305854</v>
      </c>
      <c r="O387" s="35">
        <v>105</v>
      </c>
      <c r="P387" s="35" t="s">
        <v>445</v>
      </c>
      <c r="Q387" s="131" t="s">
        <v>881</v>
      </c>
      <c r="R387" s="35" t="s">
        <v>109</v>
      </c>
      <c r="S387" s="41">
        <v>38687</v>
      </c>
      <c r="T387" s="42"/>
      <c r="U387" s="40"/>
      <c r="V387" s="43">
        <v>1</v>
      </c>
      <c r="W387" s="43">
        <v>150</v>
      </c>
      <c r="X387" s="35"/>
      <c r="Y387" s="44"/>
      <c r="Z387" s="35"/>
      <c r="AA387" s="46" t="str">
        <f t="shared" si="68"/>
        <v>MAMTSFTrees of Peace-Mast WP</v>
      </c>
    </row>
    <row r="388" spans="1:27" x14ac:dyDescent="0.15">
      <c r="A388" s="124"/>
      <c r="B388" s="35" t="s">
        <v>429</v>
      </c>
      <c r="C388" s="35" t="s">
        <v>410</v>
      </c>
      <c r="D388" s="35" t="s">
        <v>70</v>
      </c>
      <c r="E388" s="35" t="s">
        <v>413</v>
      </c>
      <c r="F388" s="36">
        <v>8.8000000000000007</v>
      </c>
      <c r="G388" s="37">
        <v>48</v>
      </c>
      <c r="H388" s="37">
        <v>60</v>
      </c>
      <c r="I388" s="38">
        <f t="shared" si="66"/>
        <v>124.70765814495917</v>
      </c>
      <c r="J388" s="37">
        <v>22</v>
      </c>
      <c r="K388" s="37">
        <v>24.4</v>
      </c>
      <c r="L388" s="38">
        <f t="shared" si="67"/>
        <v>27.264892368419751</v>
      </c>
      <c r="M388" s="39">
        <v>1</v>
      </c>
      <c r="N388" s="96">
        <f t="shared" si="69"/>
        <v>152.97255051337891</v>
      </c>
      <c r="O388" s="35">
        <v>106</v>
      </c>
      <c r="P388" s="35" t="s">
        <v>596</v>
      </c>
      <c r="Q388" s="131" t="s">
        <v>881</v>
      </c>
      <c r="R388" s="35" t="s">
        <v>109</v>
      </c>
      <c r="S388" s="41">
        <v>38687</v>
      </c>
      <c r="T388" s="42"/>
      <c r="U388" s="40"/>
      <c r="V388" s="43">
        <v>1</v>
      </c>
      <c r="W388" s="43">
        <v>150</v>
      </c>
      <c r="X388" s="35"/>
      <c r="Y388" s="44"/>
      <c r="Z388" s="35"/>
      <c r="AA388" s="46" t="str">
        <f t="shared" si="68"/>
        <v>MAMTSFTrees of Peace-Mast WP</v>
      </c>
    </row>
    <row r="389" spans="1:27" x14ac:dyDescent="0.15">
      <c r="A389" s="124"/>
      <c r="B389" s="35" t="s">
        <v>255</v>
      </c>
      <c r="C389" s="35" t="s">
        <v>256</v>
      </c>
      <c r="D389" s="35" t="s">
        <v>70</v>
      </c>
      <c r="E389" s="35" t="s">
        <v>3</v>
      </c>
      <c r="F389" s="36">
        <v>9.5</v>
      </c>
      <c r="G389" s="37"/>
      <c r="H389" s="37"/>
      <c r="I389" s="38">
        <f t="shared" si="66"/>
        <v>0</v>
      </c>
      <c r="J389" s="37"/>
      <c r="K389" s="37"/>
      <c r="L389" s="38">
        <f t="shared" si="67"/>
        <v>0</v>
      </c>
      <c r="M389" s="39">
        <v>149.5</v>
      </c>
      <c r="N389" s="96">
        <f t="shared" si="69"/>
        <v>149.5</v>
      </c>
      <c r="O389" s="35"/>
      <c r="P389" s="35" t="s">
        <v>772</v>
      </c>
      <c r="Q389" s="131" t="s">
        <v>881</v>
      </c>
      <c r="R389" s="35" t="s">
        <v>426</v>
      </c>
      <c r="S389" s="41">
        <v>41139</v>
      </c>
      <c r="T389" s="42"/>
      <c r="U389" s="40"/>
      <c r="V389" s="43">
        <v>1</v>
      </c>
      <c r="W389" s="43">
        <v>140</v>
      </c>
      <c r="X389" s="35"/>
      <c r="Y389" s="44"/>
      <c r="Z389" s="35"/>
      <c r="AA389" s="46" t="str">
        <f>B389&amp;C389&amp;D446&amp;E446</f>
        <v>MAMTSFTrout BrookBB</v>
      </c>
    </row>
    <row r="390" spans="1:27" x14ac:dyDescent="0.15">
      <c r="A390" s="124"/>
      <c r="B390" s="35" t="s">
        <v>255</v>
      </c>
      <c r="C390" s="35" t="s">
        <v>256</v>
      </c>
      <c r="D390" s="35" t="s">
        <v>70</v>
      </c>
      <c r="E390" s="35" t="s">
        <v>413</v>
      </c>
      <c r="F390" s="36">
        <v>9</v>
      </c>
      <c r="G390" s="37">
        <v>60.5</v>
      </c>
      <c r="H390" s="37">
        <v>41.3</v>
      </c>
      <c r="I390" s="38">
        <f t="shared" si="66"/>
        <v>119.79030273491</v>
      </c>
      <c r="J390" s="37">
        <v>44.5</v>
      </c>
      <c r="K390" s="37">
        <v>8.1999999999999993</v>
      </c>
      <c r="L390" s="38">
        <f t="shared" si="67"/>
        <v>19.040962649685802</v>
      </c>
      <c r="M390" s="39">
        <v>7</v>
      </c>
      <c r="N390" s="96">
        <f t="shared" si="69"/>
        <v>145.83126538459581</v>
      </c>
      <c r="O390" s="35">
        <v>111</v>
      </c>
      <c r="P390" s="35" t="s">
        <v>585</v>
      </c>
      <c r="Q390" s="131"/>
      <c r="R390" s="35" t="s">
        <v>109</v>
      </c>
      <c r="S390" s="41">
        <v>38692</v>
      </c>
      <c r="T390" s="42"/>
      <c r="U390" s="40"/>
      <c r="V390" s="43">
        <v>1</v>
      </c>
      <c r="W390" s="43">
        <v>145</v>
      </c>
      <c r="X390" s="35"/>
      <c r="Y390" s="44"/>
      <c r="Z390" s="35"/>
      <c r="AA390" s="46" t="str">
        <f>B390&amp;C390&amp;D448&amp;E448</f>
        <v>MAMTSFTrout BrookBB</v>
      </c>
    </row>
    <row r="391" spans="1:27" x14ac:dyDescent="0.15">
      <c r="A391" s="124"/>
      <c r="B391" s="35" t="s">
        <v>255</v>
      </c>
      <c r="C391" s="35" t="s">
        <v>256</v>
      </c>
      <c r="D391" s="35" t="s">
        <v>70</v>
      </c>
      <c r="E391" s="35" t="s">
        <v>582</v>
      </c>
      <c r="F391" s="36">
        <v>8.1999999999999993</v>
      </c>
      <c r="G391" s="37">
        <v>50.5</v>
      </c>
      <c r="H391" s="37">
        <v>52.4</v>
      </c>
      <c r="I391" s="38">
        <f t="shared" si="66"/>
        <v>120.03188096831138</v>
      </c>
      <c r="J391" s="37">
        <v>33</v>
      </c>
      <c r="K391" s="37">
        <v>14.4</v>
      </c>
      <c r="L391" s="38">
        <f t="shared" si="67"/>
        <v>24.620298829320625</v>
      </c>
      <c r="M391" s="39">
        <v>0</v>
      </c>
      <c r="N391" s="96">
        <f t="shared" si="69"/>
        <v>144.65217979763202</v>
      </c>
      <c r="O391" s="35"/>
      <c r="P391" s="35" t="s">
        <v>571</v>
      </c>
      <c r="Q391" s="131"/>
      <c r="R391" s="35" t="s">
        <v>109</v>
      </c>
      <c r="S391" s="41">
        <v>38693</v>
      </c>
      <c r="T391" s="42"/>
      <c r="U391" s="40"/>
      <c r="V391" s="43">
        <v>1</v>
      </c>
      <c r="W391" s="43">
        <v>140</v>
      </c>
      <c r="X391" s="35"/>
      <c r="Y391" s="44"/>
      <c r="Z391" s="35" t="s">
        <v>208</v>
      </c>
      <c r="AA391" s="46" t="str">
        <f>B391&amp;C391&amp;D448&amp;E448</f>
        <v>MAMTSFTrout BrookBB</v>
      </c>
    </row>
    <row r="392" spans="1:27" x14ac:dyDescent="0.15">
      <c r="A392" s="124"/>
      <c r="B392" s="35" t="s">
        <v>255</v>
      </c>
      <c r="C392" s="35" t="s">
        <v>256</v>
      </c>
      <c r="D392" s="35" t="s">
        <v>70</v>
      </c>
      <c r="E392" s="35" t="s">
        <v>413</v>
      </c>
      <c r="F392" s="36">
        <v>9.8000000000000007</v>
      </c>
      <c r="G392" s="37">
        <v>57</v>
      </c>
      <c r="H392" s="37">
        <v>45.8</v>
      </c>
      <c r="I392" s="38">
        <f t="shared" si="66"/>
        <v>122.59171390823255</v>
      </c>
      <c r="J392" s="37">
        <v>39</v>
      </c>
      <c r="K392" s="37">
        <v>10</v>
      </c>
      <c r="L392" s="38">
        <f t="shared" si="67"/>
        <v>20.316836787030848</v>
      </c>
      <c r="M392" s="39">
        <v>0</v>
      </c>
      <c r="N392" s="96">
        <f t="shared" si="69"/>
        <v>142.90855069526339</v>
      </c>
      <c r="O392" s="35">
        <v>104</v>
      </c>
      <c r="P392" s="35"/>
      <c r="Q392" s="131"/>
      <c r="R392" s="35" t="s">
        <v>109</v>
      </c>
      <c r="S392" s="41">
        <v>38692</v>
      </c>
      <c r="T392" s="42"/>
      <c r="U392" s="40"/>
      <c r="V392" s="43">
        <v>1</v>
      </c>
      <c r="W392" s="43">
        <v>135</v>
      </c>
      <c r="X392" s="35"/>
      <c r="Y392" s="44"/>
      <c r="Z392" s="35"/>
      <c r="AA392" s="46" t="str">
        <f>B392&amp;C392&amp;D450&amp;E450</f>
        <v>MAMTSFTuscaroraWP</v>
      </c>
    </row>
    <row r="393" spans="1:27" x14ac:dyDescent="0.15">
      <c r="A393" s="124"/>
      <c r="B393" s="35" t="s">
        <v>60</v>
      </c>
      <c r="C393" s="35" t="s">
        <v>61</v>
      </c>
      <c r="D393" s="35" t="s">
        <v>160</v>
      </c>
      <c r="E393" s="35" t="s">
        <v>191</v>
      </c>
      <c r="F393" s="36">
        <v>11.6</v>
      </c>
      <c r="G393" s="37">
        <v>68</v>
      </c>
      <c r="H393" s="37">
        <v>30.1</v>
      </c>
      <c r="I393" s="38">
        <f t="shared" si="66"/>
        <v>102.3081903805293</v>
      </c>
      <c r="J393" s="37">
        <v>65</v>
      </c>
      <c r="K393" s="37">
        <v>11.9</v>
      </c>
      <c r="L393" s="38">
        <f t="shared" si="67"/>
        <v>40.209816152342775</v>
      </c>
      <c r="M393" s="39"/>
      <c r="N393" s="96">
        <f t="shared" si="69"/>
        <v>142.51800653287208</v>
      </c>
      <c r="O393" s="35"/>
      <c r="P393" s="35" t="s">
        <v>161</v>
      </c>
      <c r="Q393" s="131"/>
      <c r="R393" s="35" t="s">
        <v>109</v>
      </c>
      <c r="S393" s="41">
        <v>39572</v>
      </c>
      <c r="T393" s="42"/>
      <c r="U393" s="40"/>
      <c r="V393" s="43">
        <v>1</v>
      </c>
      <c r="W393" s="43">
        <v>135</v>
      </c>
      <c r="X393" s="35"/>
      <c r="Y393" s="44"/>
      <c r="Z393" s="35">
        <f>AVERAGE(E394:F425)</f>
        <v>9.4469687499999999</v>
      </c>
      <c r="AA393" s="46" t="str">
        <f>B393&amp;C393&amp;D450&amp;E450</f>
        <v>MAMTSFTuscaroraWP</v>
      </c>
    </row>
    <row r="394" spans="1:27" x14ac:dyDescent="0.15">
      <c r="A394" s="124"/>
      <c r="B394" s="35" t="s">
        <v>725</v>
      </c>
      <c r="C394" s="35" t="s">
        <v>756</v>
      </c>
      <c r="D394" s="80" t="s">
        <v>928</v>
      </c>
      <c r="E394" s="35" t="s">
        <v>424</v>
      </c>
      <c r="F394" s="36">
        <v>8.5</v>
      </c>
      <c r="G394" s="37"/>
      <c r="H394" s="37"/>
      <c r="I394" s="38">
        <f t="shared" si="66"/>
        <v>0</v>
      </c>
      <c r="J394" s="37"/>
      <c r="K394" s="37"/>
      <c r="L394" s="38">
        <f t="shared" si="67"/>
        <v>0</v>
      </c>
      <c r="M394" s="39">
        <v>156.30000000000001</v>
      </c>
      <c r="N394" s="96">
        <f t="shared" si="69"/>
        <v>156.30000000000001</v>
      </c>
      <c r="O394" s="35"/>
      <c r="P394" s="35" t="s">
        <v>757</v>
      </c>
      <c r="Q394" s="131" t="s">
        <v>881</v>
      </c>
      <c r="R394" s="35" t="s">
        <v>426</v>
      </c>
      <c r="S394" s="41">
        <v>41423</v>
      </c>
      <c r="T394" s="42"/>
      <c r="U394" s="40"/>
      <c r="V394" s="43">
        <v>1</v>
      </c>
      <c r="W394" s="43">
        <v>140</v>
      </c>
      <c r="X394" s="35"/>
      <c r="Y394" s="44"/>
      <c r="Z394" s="35"/>
      <c r="AA394" s="46" t="str">
        <f>B394&amp;C394&amp;D394&amp;E394</f>
        <v>MAMTSFTrees of Peace-RachelWP</v>
      </c>
    </row>
    <row r="395" spans="1:27" x14ac:dyDescent="0.15">
      <c r="A395" s="124"/>
      <c r="B395" s="35" t="s">
        <v>725</v>
      </c>
      <c r="C395" s="35" t="s">
        <v>756</v>
      </c>
      <c r="D395" s="80" t="s">
        <v>928</v>
      </c>
      <c r="E395" s="35" t="s">
        <v>424</v>
      </c>
      <c r="F395" s="36">
        <v>8</v>
      </c>
      <c r="G395" s="37"/>
      <c r="H395" s="37"/>
      <c r="I395" s="38"/>
      <c r="J395" s="37"/>
      <c r="K395" s="37"/>
      <c r="L395" s="38"/>
      <c r="M395" s="39">
        <v>153.19999999999999</v>
      </c>
      <c r="N395" s="96">
        <f t="shared" si="69"/>
        <v>153.19999999999999</v>
      </c>
      <c r="O395" s="35"/>
      <c r="P395" s="35" t="s">
        <v>885</v>
      </c>
      <c r="Q395" s="131" t="s">
        <v>881</v>
      </c>
      <c r="R395" s="35" t="s">
        <v>426</v>
      </c>
      <c r="S395" s="41">
        <v>41423</v>
      </c>
      <c r="T395" s="42"/>
      <c r="U395" s="40"/>
      <c r="V395" s="43">
        <v>1</v>
      </c>
      <c r="W395" s="43">
        <v>150</v>
      </c>
      <c r="X395" s="35"/>
      <c r="Y395" s="44"/>
      <c r="Z395" s="35"/>
      <c r="AA395" s="46" t="str">
        <f>B395&amp;C395&amp;D395&amp;E395</f>
        <v>MAMTSFTrees of Peace-RachelWP</v>
      </c>
    </row>
    <row r="396" spans="1:27" x14ac:dyDescent="0.15">
      <c r="A396" s="124"/>
      <c r="B396" s="35" t="s">
        <v>725</v>
      </c>
      <c r="C396" s="35" t="s">
        <v>756</v>
      </c>
      <c r="D396" s="80" t="s">
        <v>928</v>
      </c>
      <c r="E396" s="35" t="s">
        <v>424</v>
      </c>
      <c r="F396" s="36">
        <v>7.5</v>
      </c>
      <c r="G396" s="37"/>
      <c r="H396" s="37"/>
      <c r="I396" s="38"/>
      <c r="J396" s="37"/>
      <c r="K396" s="37"/>
      <c r="L396" s="38"/>
      <c r="M396" s="39">
        <v>151.1</v>
      </c>
      <c r="N396" s="96">
        <f t="shared" si="69"/>
        <v>151.1</v>
      </c>
      <c r="O396" s="35"/>
      <c r="P396" s="35" t="s">
        <v>884</v>
      </c>
      <c r="Q396" s="131" t="s">
        <v>881</v>
      </c>
      <c r="R396" s="35" t="s">
        <v>426</v>
      </c>
      <c r="S396" s="41">
        <v>41423</v>
      </c>
      <c r="T396" s="42"/>
      <c r="U396" s="40"/>
      <c r="V396" s="43">
        <v>1</v>
      </c>
      <c r="W396" s="43">
        <v>150</v>
      </c>
      <c r="X396" s="35"/>
      <c r="Y396" s="44"/>
      <c r="Z396" s="35"/>
      <c r="AA396" s="46" t="str">
        <f>B396&amp;C396&amp;D396&amp;E396</f>
        <v>MAMTSFTrees of Peace-RachelWP</v>
      </c>
    </row>
    <row r="397" spans="1:27" x14ac:dyDescent="0.15">
      <c r="A397" s="124"/>
      <c r="B397" s="35" t="s">
        <v>725</v>
      </c>
      <c r="C397" s="35" t="s">
        <v>756</v>
      </c>
      <c r="D397" s="80" t="s">
        <v>928</v>
      </c>
      <c r="E397" s="35" t="s">
        <v>424</v>
      </c>
      <c r="F397" s="36">
        <v>8.6</v>
      </c>
      <c r="G397" s="37">
        <v>63</v>
      </c>
      <c r="H397" s="37">
        <v>43.9</v>
      </c>
      <c r="I397" s="38">
        <f t="shared" ref="I397:I403" si="70">SIN(H397*PI()/180)*G397*3</f>
        <v>131.05294554412865</v>
      </c>
      <c r="J397" s="37"/>
      <c r="K397" s="37"/>
      <c r="L397" s="38"/>
      <c r="M397" s="39">
        <v>20</v>
      </c>
      <c r="N397" s="96">
        <f t="shared" si="69"/>
        <v>151.05294554412865</v>
      </c>
      <c r="O397" s="35"/>
      <c r="P397" s="35" t="s">
        <v>837</v>
      </c>
      <c r="Q397" s="131" t="s">
        <v>881</v>
      </c>
      <c r="R397" s="35" t="s">
        <v>426</v>
      </c>
      <c r="S397" s="41">
        <v>39741</v>
      </c>
      <c r="T397" s="42"/>
      <c r="U397" s="40"/>
      <c r="V397" s="43">
        <v>1</v>
      </c>
      <c r="W397" s="43">
        <v>130</v>
      </c>
      <c r="X397" s="35"/>
      <c r="Y397" s="44"/>
      <c r="Z397" s="35"/>
      <c r="AA397" s="46" t="str">
        <f>B397&amp;C397&amp;D397&amp;E397</f>
        <v>MAMTSFTrees of Peace-RachelWP</v>
      </c>
    </row>
    <row r="398" spans="1:27" x14ac:dyDescent="0.15">
      <c r="A398" s="124"/>
      <c r="B398" s="35" t="s">
        <v>725</v>
      </c>
      <c r="C398" s="35" t="s">
        <v>756</v>
      </c>
      <c r="D398" s="80" t="s">
        <v>928</v>
      </c>
      <c r="E398" s="35" t="s">
        <v>424</v>
      </c>
      <c r="F398" s="36">
        <v>7.7</v>
      </c>
      <c r="G398" s="37">
        <v>64</v>
      </c>
      <c r="H398" s="37">
        <v>40.5</v>
      </c>
      <c r="I398" s="38">
        <f t="shared" si="70"/>
        <v>124.69402527939526</v>
      </c>
      <c r="J398" s="37">
        <v>53</v>
      </c>
      <c r="K398" s="37">
        <v>9.1</v>
      </c>
      <c r="L398" s="38">
        <f t="shared" ref="L398:L403" si="71">SIN(K398*PI()/180)*J398*3</f>
        <v>25.147132693462879</v>
      </c>
      <c r="M398" s="39">
        <v>0.3</v>
      </c>
      <c r="N398" s="96">
        <f t="shared" si="69"/>
        <v>150.14115797285814</v>
      </c>
      <c r="O398" s="35"/>
      <c r="P398" s="35" t="s">
        <v>821</v>
      </c>
      <c r="Q398" s="131" t="s">
        <v>881</v>
      </c>
      <c r="R398" s="35" t="s">
        <v>426</v>
      </c>
      <c r="S398" s="41">
        <v>39578</v>
      </c>
      <c r="T398" s="42"/>
      <c r="U398" s="40"/>
      <c r="V398" s="43">
        <v>1</v>
      </c>
      <c r="W398" s="43">
        <v>140</v>
      </c>
      <c r="X398" s="35"/>
      <c r="Y398" s="44"/>
      <c r="Z398" s="35"/>
      <c r="AA398" s="46" t="str">
        <f>B398&amp;C398&amp;D398&amp;E398</f>
        <v>MAMTSFTrees of Peace-RachelWP</v>
      </c>
    </row>
    <row r="399" spans="1:27" x14ac:dyDescent="0.15">
      <c r="A399" s="124"/>
      <c r="B399" s="35" t="s">
        <v>296</v>
      </c>
      <c r="C399" s="35" t="s">
        <v>297</v>
      </c>
      <c r="D399" s="80" t="s">
        <v>928</v>
      </c>
      <c r="E399" s="35" t="s">
        <v>424</v>
      </c>
      <c r="F399" s="36">
        <v>9.5</v>
      </c>
      <c r="G399" s="37">
        <v>53.5</v>
      </c>
      <c r="H399" s="37">
        <v>54.5</v>
      </c>
      <c r="I399" s="38">
        <f t="shared" si="70"/>
        <v>130.66554069618923</v>
      </c>
      <c r="J399" s="37"/>
      <c r="K399" s="37"/>
      <c r="L399" s="38">
        <f t="shared" si="71"/>
        <v>0</v>
      </c>
      <c r="M399" s="39">
        <v>18.600000000000001</v>
      </c>
      <c r="N399" s="96">
        <f t="shared" si="69"/>
        <v>149.26554069618922</v>
      </c>
      <c r="O399" s="35"/>
      <c r="P399" s="35" t="s">
        <v>764</v>
      </c>
      <c r="Q399" s="131"/>
      <c r="R399" s="35" t="s">
        <v>426</v>
      </c>
      <c r="S399" s="41">
        <v>39578</v>
      </c>
      <c r="T399" s="42"/>
      <c r="U399" s="40"/>
      <c r="V399" s="43">
        <v>1</v>
      </c>
      <c r="W399" s="43">
        <v>150</v>
      </c>
      <c r="X399" s="35" t="s">
        <v>739</v>
      </c>
      <c r="Y399" s="44" t="s">
        <v>740</v>
      </c>
      <c r="Z399" s="35"/>
      <c r="AA399" s="46" t="str">
        <f>B399&amp;C399&amp;D456&amp;E456</f>
        <v>MAMTSFTuscaroraWP</v>
      </c>
    </row>
    <row r="400" spans="1:27" x14ac:dyDescent="0.15">
      <c r="A400" s="124"/>
      <c r="B400" s="35" t="s">
        <v>725</v>
      </c>
      <c r="C400" s="35" t="s">
        <v>0</v>
      </c>
      <c r="D400" s="80" t="s">
        <v>928</v>
      </c>
      <c r="E400" s="35" t="s">
        <v>424</v>
      </c>
      <c r="F400" s="36">
        <v>9</v>
      </c>
      <c r="G400" s="37">
        <v>61</v>
      </c>
      <c r="H400" s="37">
        <v>42.5</v>
      </c>
      <c r="I400" s="38">
        <f t="shared" si="70"/>
        <v>123.63300799366581</v>
      </c>
      <c r="J400" s="37">
        <v>48.5</v>
      </c>
      <c r="K400" s="37">
        <v>12.2</v>
      </c>
      <c r="L400" s="38">
        <f t="shared" si="71"/>
        <v>30.747757884259045</v>
      </c>
      <c r="M400" s="39">
        <v>0.25</v>
      </c>
      <c r="N400" s="96">
        <f t="shared" si="69"/>
        <v>154.63076587792486</v>
      </c>
      <c r="O400" s="35"/>
      <c r="P400" s="35" t="s">
        <v>792</v>
      </c>
      <c r="Q400" s="131" t="s">
        <v>881</v>
      </c>
      <c r="R400" s="35" t="s">
        <v>426</v>
      </c>
      <c r="S400" s="41">
        <v>39562</v>
      </c>
      <c r="T400" s="42"/>
      <c r="U400" s="40"/>
      <c r="V400" s="43">
        <v>1</v>
      </c>
      <c r="W400" s="43">
        <v>130</v>
      </c>
      <c r="X400" s="35"/>
      <c r="Y400" s="44"/>
      <c r="Z400" s="35"/>
      <c r="AA400" s="46" t="str">
        <f>B400&amp;C400&amp;D400&amp;E400</f>
        <v>MAMTSFTrees of Peace-RachelWP</v>
      </c>
    </row>
    <row r="401" spans="1:27" x14ac:dyDescent="0.15">
      <c r="A401" s="124"/>
      <c r="B401" s="35" t="s">
        <v>725</v>
      </c>
      <c r="C401" s="35" t="s">
        <v>0</v>
      </c>
      <c r="D401" s="80" t="s">
        <v>928</v>
      </c>
      <c r="E401" s="35" t="s">
        <v>3</v>
      </c>
      <c r="F401" s="36">
        <v>8.9</v>
      </c>
      <c r="G401" s="37">
        <v>52.5</v>
      </c>
      <c r="H401" s="37">
        <v>59.3</v>
      </c>
      <c r="I401" s="38">
        <f t="shared" si="70"/>
        <v>135.42673277650755</v>
      </c>
      <c r="J401" s="37">
        <v>24.5</v>
      </c>
      <c r="K401" s="37">
        <v>15</v>
      </c>
      <c r="L401" s="38">
        <f t="shared" si="71"/>
        <v>19.023199815035273</v>
      </c>
      <c r="M401" s="39"/>
      <c r="N401" s="96">
        <f t="shared" si="69"/>
        <v>154.44993259154282</v>
      </c>
      <c r="O401" s="35"/>
      <c r="P401" s="35" t="s">
        <v>764</v>
      </c>
      <c r="Q401" s="131" t="s">
        <v>881</v>
      </c>
      <c r="R401" s="35" t="s">
        <v>426</v>
      </c>
      <c r="S401" s="41">
        <v>39517</v>
      </c>
      <c r="T401" s="42"/>
      <c r="U401" s="40"/>
      <c r="V401" s="43"/>
      <c r="W401" s="43"/>
      <c r="X401" s="35"/>
      <c r="Y401" s="44"/>
      <c r="Z401" s="35"/>
      <c r="AA401" s="46" t="str">
        <f>B401&amp;C401&amp;D401&amp;E401</f>
        <v>MAMTSFTrees of Peace-RachelWP</v>
      </c>
    </row>
    <row r="402" spans="1:27" x14ac:dyDescent="0.15">
      <c r="A402" s="124"/>
      <c r="B402" s="35" t="s">
        <v>87</v>
      </c>
      <c r="C402" s="35" t="s">
        <v>0</v>
      </c>
      <c r="D402" s="80" t="s">
        <v>928</v>
      </c>
      <c r="E402" s="35" t="s">
        <v>3</v>
      </c>
      <c r="F402" s="36">
        <v>9.9</v>
      </c>
      <c r="G402" s="37"/>
      <c r="H402" s="37"/>
      <c r="I402" s="38">
        <f t="shared" si="70"/>
        <v>0</v>
      </c>
      <c r="J402" s="37"/>
      <c r="K402" s="37"/>
      <c r="L402" s="38">
        <f t="shared" si="71"/>
        <v>0</v>
      </c>
      <c r="M402" s="39"/>
      <c r="N402" s="96">
        <v>152.19999999999999</v>
      </c>
      <c r="O402" s="35"/>
      <c r="P402" s="35" t="s">
        <v>769</v>
      </c>
      <c r="Q402" s="131" t="s">
        <v>881</v>
      </c>
      <c r="R402" s="35" t="s">
        <v>426</v>
      </c>
      <c r="S402" s="41">
        <v>40938</v>
      </c>
      <c r="T402" s="42"/>
      <c r="U402" s="40"/>
      <c r="V402" s="43"/>
      <c r="W402" s="43"/>
      <c r="X402" s="35"/>
      <c r="Y402" s="44"/>
      <c r="Z402" s="35"/>
      <c r="AA402" s="46" t="str">
        <f>B402&amp;C402&amp;D402&amp;E402</f>
        <v>MAMTSFTrees of Peace-RachelWP</v>
      </c>
    </row>
    <row r="403" spans="1:27" x14ac:dyDescent="0.15">
      <c r="A403" s="124"/>
      <c r="B403" s="35" t="s">
        <v>87</v>
      </c>
      <c r="C403" s="35" t="s">
        <v>0</v>
      </c>
      <c r="D403" s="80" t="s">
        <v>928</v>
      </c>
      <c r="E403" s="35" t="s">
        <v>3</v>
      </c>
      <c r="F403" s="36">
        <v>7.9</v>
      </c>
      <c r="G403" s="37">
        <v>68</v>
      </c>
      <c r="H403" s="37">
        <v>40</v>
      </c>
      <c r="I403" s="38">
        <f t="shared" si="70"/>
        <v>131.128672376054</v>
      </c>
      <c r="J403" s="37">
        <v>52</v>
      </c>
      <c r="K403" s="37">
        <v>7.7</v>
      </c>
      <c r="L403" s="38">
        <f t="shared" si="71"/>
        <v>20.901844925253563</v>
      </c>
      <c r="M403" s="39"/>
      <c r="N403" s="96">
        <f t="shared" ref="N403:N434" si="72">I403+L403+M403</f>
        <v>152.03051730130755</v>
      </c>
      <c r="O403" s="35"/>
      <c r="P403" s="35" t="s">
        <v>768</v>
      </c>
      <c r="Q403" s="131" t="s">
        <v>881</v>
      </c>
      <c r="R403" s="35" t="s">
        <v>426</v>
      </c>
      <c r="S403" s="41">
        <v>39567</v>
      </c>
      <c r="T403" s="42"/>
      <c r="U403" s="40"/>
      <c r="V403" s="43">
        <v>1</v>
      </c>
      <c r="W403" s="43">
        <v>140</v>
      </c>
      <c r="X403" s="35"/>
      <c r="Y403" s="44"/>
      <c r="Z403" s="35"/>
      <c r="AA403" s="46" t="str">
        <f>B403&amp;C403&amp;D403&amp;E403</f>
        <v>MAMTSFTrees of Peace-RachelWP</v>
      </c>
    </row>
    <row r="404" spans="1:27" x14ac:dyDescent="0.15">
      <c r="A404" s="124"/>
      <c r="B404" s="35" t="s">
        <v>60</v>
      </c>
      <c r="C404" s="35" t="s">
        <v>0</v>
      </c>
      <c r="D404" s="80" t="s">
        <v>928</v>
      </c>
      <c r="E404" s="35" t="s">
        <v>759</v>
      </c>
      <c r="F404" s="36">
        <v>4.0999999999999996</v>
      </c>
      <c r="G404" s="37"/>
      <c r="H404" s="37"/>
      <c r="I404" s="38"/>
      <c r="J404" s="37"/>
      <c r="K404" s="37"/>
      <c r="L404" s="38"/>
      <c r="M404" s="39"/>
      <c r="N404" s="96">
        <f t="shared" si="72"/>
        <v>0</v>
      </c>
      <c r="O404" s="35"/>
      <c r="P404" s="35"/>
      <c r="Q404" s="131"/>
      <c r="R404" s="35" t="s">
        <v>426</v>
      </c>
      <c r="S404" s="41"/>
      <c r="T404" s="42"/>
      <c r="U404" s="40"/>
      <c r="V404" s="43"/>
      <c r="W404" s="43"/>
      <c r="X404" s="35"/>
      <c r="Y404" s="44"/>
      <c r="Z404" s="35"/>
      <c r="AA404" s="46" t="str">
        <f>B404&amp;C404&amp;D404&amp;E404</f>
        <v>MAMTSFTrees of Peace-RachelNRO</v>
      </c>
    </row>
    <row r="405" spans="1:27" x14ac:dyDescent="0.15">
      <c r="A405" s="124"/>
      <c r="B405" s="35" t="s">
        <v>72</v>
      </c>
      <c r="C405" s="35" t="s">
        <v>73</v>
      </c>
      <c r="D405" s="35" t="s">
        <v>697</v>
      </c>
      <c r="E405" s="35" t="s">
        <v>581</v>
      </c>
      <c r="F405" s="36">
        <v>12.003</v>
      </c>
      <c r="G405" s="37"/>
      <c r="H405" s="37"/>
      <c r="I405" s="38">
        <f t="shared" ref="I405:I432" si="73">SIN(H405*PI()/180)*G405*3</f>
        <v>0</v>
      </c>
      <c r="J405" s="37"/>
      <c r="K405" s="37"/>
      <c r="L405" s="38">
        <f t="shared" ref="L405:L431" si="74">SIN(K405*PI()/180)*J405*3</f>
        <v>0</v>
      </c>
      <c r="M405" s="39">
        <v>155.6</v>
      </c>
      <c r="N405" s="96">
        <f t="shared" si="72"/>
        <v>155.6</v>
      </c>
      <c r="O405" s="35"/>
      <c r="P405" s="35" t="s">
        <v>247</v>
      </c>
      <c r="Q405" s="131" t="s">
        <v>881</v>
      </c>
      <c r="R405" s="35" t="s">
        <v>638</v>
      </c>
      <c r="S405" s="41">
        <v>41776</v>
      </c>
      <c r="T405" s="42"/>
      <c r="U405" s="40"/>
      <c r="V405" s="43">
        <v>1</v>
      </c>
      <c r="W405" s="43">
        <v>145</v>
      </c>
      <c r="X405" s="35"/>
      <c r="Y405" s="44"/>
      <c r="Z405" s="55" t="s">
        <v>604</v>
      </c>
      <c r="AA405" s="46" t="str">
        <f>B405&amp;C405&amp;D405&amp;E405</f>
        <v>MAMTSFTrout BrookWP</v>
      </c>
    </row>
    <row r="406" spans="1:27" x14ac:dyDescent="0.15">
      <c r="A406" s="124"/>
      <c r="B406" s="35" t="s">
        <v>72</v>
      </c>
      <c r="C406" s="35" t="s">
        <v>73</v>
      </c>
      <c r="D406" s="35" t="s">
        <v>697</v>
      </c>
      <c r="E406" s="35" t="s">
        <v>581</v>
      </c>
      <c r="F406" s="36">
        <v>8.6999999999999993</v>
      </c>
      <c r="G406" s="37">
        <v>55</v>
      </c>
      <c r="H406" s="37">
        <v>51.8</v>
      </c>
      <c r="I406" s="38">
        <f t="shared" si="73"/>
        <v>129.66638737394132</v>
      </c>
      <c r="J406" s="37">
        <v>36.5</v>
      </c>
      <c r="K406" s="37">
        <v>12.1</v>
      </c>
      <c r="L406" s="38">
        <f t="shared" si="74"/>
        <v>22.95323263796849</v>
      </c>
      <c r="M406" s="39"/>
      <c r="N406" s="96">
        <f t="shared" si="72"/>
        <v>152.6196200119098</v>
      </c>
      <c r="O406" s="35"/>
      <c r="P406" s="35" t="s">
        <v>847</v>
      </c>
      <c r="Q406" s="131" t="s">
        <v>881</v>
      </c>
      <c r="R406" s="35" t="s">
        <v>638</v>
      </c>
      <c r="S406" s="41">
        <v>39342</v>
      </c>
      <c r="T406" s="42"/>
      <c r="U406" s="40"/>
      <c r="V406" s="43">
        <v>1</v>
      </c>
      <c r="W406" s="43">
        <v>130</v>
      </c>
      <c r="X406" s="35"/>
      <c r="Y406" s="44"/>
      <c r="Z406" s="55" t="s">
        <v>36</v>
      </c>
      <c r="AA406" s="46" t="str">
        <f>B406&amp;C406&amp;D406&amp;E406</f>
        <v>MAMTSFTrout BrookWP</v>
      </c>
    </row>
    <row r="407" spans="1:27" x14ac:dyDescent="0.15">
      <c r="A407" s="124"/>
      <c r="B407" s="35" t="s">
        <v>72</v>
      </c>
      <c r="C407" s="35" t="s">
        <v>73</v>
      </c>
      <c r="D407" s="35" t="s">
        <v>697</v>
      </c>
      <c r="E407" s="35" t="s">
        <v>581</v>
      </c>
      <c r="F407" s="36">
        <v>9.85</v>
      </c>
      <c r="G407" s="37">
        <v>55</v>
      </c>
      <c r="H407" s="37">
        <v>54.9</v>
      </c>
      <c r="I407" s="38">
        <f t="shared" si="73"/>
        <v>134.99470337512886</v>
      </c>
      <c r="J407" s="37">
        <v>30</v>
      </c>
      <c r="K407" s="37">
        <v>10.8</v>
      </c>
      <c r="L407" s="38">
        <f t="shared" si="74"/>
        <v>16.864318312715213</v>
      </c>
      <c r="M407" s="39">
        <v>0.5</v>
      </c>
      <c r="N407" s="96">
        <f t="shared" si="72"/>
        <v>152.35902168784406</v>
      </c>
      <c r="O407" s="35"/>
      <c r="P407" s="35" t="s">
        <v>14</v>
      </c>
      <c r="Q407" s="131" t="s">
        <v>881</v>
      </c>
      <c r="R407" s="35" t="s">
        <v>638</v>
      </c>
      <c r="S407" s="41">
        <v>38866</v>
      </c>
      <c r="T407" s="42"/>
      <c r="U407" s="40"/>
      <c r="V407" s="43"/>
      <c r="W407" s="43">
        <v>135</v>
      </c>
      <c r="X407" s="35"/>
      <c r="Y407" s="44"/>
      <c r="Z407" s="55" t="s">
        <v>35</v>
      </c>
      <c r="AA407" s="46" t="str">
        <f>B407&amp;C407&amp;D407&amp;E407</f>
        <v>MAMTSFTrout BrookWP</v>
      </c>
    </row>
    <row r="408" spans="1:27" x14ac:dyDescent="0.15">
      <c r="A408" s="124"/>
      <c r="B408" s="35" t="s">
        <v>108</v>
      </c>
      <c r="C408" s="35" t="s">
        <v>637</v>
      </c>
      <c r="D408" s="35" t="s">
        <v>379</v>
      </c>
      <c r="E408" s="35" t="s">
        <v>529</v>
      </c>
      <c r="F408" s="36">
        <v>6.6</v>
      </c>
      <c r="G408" s="37">
        <v>45</v>
      </c>
      <c r="H408" s="37">
        <v>54.8</v>
      </c>
      <c r="I408" s="38">
        <f t="shared" si="73"/>
        <v>110.31456127524234</v>
      </c>
      <c r="J408" s="37">
        <v>31.5</v>
      </c>
      <c r="K408" s="37">
        <v>23.2</v>
      </c>
      <c r="L408" s="38">
        <f t="shared" si="74"/>
        <v>37.227510456344881</v>
      </c>
      <c r="M408" s="39">
        <v>4.8</v>
      </c>
      <c r="N408" s="96">
        <f t="shared" si="72"/>
        <v>152.34207173158723</v>
      </c>
      <c r="O408" s="35"/>
      <c r="P408" s="35" t="s">
        <v>432</v>
      </c>
      <c r="Q408" s="131" t="s">
        <v>881</v>
      </c>
      <c r="R408" s="35" t="s">
        <v>433</v>
      </c>
      <c r="S408" s="41">
        <v>38668</v>
      </c>
      <c r="T408" s="42"/>
      <c r="U408" s="40"/>
      <c r="V408" s="43">
        <v>1</v>
      </c>
      <c r="W408" s="43">
        <v>130</v>
      </c>
      <c r="X408" s="35"/>
      <c r="Y408" s="44"/>
      <c r="Z408" s="35"/>
      <c r="AA408" s="46" t="str">
        <f>B408&amp;C408&amp;D408&amp;E408</f>
        <v>MAMTSFTrout BrookWA</v>
      </c>
    </row>
    <row r="409" spans="1:27" x14ac:dyDescent="0.15">
      <c r="A409" s="124"/>
      <c r="B409" s="35" t="s">
        <v>72</v>
      </c>
      <c r="C409" s="35" t="s">
        <v>73</v>
      </c>
      <c r="D409" s="35" t="s">
        <v>697</v>
      </c>
      <c r="E409" s="35" t="s">
        <v>581</v>
      </c>
      <c r="F409" s="36">
        <v>7.5</v>
      </c>
      <c r="G409" s="37">
        <v>69.5</v>
      </c>
      <c r="H409" s="37">
        <v>30.5</v>
      </c>
      <c r="I409" s="38">
        <f t="shared" si="73"/>
        <v>105.8217486773068</v>
      </c>
      <c r="J409" s="37">
        <v>60</v>
      </c>
      <c r="K409" s="37">
        <v>14.4</v>
      </c>
      <c r="L409" s="38">
        <f t="shared" si="74"/>
        <v>44.764179689673867</v>
      </c>
      <c r="M409" s="39"/>
      <c r="N409" s="96">
        <f t="shared" si="72"/>
        <v>150.58592836698068</v>
      </c>
      <c r="O409" s="35"/>
      <c r="P409" s="35" t="s">
        <v>64</v>
      </c>
      <c r="Q409" s="131" t="s">
        <v>881</v>
      </c>
      <c r="R409" s="35" t="s">
        <v>638</v>
      </c>
      <c r="S409" s="41">
        <v>38970</v>
      </c>
      <c r="T409" s="42"/>
      <c r="U409" s="40"/>
      <c r="V409" s="43">
        <v>1</v>
      </c>
      <c r="W409" s="43">
        <v>135</v>
      </c>
      <c r="X409" s="35"/>
      <c r="Y409" s="44"/>
      <c r="Z409" s="55" t="s">
        <v>36</v>
      </c>
      <c r="AA409" s="46" t="str">
        <f>B409&amp;C409&amp;D409&amp;E409</f>
        <v>MAMTSFTrout BrookWP</v>
      </c>
    </row>
    <row r="410" spans="1:27" x14ac:dyDescent="0.15">
      <c r="A410" s="124"/>
      <c r="B410" s="35" t="s">
        <v>255</v>
      </c>
      <c r="C410" s="35" t="s">
        <v>256</v>
      </c>
      <c r="D410" s="35" t="s">
        <v>697</v>
      </c>
      <c r="E410" s="35" t="s">
        <v>581</v>
      </c>
      <c r="F410" s="36">
        <v>7.4</v>
      </c>
      <c r="G410" s="37">
        <v>54</v>
      </c>
      <c r="H410" s="37">
        <v>45.1</v>
      </c>
      <c r="I410" s="38">
        <f t="shared" si="73"/>
        <v>114.75105371137366</v>
      </c>
      <c r="J410" s="37">
        <v>39</v>
      </c>
      <c r="K410" s="37">
        <v>13.9</v>
      </c>
      <c r="L410" s="38">
        <f t="shared" si="74"/>
        <v>28.106680969839854</v>
      </c>
      <c r="M410" s="39">
        <v>5.5</v>
      </c>
      <c r="N410" s="96">
        <f t="shared" si="72"/>
        <v>148.35773468121351</v>
      </c>
      <c r="O410" s="35"/>
      <c r="P410" s="35" t="s">
        <v>386</v>
      </c>
      <c r="Q410" s="131"/>
      <c r="R410" s="35" t="s">
        <v>168</v>
      </c>
      <c r="S410" s="41">
        <v>39247</v>
      </c>
      <c r="T410" s="42"/>
      <c r="U410" s="40"/>
      <c r="V410" s="43">
        <v>1</v>
      </c>
      <c r="W410" s="43">
        <v>135</v>
      </c>
      <c r="X410" s="35"/>
      <c r="Y410" s="44"/>
      <c r="Z410" s="35"/>
      <c r="AA410" s="46" t="str">
        <f t="shared" ref="AA410:AA461" si="75">B410&amp;C410&amp;D410&amp;E410</f>
        <v>MAMTSFTrout BrookWP</v>
      </c>
    </row>
    <row r="411" spans="1:27" x14ac:dyDescent="0.15">
      <c r="A411" s="124"/>
      <c r="B411" s="35" t="s">
        <v>72</v>
      </c>
      <c r="C411" s="35" t="s">
        <v>73</v>
      </c>
      <c r="D411" s="35" t="s">
        <v>697</v>
      </c>
      <c r="E411" s="35" t="s">
        <v>581</v>
      </c>
      <c r="F411" s="36">
        <v>10.199999999999999</v>
      </c>
      <c r="G411" s="37">
        <v>61</v>
      </c>
      <c r="H411" s="37">
        <v>41.7</v>
      </c>
      <c r="I411" s="38">
        <f t="shared" si="73"/>
        <v>121.73715490174806</v>
      </c>
      <c r="J411" s="37">
        <v>44</v>
      </c>
      <c r="K411" s="37">
        <v>10</v>
      </c>
      <c r="L411" s="38">
        <f t="shared" si="74"/>
        <v>22.921559452034803</v>
      </c>
      <c r="M411" s="39">
        <v>0.6</v>
      </c>
      <c r="N411" s="96">
        <f t="shared" si="72"/>
        <v>145.25871435378286</v>
      </c>
      <c r="O411" s="35"/>
      <c r="P411" s="35" t="s">
        <v>303</v>
      </c>
      <c r="Q411" s="131"/>
      <c r="R411" s="35" t="s">
        <v>638</v>
      </c>
      <c r="S411" s="41">
        <v>38866</v>
      </c>
      <c r="T411" s="42"/>
      <c r="U411" s="40"/>
      <c r="V411" s="43"/>
      <c r="W411" s="43">
        <v>135</v>
      </c>
      <c r="X411" s="35"/>
      <c r="Y411" s="44"/>
      <c r="Z411" s="55" t="s">
        <v>548</v>
      </c>
      <c r="AA411" s="46" t="str">
        <f t="shared" si="75"/>
        <v>MAMTSFTrout BrookWP</v>
      </c>
    </row>
    <row r="412" spans="1:27" x14ac:dyDescent="0.15">
      <c r="A412" s="124"/>
      <c r="B412" s="35" t="s">
        <v>296</v>
      </c>
      <c r="C412" s="35" t="s">
        <v>297</v>
      </c>
      <c r="D412" s="35" t="s">
        <v>697</v>
      </c>
      <c r="E412" s="35" t="s">
        <v>581</v>
      </c>
      <c r="F412" s="36">
        <v>10.7</v>
      </c>
      <c r="G412" s="37">
        <v>60</v>
      </c>
      <c r="H412" s="37">
        <v>41</v>
      </c>
      <c r="I412" s="38">
        <f t="shared" si="73"/>
        <v>118.09062521829129</v>
      </c>
      <c r="J412" s="37">
        <v>47</v>
      </c>
      <c r="K412" s="37">
        <v>10.8</v>
      </c>
      <c r="L412" s="38">
        <f t="shared" si="74"/>
        <v>26.420765356587168</v>
      </c>
      <c r="M412" s="39"/>
      <c r="N412" s="96">
        <f t="shared" si="72"/>
        <v>144.51139057487848</v>
      </c>
      <c r="O412" s="35"/>
      <c r="P412" s="35" t="s">
        <v>300</v>
      </c>
      <c r="Q412" s="131"/>
      <c r="R412" s="35" t="s">
        <v>638</v>
      </c>
      <c r="S412" s="41">
        <v>38866</v>
      </c>
      <c r="T412" s="42"/>
      <c r="U412" s="40"/>
      <c r="V412" s="43">
        <v>1</v>
      </c>
      <c r="W412" s="43">
        <v>150</v>
      </c>
      <c r="X412" s="35"/>
      <c r="Y412" s="44"/>
      <c r="Z412" s="35"/>
      <c r="AA412" s="46" t="str">
        <f t="shared" si="75"/>
        <v>MAMTSFTrout BrookWP</v>
      </c>
    </row>
    <row r="413" spans="1:27" x14ac:dyDescent="0.15">
      <c r="A413" s="124"/>
      <c r="B413" s="35" t="s">
        <v>72</v>
      </c>
      <c r="C413" s="35" t="s">
        <v>0</v>
      </c>
      <c r="D413" s="35" t="s">
        <v>697</v>
      </c>
      <c r="E413" s="35" t="s">
        <v>581</v>
      </c>
      <c r="F413" s="36">
        <v>12.55</v>
      </c>
      <c r="G413" s="37">
        <v>58</v>
      </c>
      <c r="H413" s="37">
        <v>36.4</v>
      </c>
      <c r="I413" s="38">
        <f t="shared" si="73"/>
        <v>103.25488626904405</v>
      </c>
      <c r="J413" s="37">
        <v>44.5</v>
      </c>
      <c r="K413" s="37">
        <v>17.399999999999999</v>
      </c>
      <c r="L413" s="38">
        <f t="shared" si="74"/>
        <v>39.921945766187569</v>
      </c>
      <c r="M413" s="39">
        <v>1</v>
      </c>
      <c r="N413" s="96">
        <f t="shared" si="72"/>
        <v>144.17683203523163</v>
      </c>
      <c r="O413" s="35"/>
      <c r="P413" s="35" t="s">
        <v>94</v>
      </c>
      <c r="Q413" s="131"/>
      <c r="R413" s="35" t="s">
        <v>638</v>
      </c>
      <c r="S413" s="41">
        <v>39017</v>
      </c>
      <c r="T413" s="42"/>
      <c r="U413" s="40"/>
      <c r="V413" s="43">
        <v>1</v>
      </c>
      <c r="W413" s="43">
        <v>140</v>
      </c>
      <c r="X413" s="35"/>
      <c r="Y413" s="44"/>
      <c r="Z413" s="35" t="s">
        <v>859</v>
      </c>
      <c r="AA413" s="46" t="str">
        <f t="shared" si="75"/>
        <v>MAMTSFTrout BrookWP</v>
      </c>
    </row>
    <row r="414" spans="1:27" x14ac:dyDescent="0.15">
      <c r="A414" s="124"/>
      <c r="B414" s="35" t="s">
        <v>255</v>
      </c>
      <c r="C414" s="35" t="s">
        <v>256</v>
      </c>
      <c r="D414" s="80" t="s">
        <v>750</v>
      </c>
      <c r="E414" s="80" t="s">
        <v>751</v>
      </c>
      <c r="F414" s="82">
        <v>14.1</v>
      </c>
      <c r="G414" s="83">
        <v>59.5</v>
      </c>
      <c r="H414" s="83">
        <v>39.9</v>
      </c>
      <c r="I414" s="84">
        <f t="shared" si="73"/>
        <v>114.49875923509467</v>
      </c>
      <c r="J414" s="83">
        <v>47</v>
      </c>
      <c r="K414" s="83">
        <v>11.8</v>
      </c>
      <c r="L414" s="84">
        <f t="shared" si="74"/>
        <v>28.83394330969244</v>
      </c>
      <c r="M414" s="85">
        <v>0</v>
      </c>
      <c r="N414" s="96">
        <f t="shared" si="72"/>
        <v>143.33270254478711</v>
      </c>
      <c r="O414" s="80"/>
      <c r="P414" s="80" t="s">
        <v>752</v>
      </c>
      <c r="Q414" s="131"/>
      <c r="R414" s="80" t="s">
        <v>428</v>
      </c>
      <c r="S414" s="86">
        <v>39311</v>
      </c>
      <c r="T414" s="42"/>
      <c r="U414" s="40"/>
      <c r="V414" s="43">
        <v>1</v>
      </c>
      <c r="W414" s="43">
        <v>140</v>
      </c>
      <c r="X414" s="35"/>
      <c r="Y414" s="44"/>
      <c r="Z414" s="35"/>
      <c r="AA414" s="46" t="str">
        <f t="shared" si="75"/>
        <v>MAMTSFTrout BrookWP</v>
      </c>
    </row>
    <row r="415" spans="1:27" x14ac:dyDescent="0.15">
      <c r="A415" s="124"/>
      <c r="B415" s="35" t="s">
        <v>255</v>
      </c>
      <c r="C415" s="35" t="s">
        <v>256</v>
      </c>
      <c r="D415" s="35" t="s">
        <v>697</v>
      </c>
      <c r="E415" s="35" t="s">
        <v>581</v>
      </c>
      <c r="F415" s="36">
        <v>13.2</v>
      </c>
      <c r="G415" s="37"/>
      <c r="H415" s="37"/>
      <c r="I415" s="38">
        <f t="shared" si="73"/>
        <v>0</v>
      </c>
      <c r="J415" s="37"/>
      <c r="K415" s="37"/>
      <c r="L415" s="38">
        <f t="shared" si="74"/>
        <v>0</v>
      </c>
      <c r="M415" s="39">
        <v>143</v>
      </c>
      <c r="N415" s="96">
        <f t="shared" si="72"/>
        <v>143</v>
      </c>
      <c r="O415" s="35"/>
      <c r="P415" s="131" t="s">
        <v>299</v>
      </c>
      <c r="Q415" s="131"/>
      <c r="R415" s="35" t="s">
        <v>638</v>
      </c>
      <c r="S415" s="41">
        <v>40346</v>
      </c>
      <c r="T415" s="42"/>
      <c r="U415" s="40"/>
      <c r="V415" s="43">
        <v>1</v>
      </c>
      <c r="W415" s="43">
        <v>135</v>
      </c>
      <c r="X415" s="35"/>
      <c r="Y415" s="44"/>
      <c r="Z415" s="35"/>
      <c r="AA415" s="46" t="str">
        <f t="shared" si="75"/>
        <v>MAMTSFTrout BrookWP</v>
      </c>
    </row>
    <row r="416" spans="1:27" x14ac:dyDescent="0.15">
      <c r="A416" s="124"/>
      <c r="B416" s="35" t="s">
        <v>255</v>
      </c>
      <c r="C416" s="35" t="s">
        <v>256</v>
      </c>
      <c r="D416" s="35" t="s">
        <v>697</v>
      </c>
      <c r="E416" s="35" t="s">
        <v>581</v>
      </c>
      <c r="F416" s="36">
        <v>10</v>
      </c>
      <c r="G416" s="37">
        <v>48</v>
      </c>
      <c r="H416" s="37">
        <v>49.3</v>
      </c>
      <c r="I416" s="38">
        <f t="shared" si="73"/>
        <v>109.17134441246191</v>
      </c>
      <c r="J416" s="37">
        <v>34</v>
      </c>
      <c r="K416" s="37">
        <v>19</v>
      </c>
      <c r="L416" s="38">
        <f t="shared" si="74"/>
        <v>33.207951754629981</v>
      </c>
      <c r="M416" s="39">
        <v>0.2</v>
      </c>
      <c r="N416" s="96">
        <f t="shared" si="72"/>
        <v>142.57929616709188</v>
      </c>
      <c r="O416" s="35"/>
      <c r="P416" s="35" t="s">
        <v>223</v>
      </c>
      <c r="Q416" s="131"/>
      <c r="R416" s="35" t="s">
        <v>638</v>
      </c>
      <c r="S416" s="41">
        <v>38866</v>
      </c>
      <c r="T416" s="42"/>
      <c r="U416" s="40"/>
      <c r="V416" s="43">
        <v>1</v>
      </c>
      <c r="W416" s="43"/>
      <c r="X416" s="35"/>
      <c r="Y416" s="44"/>
      <c r="Z416" s="35"/>
      <c r="AA416" s="46" t="str">
        <f t="shared" si="75"/>
        <v>MAMTSFTrout BrookWP</v>
      </c>
    </row>
    <row r="417" spans="1:27" x14ac:dyDescent="0.15">
      <c r="A417" s="124"/>
      <c r="B417" s="35" t="s">
        <v>72</v>
      </c>
      <c r="C417" s="35" t="s">
        <v>73</v>
      </c>
      <c r="D417" s="35" t="s">
        <v>697</v>
      </c>
      <c r="E417" s="35" t="s">
        <v>581</v>
      </c>
      <c r="F417" s="36">
        <v>10.8</v>
      </c>
      <c r="G417" s="37">
        <v>53</v>
      </c>
      <c r="H417" s="37">
        <v>44.1</v>
      </c>
      <c r="I417" s="38">
        <f t="shared" si="73"/>
        <v>110.65013465817799</v>
      </c>
      <c r="J417" s="37">
        <v>41</v>
      </c>
      <c r="K417" s="37">
        <v>14.6</v>
      </c>
      <c r="L417" s="38">
        <f t="shared" si="74"/>
        <v>31.004531063902974</v>
      </c>
      <c r="M417" s="39"/>
      <c r="N417" s="96">
        <f t="shared" si="72"/>
        <v>141.65466572208095</v>
      </c>
      <c r="O417" s="35"/>
      <c r="P417" s="35" t="s">
        <v>16</v>
      </c>
      <c r="Q417" s="131"/>
      <c r="R417" s="35" t="s">
        <v>638</v>
      </c>
      <c r="S417" s="41">
        <v>38970</v>
      </c>
      <c r="T417" s="42"/>
      <c r="U417" s="40"/>
      <c r="V417" s="43"/>
      <c r="W417" s="43">
        <v>135</v>
      </c>
      <c r="X417" s="35"/>
      <c r="Y417" s="44"/>
      <c r="Z417" s="35"/>
      <c r="AA417" s="46" t="str">
        <f t="shared" si="75"/>
        <v>MAMTSFTrout BrookWP</v>
      </c>
    </row>
    <row r="418" spans="1:27" x14ac:dyDescent="0.15">
      <c r="A418" s="124"/>
      <c r="B418" s="35" t="s">
        <v>255</v>
      </c>
      <c r="C418" s="35" t="s">
        <v>256</v>
      </c>
      <c r="D418" s="35" t="s">
        <v>697</v>
      </c>
      <c r="E418" s="35" t="s">
        <v>191</v>
      </c>
      <c r="F418" s="36">
        <v>13</v>
      </c>
      <c r="G418" s="37">
        <v>61</v>
      </c>
      <c r="H418" s="37">
        <v>37.9</v>
      </c>
      <c r="I418" s="38">
        <f t="shared" si="73"/>
        <v>112.4141916181066</v>
      </c>
      <c r="J418" s="37">
        <v>52.5</v>
      </c>
      <c r="K418" s="37">
        <v>10.6</v>
      </c>
      <c r="L418" s="38">
        <f t="shared" si="74"/>
        <v>28.972337721503422</v>
      </c>
      <c r="M418" s="39"/>
      <c r="N418" s="96">
        <f t="shared" si="72"/>
        <v>141.38652933961004</v>
      </c>
      <c r="O418" s="35"/>
      <c r="P418" s="35" t="s">
        <v>15</v>
      </c>
      <c r="Q418" s="131"/>
      <c r="R418" s="35" t="s">
        <v>428</v>
      </c>
      <c r="S418" s="41">
        <v>38970</v>
      </c>
      <c r="T418" s="42"/>
      <c r="U418" s="40"/>
      <c r="V418" s="43">
        <v>1</v>
      </c>
      <c r="W418" s="43">
        <v>135</v>
      </c>
      <c r="X418" s="35"/>
      <c r="Y418" s="44"/>
      <c r="Z418" s="35"/>
      <c r="AA418" s="46" t="str">
        <f t="shared" si="75"/>
        <v>MAMTSFTrout BrookWP</v>
      </c>
    </row>
    <row r="419" spans="1:27" x14ac:dyDescent="0.15">
      <c r="A419" s="124"/>
      <c r="B419" s="35" t="s">
        <v>296</v>
      </c>
      <c r="C419" s="35" t="s">
        <v>297</v>
      </c>
      <c r="D419" s="35" t="s">
        <v>697</v>
      </c>
      <c r="E419" s="35" t="s">
        <v>581</v>
      </c>
      <c r="F419" s="36">
        <v>8.8000000000000007</v>
      </c>
      <c r="G419" s="37">
        <v>62</v>
      </c>
      <c r="H419" s="37">
        <v>40.700000000000003</v>
      </c>
      <c r="I419" s="38">
        <f t="shared" si="73"/>
        <v>121.29030311245293</v>
      </c>
      <c r="J419" s="37">
        <v>45</v>
      </c>
      <c r="K419" s="37">
        <v>8.5</v>
      </c>
      <c r="L419" s="38">
        <f t="shared" si="74"/>
        <v>19.954270502497433</v>
      </c>
      <c r="M419" s="39"/>
      <c r="N419" s="96">
        <f t="shared" si="72"/>
        <v>141.24457361495035</v>
      </c>
      <c r="O419" s="35"/>
      <c r="P419" s="35" t="s">
        <v>45</v>
      </c>
      <c r="Q419" s="131"/>
      <c r="R419" s="35" t="s">
        <v>638</v>
      </c>
      <c r="S419" s="41">
        <v>38866</v>
      </c>
      <c r="T419" s="42"/>
      <c r="U419" s="40"/>
      <c r="V419" s="43">
        <v>1</v>
      </c>
      <c r="W419" s="43">
        <v>150</v>
      </c>
      <c r="X419" s="35"/>
      <c r="Y419" s="44"/>
      <c r="Z419" s="35"/>
      <c r="AA419" s="46" t="str">
        <f t="shared" si="75"/>
        <v>MAMTSFTrout BrookWP</v>
      </c>
    </row>
    <row r="420" spans="1:27" x14ac:dyDescent="0.15">
      <c r="A420" s="124"/>
      <c r="B420" s="35" t="s">
        <v>255</v>
      </c>
      <c r="C420" s="35" t="s">
        <v>256</v>
      </c>
      <c r="D420" s="35" t="s">
        <v>697</v>
      </c>
      <c r="E420" s="35" t="s">
        <v>581</v>
      </c>
      <c r="F420" s="36">
        <v>9.9</v>
      </c>
      <c r="G420" s="37">
        <v>69</v>
      </c>
      <c r="H420" s="37">
        <v>24.3</v>
      </c>
      <c r="I420" s="38">
        <f t="shared" si="73"/>
        <v>85.183472231257525</v>
      </c>
      <c r="J420" s="37">
        <v>65</v>
      </c>
      <c r="K420" s="37">
        <v>16.7</v>
      </c>
      <c r="L420" s="38">
        <f t="shared" si="74"/>
        <v>56.03530137069383</v>
      </c>
      <c r="M420" s="39"/>
      <c r="N420" s="96">
        <f t="shared" si="72"/>
        <v>141.21877360195134</v>
      </c>
      <c r="O420" s="35"/>
      <c r="P420" s="35" t="s">
        <v>222</v>
      </c>
      <c r="Q420" s="131"/>
      <c r="R420" s="35" t="s">
        <v>638</v>
      </c>
      <c r="S420" s="41">
        <v>38866</v>
      </c>
      <c r="T420" s="42"/>
      <c r="U420" s="40"/>
      <c r="V420" s="43">
        <v>1</v>
      </c>
      <c r="W420" s="43">
        <v>150</v>
      </c>
      <c r="X420" s="35"/>
      <c r="Y420" s="44"/>
      <c r="Z420" s="35"/>
      <c r="AA420" s="46" t="str">
        <f t="shared" si="75"/>
        <v>MAMTSFTrout BrookWP</v>
      </c>
    </row>
    <row r="421" spans="1:27" x14ac:dyDescent="0.15">
      <c r="A421" s="124"/>
      <c r="B421" s="35" t="s">
        <v>60</v>
      </c>
      <c r="C421" s="35" t="s">
        <v>61</v>
      </c>
      <c r="D421" s="35" t="s">
        <v>697</v>
      </c>
      <c r="E421" s="35" t="s">
        <v>581</v>
      </c>
      <c r="F421" s="36">
        <v>10.4</v>
      </c>
      <c r="G421" s="37">
        <v>60</v>
      </c>
      <c r="H421" s="37">
        <v>30.8</v>
      </c>
      <c r="I421" s="38">
        <f t="shared" si="73"/>
        <v>92.167715676702883</v>
      </c>
      <c r="J421" s="37">
        <v>49.5</v>
      </c>
      <c r="K421" s="37">
        <v>18.2</v>
      </c>
      <c r="L421" s="38">
        <f t="shared" si="74"/>
        <v>46.381735399066528</v>
      </c>
      <c r="M421" s="39">
        <v>0.5</v>
      </c>
      <c r="N421" s="96">
        <f t="shared" si="72"/>
        <v>139.04945107576941</v>
      </c>
      <c r="O421" s="35"/>
      <c r="P421" s="35" t="s">
        <v>302</v>
      </c>
      <c r="Q421" s="131"/>
      <c r="R421" s="35" t="s">
        <v>638</v>
      </c>
      <c r="S421" s="41">
        <v>38866</v>
      </c>
      <c r="T421" s="42"/>
      <c r="U421" s="40"/>
      <c r="V421" s="43">
        <v>1</v>
      </c>
      <c r="W421" s="43">
        <v>145</v>
      </c>
      <c r="X421" s="35"/>
      <c r="Y421" s="44"/>
      <c r="Z421" s="35"/>
      <c r="AA421" s="46" t="str">
        <f t="shared" si="75"/>
        <v>MAMTSFTrout BrookWP</v>
      </c>
    </row>
    <row r="422" spans="1:27" x14ac:dyDescent="0.15">
      <c r="A422" s="124"/>
      <c r="B422" s="35" t="s">
        <v>60</v>
      </c>
      <c r="C422" s="35" t="s">
        <v>61</v>
      </c>
      <c r="D422" s="35" t="s">
        <v>697</v>
      </c>
      <c r="E422" s="35" t="s">
        <v>581</v>
      </c>
      <c r="F422" s="36">
        <v>10.75</v>
      </c>
      <c r="G422" s="37">
        <v>55.5</v>
      </c>
      <c r="H422" s="37">
        <v>40.799999999999997</v>
      </c>
      <c r="I422" s="38">
        <f t="shared" si="73"/>
        <v>108.79453056435256</v>
      </c>
      <c r="J422" s="37">
        <v>43</v>
      </c>
      <c r="K422" s="37">
        <v>12.1</v>
      </c>
      <c r="L422" s="38">
        <f t="shared" si="74"/>
        <v>27.040794614593018</v>
      </c>
      <c r="M422" s="39"/>
      <c r="N422" s="96">
        <f t="shared" si="72"/>
        <v>135.83532517894557</v>
      </c>
      <c r="O422" s="35"/>
      <c r="P422" s="35"/>
      <c r="Q422" s="131"/>
      <c r="R422" s="35" t="s">
        <v>638</v>
      </c>
      <c r="S422" s="41">
        <v>39017</v>
      </c>
      <c r="T422" s="42"/>
      <c r="U422" s="40"/>
      <c r="V422" s="43">
        <v>1</v>
      </c>
      <c r="W422" s="43">
        <v>135</v>
      </c>
      <c r="X422" s="35"/>
      <c r="Y422" s="44"/>
      <c r="Z422" s="35"/>
      <c r="AA422" s="46" t="str">
        <f t="shared" si="75"/>
        <v>MAMTSFTrout BrookWP</v>
      </c>
    </row>
    <row r="423" spans="1:27" x14ac:dyDescent="0.15">
      <c r="A423" s="124"/>
      <c r="B423" s="35" t="s">
        <v>255</v>
      </c>
      <c r="C423" s="35" t="s">
        <v>256</v>
      </c>
      <c r="D423" s="35" t="s">
        <v>697</v>
      </c>
      <c r="E423" s="35" t="s">
        <v>581</v>
      </c>
      <c r="F423" s="36">
        <v>10.25</v>
      </c>
      <c r="G423" s="37">
        <v>69</v>
      </c>
      <c r="H423" s="37">
        <v>25.3</v>
      </c>
      <c r="I423" s="38">
        <f t="shared" si="73"/>
        <v>88.463077721148835</v>
      </c>
      <c r="J423" s="37">
        <v>63.5</v>
      </c>
      <c r="K423" s="37">
        <v>13.5</v>
      </c>
      <c r="L423" s="38">
        <f t="shared" si="74"/>
        <v>44.471341814549973</v>
      </c>
      <c r="M423" s="39"/>
      <c r="N423" s="96">
        <f t="shared" si="72"/>
        <v>132.93441953569879</v>
      </c>
      <c r="O423" s="35"/>
      <c r="P423" s="35"/>
      <c r="Q423" s="131"/>
      <c r="R423" s="35" t="s">
        <v>638</v>
      </c>
      <c r="S423" s="41">
        <v>38866</v>
      </c>
      <c r="T423" s="42"/>
      <c r="U423" s="40"/>
      <c r="V423" s="43">
        <v>1</v>
      </c>
      <c r="W423" s="43">
        <v>230</v>
      </c>
      <c r="X423" s="35"/>
      <c r="Y423" s="44"/>
      <c r="Z423" s="35"/>
      <c r="AA423" s="46" t="str">
        <f t="shared" si="75"/>
        <v>MAMTSFTrout BrookWP</v>
      </c>
    </row>
    <row r="424" spans="1:27" x14ac:dyDescent="0.15">
      <c r="A424" s="124"/>
      <c r="B424" s="35" t="s">
        <v>255</v>
      </c>
      <c r="C424" s="35" t="s">
        <v>256</v>
      </c>
      <c r="D424" s="35" t="s">
        <v>697</v>
      </c>
      <c r="E424" s="35" t="s">
        <v>595</v>
      </c>
      <c r="F424" s="36">
        <v>10.5</v>
      </c>
      <c r="G424" s="37"/>
      <c r="H424" s="37"/>
      <c r="I424" s="38">
        <f t="shared" si="73"/>
        <v>0</v>
      </c>
      <c r="J424" s="37"/>
      <c r="K424" s="37"/>
      <c r="L424" s="38">
        <f t="shared" si="74"/>
        <v>0</v>
      </c>
      <c r="M424" s="39">
        <v>132.80000000000001</v>
      </c>
      <c r="N424" s="96">
        <f t="shared" si="72"/>
        <v>132.80000000000001</v>
      </c>
      <c r="O424" s="35"/>
      <c r="P424" s="35" t="s">
        <v>333</v>
      </c>
      <c r="Q424" s="131"/>
      <c r="R424" s="35" t="s">
        <v>334</v>
      </c>
      <c r="S424" s="41">
        <v>38668</v>
      </c>
      <c r="T424" s="42"/>
      <c r="U424" s="40"/>
      <c r="V424" s="43">
        <v>1</v>
      </c>
      <c r="W424" s="43">
        <v>100</v>
      </c>
      <c r="X424" s="35"/>
      <c r="Y424" s="44"/>
      <c r="Z424" s="35"/>
      <c r="AA424" s="46" t="str">
        <f t="shared" si="75"/>
        <v>MAMTSFTrout BrookWP</v>
      </c>
    </row>
    <row r="425" spans="1:27" x14ac:dyDescent="0.15">
      <c r="A425" s="124"/>
      <c r="B425" s="35" t="s">
        <v>60</v>
      </c>
      <c r="C425" s="35" t="s">
        <v>637</v>
      </c>
      <c r="D425" s="35" t="s">
        <v>379</v>
      </c>
      <c r="E425" s="35" t="s">
        <v>254</v>
      </c>
      <c r="F425" s="36">
        <v>5.5</v>
      </c>
      <c r="G425" s="37">
        <v>49</v>
      </c>
      <c r="H425" s="37">
        <v>39.299999999999997</v>
      </c>
      <c r="I425" s="38">
        <f t="shared" si="73"/>
        <v>93.106988276249865</v>
      </c>
      <c r="J425" s="37"/>
      <c r="K425" s="37"/>
      <c r="L425" s="38">
        <f t="shared" si="74"/>
        <v>0</v>
      </c>
      <c r="M425" s="39">
        <v>36.5</v>
      </c>
      <c r="N425" s="96">
        <f t="shared" si="72"/>
        <v>129.60698827624987</v>
      </c>
      <c r="O425" s="35"/>
      <c r="P425" s="35"/>
      <c r="Q425" s="131"/>
      <c r="R425" s="35" t="s">
        <v>334</v>
      </c>
      <c r="S425" s="41">
        <v>38668</v>
      </c>
      <c r="T425" s="42"/>
      <c r="U425" s="40"/>
      <c r="V425" s="43">
        <v>1</v>
      </c>
      <c r="W425" s="43">
        <v>250</v>
      </c>
      <c r="X425" s="35"/>
      <c r="Y425" s="44"/>
      <c r="Z425" s="35"/>
      <c r="AA425" s="46" t="str">
        <f t="shared" si="75"/>
        <v>MAMTSFTrout BrookSM</v>
      </c>
    </row>
    <row r="426" spans="1:27" x14ac:dyDescent="0.15">
      <c r="A426" s="124"/>
      <c r="B426" s="35" t="s">
        <v>255</v>
      </c>
      <c r="C426" s="35" t="s">
        <v>256</v>
      </c>
      <c r="D426" s="35" t="s">
        <v>379</v>
      </c>
      <c r="E426" s="35" t="s">
        <v>66</v>
      </c>
      <c r="F426" s="36">
        <v>4.5999999999999996</v>
      </c>
      <c r="G426" s="37">
        <v>49.5</v>
      </c>
      <c r="H426" s="37">
        <v>62.8</v>
      </c>
      <c r="I426" s="38">
        <f t="shared" si="73"/>
        <v>132.07833143375768</v>
      </c>
      <c r="J426" s="37">
        <v>22</v>
      </c>
      <c r="K426" s="37">
        <v>-2.5</v>
      </c>
      <c r="L426" s="38">
        <f t="shared" si="74"/>
        <v>-2.8788795661121758</v>
      </c>
      <c r="M426" s="39">
        <v>0</v>
      </c>
      <c r="N426" s="96">
        <f t="shared" si="72"/>
        <v>129.19945186764551</v>
      </c>
      <c r="O426" s="35"/>
      <c r="P426" s="35"/>
      <c r="Q426" s="131" t="s">
        <v>881</v>
      </c>
      <c r="R426" s="35" t="s">
        <v>334</v>
      </c>
      <c r="S426" s="41">
        <v>38644</v>
      </c>
      <c r="T426" s="42"/>
      <c r="U426" s="40"/>
      <c r="V426" s="43">
        <v>1</v>
      </c>
      <c r="W426" s="43"/>
      <c r="X426" s="35"/>
      <c r="Y426" s="44"/>
      <c r="Z426" s="35"/>
      <c r="AA426" s="46" t="str">
        <f t="shared" si="75"/>
        <v>MAMTSFTrout BrookNS</v>
      </c>
    </row>
    <row r="427" spans="1:27" x14ac:dyDescent="0.15">
      <c r="A427" s="124"/>
      <c r="B427" s="35" t="s">
        <v>429</v>
      </c>
      <c r="C427" s="35" t="s">
        <v>410</v>
      </c>
      <c r="D427" s="35" t="s">
        <v>257</v>
      </c>
      <c r="E427" s="35" t="s">
        <v>393</v>
      </c>
      <c r="F427" s="36">
        <v>5.6</v>
      </c>
      <c r="G427" s="37">
        <v>47.5</v>
      </c>
      <c r="H427" s="37">
        <v>37.799999999999997</v>
      </c>
      <c r="I427" s="38">
        <f t="shared" si="73"/>
        <v>87.339255145549131</v>
      </c>
      <c r="J427" s="37">
        <v>41</v>
      </c>
      <c r="K427" s="37">
        <v>15.8</v>
      </c>
      <c r="L427" s="38">
        <f t="shared" si="74"/>
        <v>33.490470385990648</v>
      </c>
      <c r="M427" s="39">
        <v>6</v>
      </c>
      <c r="N427" s="96">
        <f t="shared" si="72"/>
        <v>126.82972553153978</v>
      </c>
      <c r="O427" s="35"/>
      <c r="P427" s="35"/>
      <c r="Q427" s="131"/>
      <c r="R427" s="35" t="s">
        <v>334</v>
      </c>
      <c r="S427" s="41">
        <v>38644</v>
      </c>
      <c r="T427" s="42"/>
      <c r="U427" s="40"/>
      <c r="V427" s="43">
        <v>1</v>
      </c>
      <c r="W427" s="43">
        <v>130</v>
      </c>
      <c r="X427" s="35"/>
      <c r="Y427" s="44"/>
      <c r="Z427" s="35"/>
      <c r="AA427" s="46" t="str">
        <f t="shared" si="75"/>
        <v>MAMTSFTrout BrookSM</v>
      </c>
    </row>
    <row r="428" spans="1:27" x14ac:dyDescent="0.15">
      <c r="A428" s="124"/>
      <c r="B428" s="35" t="s">
        <v>87</v>
      </c>
      <c r="C428" s="35" t="s">
        <v>256</v>
      </c>
      <c r="D428" s="35" t="s">
        <v>257</v>
      </c>
      <c r="E428" s="35" t="s">
        <v>394</v>
      </c>
      <c r="F428" s="112">
        <v>6.4</v>
      </c>
      <c r="G428" s="37">
        <v>42</v>
      </c>
      <c r="H428" s="37">
        <v>55.3</v>
      </c>
      <c r="I428" s="38">
        <f t="shared" si="73"/>
        <v>103.59014916987292</v>
      </c>
      <c r="J428" s="37">
        <v>23</v>
      </c>
      <c r="K428" s="37">
        <v>14.9</v>
      </c>
      <c r="L428" s="38">
        <f t="shared" si="74"/>
        <v>17.742162727674039</v>
      </c>
      <c r="M428" s="39">
        <v>4.5</v>
      </c>
      <c r="N428" s="96">
        <f t="shared" si="72"/>
        <v>125.83231189754696</v>
      </c>
      <c r="O428" s="35"/>
      <c r="P428" s="35"/>
      <c r="Q428" s="131"/>
      <c r="R428" s="35" t="s">
        <v>395</v>
      </c>
      <c r="S428" s="41">
        <v>38668</v>
      </c>
      <c r="T428" s="42"/>
      <c r="U428" s="40"/>
      <c r="V428" s="43"/>
      <c r="W428" s="43"/>
      <c r="X428" s="35"/>
      <c r="Y428" s="44"/>
      <c r="Z428" s="35"/>
      <c r="AA428" s="46" t="str">
        <f t="shared" si="75"/>
        <v>MAMTSFTrout BrookRM</v>
      </c>
    </row>
    <row r="429" spans="1:27" x14ac:dyDescent="0.15">
      <c r="A429" s="124"/>
      <c r="B429" s="35" t="s">
        <v>541</v>
      </c>
      <c r="C429" s="35" t="s">
        <v>542</v>
      </c>
      <c r="D429" s="35" t="s">
        <v>257</v>
      </c>
      <c r="E429" s="35" t="s">
        <v>67</v>
      </c>
      <c r="F429" s="36">
        <v>5.5</v>
      </c>
      <c r="G429" s="37"/>
      <c r="H429" s="37"/>
      <c r="I429" s="38">
        <f t="shared" si="73"/>
        <v>0</v>
      </c>
      <c r="J429" s="37"/>
      <c r="K429" s="37"/>
      <c r="L429" s="38">
        <f t="shared" si="74"/>
        <v>0</v>
      </c>
      <c r="M429" s="39">
        <v>125.3</v>
      </c>
      <c r="N429" s="97">
        <f t="shared" si="72"/>
        <v>125.3</v>
      </c>
      <c r="O429" s="35"/>
      <c r="P429" s="35"/>
      <c r="Q429" s="131"/>
      <c r="R429" s="35" t="s">
        <v>68</v>
      </c>
      <c r="S429" s="41"/>
      <c r="T429" s="42"/>
      <c r="U429" s="40"/>
      <c r="V429" s="43" t="s">
        <v>470</v>
      </c>
      <c r="W429" s="43">
        <v>175</v>
      </c>
      <c r="X429" s="35"/>
      <c r="Y429" s="44"/>
      <c r="Z429" s="35"/>
      <c r="AA429" s="46" t="str">
        <f t="shared" si="75"/>
        <v>MAMTSFTrout BrookBC</v>
      </c>
    </row>
    <row r="430" spans="1:27" x14ac:dyDescent="0.15">
      <c r="A430" s="124"/>
      <c r="B430" s="35" t="s">
        <v>60</v>
      </c>
      <c r="C430" s="35" t="s">
        <v>61</v>
      </c>
      <c r="D430" s="35" t="s">
        <v>379</v>
      </c>
      <c r="E430" s="35" t="s">
        <v>66</v>
      </c>
      <c r="F430" s="36">
        <v>4.3</v>
      </c>
      <c r="G430" s="37">
        <v>45.5</v>
      </c>
      <c r="H430" s="37">
        <v>47.1</v>
      </c>
      <c r="I430" s="38">
        <f t="shared" si="73"/>
        <v>99.992105684477195</v>
      </c>
      <c r="J430" s="37">
        <v>31.5</v>
      </c>
      <c r="K430" s="37">
        <v>14.3</v>
      </c>
      <c r="L430" s="38">
        <f t="shared" si="74"/>
        <v>23.341406702299206</v>
      </c>
      <c r="M430" s="39"/>
      <c r="N430" s="96">
        <f t="shared" si="72"/>
        <v>123.33351238677641</v>
      </c>
      <c r="O430" s="35"/>
      <c r="P430" s="35"/>
      <c r="Q430" s="131"/>
      <c r="R430" s="35" t="s">
        <v>428</v>
      </c>
      <c r="S430" s="41">
        <v>38970</v>
      </c>
      <c r="T430" s="42"/>
      <c r="U430" s="40"/>
      <c r="V430" s="43">
        <v>1</v>
      </c>
      <c r="W430" s="43"/>
      <c r="X430" s="35"/>
      <c r="Y430" s="44"/>
      <c r="Z430" s="35"/>
      <c r="AA430" s="46" t="str">
        <f t="shared" si="75"/>
        <v>MAMTSFTrout BrookNS</v>
      </c>
    </row>
    <row r="431" spans="1:27" x14ac:dyDescent="0.15">
      <c r="A431" s="124"/>
      <c r="B431" s="35" t="s">
        <v>72</v>
      </c>
      <c r="C431" s="35" t="s">
        <v>0</v>
      </c>
      <c r="D431" s="35" t="s">
        <v>257</v>
      </c>
      <c r="E431" s="35" t="s">
        <v>809</v>
      </c>
      <c r="F431" s="36">
        <v>8.9</v>
      </c>
      <c r="G431" s="37">
        <v>49</v>
      </c>
      <c r="H431" s="37">
        <v>32.799999999999997</v>
      </c>
      <c r="I431" s="38">
        <f t="shared" si="73"/>
        <v>79.631106911562739</v>
      </c>
      <c r="J431" s="37">
        <v>42</v>
      </c>
      <c r="K431" s="37">
        <v>17.600000000000001</v>
      </c>
      <c r="L431" s="38">
        <f t="shared" si="74"/>
        <v>38.098606234556009</v>
      </c>
      <c r="M431" s="39">
        <v>3</v>
      </c>
      <c r="N431" s="96">
        <f t="shared" si="72"/>
        <v>120.72971314611874</v>
      </c>
      <c r="O431" s="35"/>
      <c r="P431" s="35"/>
      <c r="Q431" s="131"/>
      <c r="R431" s="35" t="s">
        <v>428</v>
      </c>
      <c r="S431" s="41">
        <v>38839</v>
      </c>
      <c r="T431" s="42"/>
      <c r="U431" s="40"/>
      <c r="V431" s="43">
        <v>1</v>
      </c>
      <c r="W431" s="43">
        <v>130</v>
      </c>
      <c r="X431" s="35"/>
      <c r="Y431" s="44"/>
      <c r="Z431" s="35"/>
      <c r="AA431" s="46" t="str">
        <f t="shared" si="75"/>
        <v>MAMTSFTrout BrookHM</v>
      </c>
    </row>
    <row r="432" spans="1:27" x14ac:dyDescent="0.15">
      <c r="A432" s="124"/>
      <c r="B432" s="35" t="s">
        <v>72</v>
      </c>
      <c r="C432" s="35" t="s">
        <v>0</v>
      </c>
      <c r="D432" s="35" t="s">
        <v>379</v>
      </c>
      <c r="E432" s="35" t="s">
        <v>66</v>
      </c>
      <c r="F432" s="36"/>
      <c r="G432" s="37">
        <v>46</v>
      </c>
      <c r="H432" s="37">
        <v>62.8</v>
      </c>
      <c r="I432" s="38">
        <f t="shared" si="73"/>
        <v>122.73945951419904</v>
      </c>
      <c r="J432" s="37"/>
      <c r="K432" s="37"/>
      <c r="L432" s="38"/>
      <c r="M432" s="39">
        <v>-4</v>
      </c>
      <c r="N432" s="96">
        <f t="shared" si="72"/>
        <v>118.73945951419904</v>
      </c>
      <c r="O432" s="35"/>
      <c r="P432" s="35"/>
      <c r="Q432" s="131"/>
      <c r="R432" s="35" t="s">
        <v>428</v>
      </c>
      <c r="S432" s="41">
        <v>38970</v>
      </c>
      <c r="T432" s="42"/>
      <c r="U432" s="40"/>
      <c r="V432" s="43">
        <v>1</v>
      </c>
      <c r="W432" s="43">
        <v>130</v>
      </c>
      <c r="X432" s="35"/>
      <c r="Y432" s="44"/>
      <c r="Z432" s="35"/>
      <c r="AA432" s="46" t="str">
        <f t="shared" si="75"/>
        <v>MAMTSFTrout BrookNS</v>
      </c>
    </row>
    <row r="433" spans="1:27" x14ac:dyDescent="0.15">
      <c r="A433" s="124"/>
      <c r="B433" s="35" t="s">
        <v>72</v>
      </c>
      <c r="C433" s="35" t="s">
        <v>0</v>
      </c>
      <c r="D433" s="35" t="s">
        <v>257</v>
      </c>
      <c r="E433" s="35" t="s">
        <v>394</v>
      </c>
      <c r="F433" s="36">
        <v>9</v>
      </c>
      <c r="G433" s="37"/>
      <c r="H433" s="37"/>
      <c r="I433" s="38"/>
      <c r="J433" s="37"/>
      <c r="K433" s="37"/>
      <c r="L433" s="38">
        <f>SIN(K433*PI()/180)*J433*3</f>
        <v>0</v>
      </c>
      <c r="M433" s="39">
        <v>117</v>
      </c>
      <c r="N433" s="96">
        <f t="shared" si="72"/>
        <v>117</v>
      </c>
      <c r="O433" s="35"/>
      <c r="P433" s="35"/>
      <c r="Q433" s="131"/>
      <c r="R433" s="35" t="s">
        <v>334</v>
      </c>
      <c r="S433" s="41">
        <v>38668</v>
      </c>
      <c r="T433" s="42"/>
      <c r="U433" s="40"/>
      <c r="V433" s="43">
        <v>1</v>
      </c>
      <c r="W433" s="43">
        <v>130</v>
      </c>
      <c r="X433" s="35"/>
      <c r="Y433" s="44"/>
      <c r="Z433" s="35"/>
      <c r="AA433" s="46" t="str">
        <f t="shared" si="75"/>
        <v>MAMTSFTrout BrookRM</v>
      </c>
    </row>
    <row r="434" spans="1:27" s="90" customFormat="1" x14ac:dyDescent="0.15">
      <c r="A434" s="124"/>
      <c r="B434" s="35" t="s">
        <v>60</v>
      </c>
      <c r="C434" s="35" t="s">
        <v>61</v>
      </c>
      <c r="D434" s="35" t="s">
        <v>257</v>
      </c>
      <c r="E434" s="35" t="s">
        <v>67</v>
      </c>
      <c r="F434" s="36">
        <v>8.1999999999999993</v>
      </c>
      <c r="G434" s="37">
        <v>41</v>
      </c>
      <c r="H434" s="37">
        <v>36.6</v>
      </c>
      <c r="I434" s="38">
        <f>SIN(H434*PI()/180)*G434*3</f>
        <v>73.335659620770741</v>
      </c>
      <c r="J434" s="37">
        <v>33.5</v>
      </c>
      <c r="K434" s="37">
        <v>16.899999999999999</v>
      </c>
      <c r="L434" s="38">
        <f>SIN(K434*PI()/180)*J434*3</f>
        <v>29.21557045662437</v>
      </c>
      <c r="M434" s="39"/>
      <c r="N434" s="96">
        <f t="shared" si="72"/>
        <v>102.5512300773951</v>
      </c>
      <c r="O434" s="35"/>
      <c r="P434" s="35"/>
      <c r="Q434" s="131"/>
      <c r="R434" s="35" t="s">
        <v>428</v>
      </c>
      <c r="S434" s="41"/>
      <c r="T434" s="42"/>
      <c r="U434" s="40"/>
      <c r="V434" s="43">
        <v>1</v>
      </c>
      <c r="W434" s="43"/>
      <c r="X434" s="35"/>
      <c r="Y434" s="44"/>
      <c r="Z434" s="35"/>
      <c r="AA434" s="46" t="str">
        <f t="shared" si="75"/>
        <v>MAMTSFTrout BrookBC</v>
      </c>
    </row>
    <row r="435" spans="1:27" x14ac:dyDescent="0.15">
      <c r="A435" s="124"/>
      <c r="B435" s="35" t="s">
        <v>60</v>
      </c>
      <c r="C435" s="35" t="s">
        <v>61</v>
      </c>
      <c r="D435" s="35" t="s">
        <v>283</v>
      </c>
      <c r="E435" s="35" t="s">
        <v>581</v>
      </c>
      <c r="F435" s="36">
        <v>11.4</v>
      </c>
      <c r="G435" s="37">
        <v>42</v>
      </c>
      <c r="H435" s="37">
        <v>37.5</v>
      </c>
      <c r="I435" s="38">
        <f>SIN(H435*PI()/180)*G435*3</f>
        <v>76.703940055098798</v>
      </c>
      <c r="J435" s="37">
        <v>35.5</v>
      </c>
      <c r="K435" s="37">
        <v>11.1</v>
      </c>
      <c r="L435" s="38">
        <f>SIN(K435*PI()/180)*J435*3</f>
        <v>20.50358943500914</v>
      </c>
      <c r="M435" s="39">
        <v>1.5</v>
      </c>
      <c r="N435" s="96">
        <f t="shared" ref="N435:N461" si="76">I435+L435+M435</f>
        <v>98.70752949010793</v>
      </c>
      <c r="O435" s="35"/>
      <c r="P435" s="35" t="s">
        <v>301</v>
      </c>
      <c r="Q435" s="131"/>
      <c r="R435" s="35" t="s">
        <v>638</v>
      </c>
      <c r="S435" s="41">
        <v>38866</v>
      </c>
      <c r="T435" s="42"/>
      <c r="U435" s="40"/>
      <c r="V435" s="43">
        <v>1</v>
      </c>
      <c r="W435" s="43"/>
      <c r="X435" s="35"/>
      <c r="Y435" s="44"/>
      <c r="Z435" s="35"/>
      <c r="AA435" s="46" t="str">
        <f t="shared" si="75"/>
        <v>MAMTSFTrout BrookWP</v>
      </c>
    </row>
    <row r="436" spans="1:27" x14ac:dyDescent="0.15">
      <c r="A436" s="124"/>
      <c r="B436" s="124" t="s">
        <v>60</v>
      </c>
      <c r="C436" s="124" t="s">
        <v>61</v>
      </c>
      <c r="D436" s="35" t="s">
        <v>257</v>
      </c>
      <c r="E436" s="35" t="s">
        <v>856</v>
      </c>
      <c r="F436" s="36">
        <v>5</v>
      </c>
      <c r="G436" s="37"/>
      <c r="H436" s="37"/>
      <c r="I436" s="38"/>
      <c r="J436" s="37"/>
      <c r="K436" s="37"/>
      <c r="L436" s="38"/>
      <c r="M436" s="39">
        <v>97.5</v>
      </c>
      <c r="N436" s="96">
        <f t="shared" si="76"/>
        <v>97.5</v>
      </c>
      <c r="O436" s="35"/>
      <c r="P436" s="35"/>
      <c r="Q436" s="131"/>
      <c r="R436" s="35" t="s">
        <v>426</v>
      </c>
      <c r="S436" s="41">
        <v>40429</v>
      </c>
      <c r="T436" s="42"/>
      <c r="U436" s="40"/>
      <c r="V436" s="43">
        <v>1</v>
      </c>
      <c r="W436" s="43"/>
      <c r="X436" s="124"/>
      <c r="Y436" s="150"/>
      <c r="Z436" s="124"/>
      <c r="AA436" s="46" t="str">
        <f t="shared" si="75"/>
        <v>MAMTSFTrout BrookBB</v>
      </c>
    </row>
    <row r="437" spans="1:27" x14ac:dyDescent="0.15">
      <c r="A437" s="124"/>
      <c r="B437" s="124" t="s">
        <v>60</v>
      </c>
      <c r="C437" s="124" t="s">
        <v>61</v>
      </c>
      <c r="D437" s="35" t="s">
        <v>143</v>
      </c>
      <c r="E437" s="35" t="s">
        <v>65</v>
      </c>
      <c r="F437" s="36">
        <v>13.2</v>
      </c>
      <c r="G437" s="37">
        <v>36</v>
      </c>
      <c r="H437" s="37">
        <v>53.7</v>
      </c>
      <c r="I437" s="38">
        <f>SIN(H437*PI()/180)*G437*3</f>
        <v>87.0402544828397</v>
      </c>
      <c r="J437" s="37"/>
      <c r="K437" s="37"/>
      <c r="L437" s="38">
        <f>SIN(K437*PI()/180)*J437*3</f>
        <v>0</v>
      </c>
      <c r="M437" s="39">
        <v>8.5</v>
      </c>
      <c r="N437" s="96">
        <f t="shared" si="76"/>
        <v>95.5402544828397</v>
      </c>
      <c r="O437" s="35"/>
      <c r="P437" s="35"/>
      <c r="Q437" s="131"/>
      <c r="R437" s="35" t="s">
        <v>334</v>
      </c>
      <c r="S437" s="41">
        <v>38639</v>
      </c>
      <c r="T437" s="42"/>
      <c r="U437" s="40"/>
      <c r="V437" s="43"/>
      <c r="W437" s="43"/>
      <c r="X437" s="124"/>
      <c r="Y437" s="150"/>
      <c r="Z437" s="124"/>
      <c r="AA437" s="46" t="str">
        <f t="shared" si="75"/>
        <v>MAMTSFTrout BrookRM</v>
      </c>
    </row>
    <row r="438" spans="1:27" x14ac:dyDescent="0.15">
      <c r="A438" s="124"/>
      <c r="B438" s="124" t="s">
        <v>60</v>
      </c>
      <c r="C438" s="124" t="s">
        <v>61</v>
      </c>
      <c r="D438" s="35" t="s">
        <v>257</v>
      </c>
      <c r="E438" s="35" t="s">
        <v>856</v>
      </c>
      <c r="F438" s="36">
        <v>6</v>
      </c>
      <c r="G438" s="37"/>
      <c r="H438" s="37"/>
      <c r="I438" s="38"/>
      <c r="J438" s="37"/>
      <c r="K438" s="37"/>
      <c r="L438" s="38"/>
      <c r="M438" s="39">
        <v>94.5</v>
      </c>
      <c r="N438" s="96">
        <f t="shared" si="76"/>
        <v>94.5</v>
      </c>
      <c r="O438" s="35"/>
      <c r="P438" s="35"/>
      <c r="Q438" s="131"/>
      <c r="R438" s="35" t="s">
        <v>426</v>
      </c>
      <c r="S438" s="41">
        <v>40429</v>
      </c>
      <c r="T438" s="42"/>
      <c r="U438" s="40"/>
      <c r="V438" s="43"/>
      <c r="W438" s="43"/>
      <c r="X438" s="124"/>
      <c r="Y438" s="150"/>
      <c r="Z438" s="124"/>
      <c r="AA438" s="46" t="str">
        <f t="shared" si="75"/>
        <v>MAMTSFTrout BrookBB</v>
      </c>
    </row>
    <row r="439" spans="1:27" x14ac:dyDescent="0.15">
      <c r="A439" s="124"/>
      <c r="B439" s="124" t="s">
        <v>60</v>
      </c>
      <c r="C439" s="124" t="s">
        <v>61</v>
      </c>
      <c r="D439" s="35" t="s">
        <v>257</v>
      </c>
      <c r="E439" s="35" t="s">
        <v>856</v>
      </c>
      <c r="F439" s="36">
        <v>6.2</v>
      </c>
      <c r="G439" s="37"/>
      <c r="H439" s="37"/>
      <c r="I439" s="38"/>
      <c r="J439" s="37"/>
      <c r="K439" s="37"/>
      <c r="L439" s="38"/>
      <c r="M439" s="39">
        <v>94.3</v>
      </c>
      <c r="N439" s="96">
        <f t="shared" si="76"/>
        <v>94.3</v>
      </c>
      <c r="O439" s="35"/>
      <c r="P439" s="35"/>
      <c r="Q439" s="131"/>
      <c r="R439" s="35" t="s">
        <v>426</v>
      </c>
      <c r="S439" s="41">
        <v>40429</v>
      </c>
      <c r="T439" s="42"/>
      <c r="U439" s="40"/>
      <c r="V439" s="43"/>
      <c r="W439" s="43"/>
      <c r="X439" s="124"/>
      <c r="Y439" s="150"/>
      <c r="Z439" s="124"/>
      <c r="AA439" s="46" t="str">
        <f t="shared" si="75"/>
        <v>MAMTSFTrout BrookBB</v>
      </c>
    </row>
    <row r="440" spans="1:27" x14ac:dyDescent="0.15">
      <c r="A440" s="124"/>
      <c r="B440" s="124" t="s">
        <v>60</v>
      </c>
      <c r="C440" s="124" t="s">
        <v>61</v>
      </c>
      <c r="D440" s="35" t="s">
        <v>257</v>
      </c>
      <c r="E440" s="35" t="s">
        <v>856</v>
      </c>
      <c r="F440" s="36"/>
      <c r="G440" s="37"/>
      <c r="H440" s="37"/>
      <c r="I440" s="38"/>
      <c r="J440" s="37"/>
      <c r="K440" s="37"/>
      <c r="L440" s="38"/>
      <c r="M440" s="39">
        <v>94</v>
      </c>
      <c r="N440" s="96">
        <f t="shared" si="76"/>
        <v>94</v>
      </c>
      <c r="O440" s="35"/>
      <c r="P440" s="35"/>
      <c r="Q440" s="131"/>
      <c r="R440" s="35" t="s">
        <v>426</v>
      </c>
      <c r="S440" s="41">
        <v>40429</v>
      </c>
      <c r="T440" s="42"/>
      <c r="U440" s="40"/>
      <c r="V440" s="43"/>
      <c r="W440" s="43"/>
      <c r="X440" s="124"/>
      <c r="Y440" s="150"/>
      <c r="Z440" s="124"/>
      <c r="AA440" s="46" t="str">
        <f t="shared" si="75"/>
        <v>MAMTSFTrout BrookBB</v>
      </c>
    </row>
    <row r="441" spans="1:27" x14ac:dyDescent="0.15">
      <c r="A441" s="124"/>
      <c r="B441" s="124" t="s">
        <v>60</v>
      </c>
      <c r="C441" s="124" t="s">
        <v>61</v>
      </c>
      <c r="D441" s="35" t="s">
        <v>257</v>
      </c>
      <c r="E441" s="35" t="s">
        <v>856</v>
      </c>
      <c r="F441" s="36">
        <v>7.1</v>
      </c>
      <c r="G441" s="37"/>
      <c r="H441" s="37"/>
      <c r="I441" s="38"/>
      <c r="J441" s="37"/>
      <c r="K441" s="37"/>
      <c r="L441" s="38"/>
      <c r="M441" s="39">
        <v>92.6</v>
      </c>
      <c r="N441" s="96">
        <f t="shared" si="76"/>
        <v>92.6</v>
      </c>
      <c r="O441" s="35"/>
      <c r="P441" s="35"/>
      <c r="Q441" s="131"/>
      <c r="R441" s="35" t="s">
        <v>426</v>
      </c>
      <c r="S441" s="41">
        <v>40429</v>
      </c>
      <c r="T441" s="42"/>
      <c r="U441" s="40"/>
      <c r="V441" s="43"/>
      <c r="W441" s="43"/>
      <c r="X441" s="124"/>
      <c r="Y441" s="150"/>
      <c r="Z441" s="124"/>
      <c r="AA441" s="46" t="str">
        <f t="shared" si="75"/>
        <v>MAMTSFTrout BrookBB</v>
      </c>
    </row>
    <row r="442" spans="1:27" x14ac:dyDescent="0.15">
      <c r="A442" s="124"/>
      <c r="B442" s="124" t="s">
        <v>60</v>
      </c>
      <c r="C442" s="124" t="s">
        <v>61</v>
      </c>
      <c r="D442" s="35" t="s">
        <v>257</v>
      </c>
      <c r="E442" s="35" t="s">
        <v>856</v>
      </c>
      <c r="F442" s="36">
        <v>7.2</v>
      </c>
      <c r="G442" s="37"/>
      <c r="H442" s="37"/>
      <c r="I442" s="38"/>
      <c r="J442" s="37"/>
      <c r="K442" s="37"/>
      <c r="L442" s="38"/>
      <c r="M442" s="39">
        <v>91.3</v>
      </c>
      <c r="N442" s="96">
        <f t="shared" si="76"/>
        <v>91.3</v>
      </c>
      <c r="O442" s="35"/>
      <c r="P442" s="35"/>
      <c r="Q442" s="131"/>
      <c r="R442" s="35" t="s">
        <v>426</v>
      </c>
      <c r="S442" s="41">
        <v>40429</v>
      </c>
      <c r="T442" s="42"/>
      <c r="U442" s="40"/>
      <c r="V442" s="43"/>
      <c r="W442" s="43"/>
      <c r="X442" s="124"/>
      <c r="Y442" s="150"/>
      <c r="Z442" s="124"/>
      <c r="AA442" s="46" t="str">
        <f t="shared" si="75"/>
        <v>MAMTSFTrout BrookBB</v>
      </c>
    </row>
    <row r="443" spans="1:27" x14ac:dyDescent="0.15">
      <c r="A443" s="124"/>
      <c r="B443" s="124" t="s">
        <v>60</v>
      </c>
      <c r="C443" s="124" t="s">
        <v>61</v>
      </c>
      <c r="D443" s="35" t="s">
        <v>257</v>
      </c>
      <c r="E443" s="35" t="s">
        <v>856</v>
      </c>
      <c r="F443" s="36"/>
      <c r="G443" s="37"/>
      <c r="H443" s="37"/>
      <c r="I443" s="38"/>
      <c r="J443" s="37"/>
      <c r="K443" s="37"/>
      <c r="L443" s="38"/>
      <c r="M443" s="39">
        <v>90.5</v>
      </c>
      <c r="N443" s="96">
        <f t="shared" si="76"/>
        <v>90.5</v>
      </c>
      <c r="O443" s="35"/>
      <c r="P443" s="35"/>
      <c r="Q443" s="131"/>
      <c r="R443" s="35" t="s">
        <v>426</v>
      </c>
      <c r="S443" s="41">
        <v>40429</v>
      </c>
      <c r="T443" s="42"/>
      <c r="U443" s="40"/>
      <c r="V443" s="43"/>
      <c r="W443" s="43"/>
      <c r="X443" s="124"/>
      <c r="Y443" s="150"/>
      <c r="Z443" s="124"/>
      <c r="AA443" s="46" t="str">
        <f t="shared" si="75"/>
        <v>MAMTSFTrout BrookBB</v>
      </c>
    </row>
    <row r="444" spans="1:27" x14ac:dyDescent="0.15">
      <c r="A444" s="124"/>
      <c r="B444" s="124" t="s">
        <v>60</v>
      </c>
      <c r="C444" s="124" t="s">
        <v>61</v>
      </c>
      <c r="D444" s="35" t="s">
        <v>257</v>
      </c>
      <c r="E444" s="35" t="s">
        <v>856</v>
      </c>
      <c r="F444" s="36">
        <v>4.3</v>
      </c>
      <c r="G444" s="37"/>
      <c r="H444" s="37"/>
      <c r="I444" s="38"/>
      <c r="J444" s="37"/>
      <c r="K444" s="37"/>
      <c r="L444" s="38"/>
      <c r="M444" s="39">
        <v>85.7</v>
      </c>
      <c r="N444" s="96">
        <f t="shared" si="76"/>
        <v>85.7</v>
      </c>
      <c r="O444" s="35"/>
      <c r="P444" s="35"/>
      <c r="Q444" s="131"/>
      <c r="R444" s="35" t="s">
        <v>426</v>
      </c>
      <c r="S444" s="41">
        <v>40429</v>
      </c>
      <c r="T444" s="42"/>
      <c r="U444" s="40"/>
      <c r="V444" s="43"/>
      <c r="W444" s="43"/>
      <c r="X444" s="124"/>
      <c r="Y444" s="150"/>
      <c r="Z444" s="124"/>
      <c r="AA444" s="46" t="str">
        <f t="shared" si="75"/>
        <v>MAMTSFTrout BrookBB</v>
      </c>
    </row>
    <row r="445" spans="1:27" x14ac:dyDescent="0.15">
      <c r="A445" s="124"/>
      <c r="B445" s="124" t="s">
        <v>60</v>
      </c>
      <c r="C445" s="124" t="s">
        <v>61</v>
      </c>
      <c r="D445" s="35" t="s">
        <v>257</v>
      </c>
      <c r="E445" s="35" t="s">
        <v>856</v>
      </c>
      <c r="F445" s="36"/>
      <c r="G445" s="37"/>
      <c r="H445" s="37"/>
      <c r="I445" s="38"/>
      <c r="J445" s="37"/>
      <c r="K445" s="37"/>
      <c r="L445" s="38"/>
      <c r="M445" s="39">
        <v>85.5</v>
      </c>
      <c r="N445" s="96">
        <f t="shared" si="76"/>
        <v>85.5</v>
      </c>
      <c r="O445" s="35"/>
      <c r="P445" s="35"/>
      <c r="Q445" s="131"/>
      <c r="R445" s="35" t="s">
        <v>426</v>
      </c>
      <c r="S445" s="41">
        <v>40429</v>
      </c>
      <c r="T445" s="42"/>
      <c r="U445" s="40"/>
      <c r="V445" s="43"/>
      <c r="W445" s="43"/>
      <c r="X445" s="124"/>
      <c r="Y445" s="150"/>
      <c r="Z445" s="124"/>
      <c r="AA445" s="46" t="str">
        <f t="shared" si="75"/>
        <v>MAMTSFTrout BrookBB</v>
      </c>
    </row>
    <row r="446" spans="1:27" x14ac:dyDescent="0.15">
      <c r="A446" s="124"/>
      <c r="B446" s="124" t="s">
        <v>60</v>
      </c>
      <c r="C446" s="124" t="s">
        <v>61</v>
      </c>
      <c r="D446" s="35" t="s">
        <v>257</v>
      </c>
      <c r="E446" s="35" t="s">
        <v>856</v>
      </c>
      <c r="F446" s="36"/>
      <c r="G446" s="37"/>
      <c r="H446" s="37"/>
      <c r="I446" s="38"/>
      <c r="J446" s="37"/>
      <c r="K446" s="37"/>
      <c r="L446" s="38"/>
      <c r="M446" s="39">
        <v>84.8</v>
      </c>
      <c r="N446" s="96">
        <f t="shared" si="76"/>
        <v>84.8</v>
      </c>
      <c r="O446" s="35"/>
      <c r="P446" s="35"/>
      <c r="Q446" s="131"/>
      <c r="R446" s="35" t="s">
        <v>426</v>
      </c>
      <c r="S446" s="41">
        <v>40429</v>
      </c>
      <c r="T446" s="42"/>
      <c r="U446" s="40"/>
      <c r="V446" s="43"/>
      <c r="W446" s="43"/>
      <c r="X446" s="124"/>
      <c r="Y446" s="150"/>
      <c r="Z446" s="124"/>
      <c r="AA446" s="46" t="str">
        <f t="shared" si="75"/>
        <v>MAMTSFTrout BrookBB</v>
      </c>
    </row>
    <row r="447" spans="1:27" x14ac:dyDescent="0.15">
      <c r="A447" s="124"/>
      <c r="B447" s="124" t="s">
        <v>60</v>
      </c>
      <c r="C447" s="124" t="s">
        <v>61</v>
      </c>
      <c r="D447" s="35" t="s">
        <v>283</v>
      </c>
      <c r="E447" s="35" t="s">
        <v>720</v>
      </c>
      <c r="F447" s="36">
        <v>11.4</v>
      </c>
      <c r="G447" s="37"/>
      <c r="H447" s="37"/>
      <c r="I447" s="38"/>
      <c r="J447" s="37"/>
      <c r="K447" s="37"/>
      <c r="L447" s="38"/>
      <c r="M447" s="39">
        <v>82</v>
      </c>
      <c r="N447" s="96">
        <f t="shared" si="76"/>
        <v>82</v>
      </c>
      <c r="O447" s="35"/>
      <c r="P447" s="35" t="s">
        <v>721</v>
      </c>
      <c r="Q447" s="131"/>
      <c r="R447" s="35" t="s">
        <v>428</v>
      </c>
      <c r="S447" s="41">
        <v>39342</v>
      </c>
      <c r="T447" s="42"/>
      <c r="U447" s="40"/>
      <c r="V447" s="43"/>
      <c r="W447" s="43"/>
      <c r="X447" s="124"/>
      <c r="Y447" s="150"/>
      <c r="Z447" s="124"/>
      <c r="AA447" s="46" t="str">
        <f t="shared" si="75"/>
        <v>MAMTSFTrout BrookYB</v>
      </c>
    </row>
    <row r="448" spans="1:27" x14ac:dyDescent="0.15">
      <c r="A448" s="124"/>
      <c r="B448" s="124" t="s">
        <v>60</v>
      </c>
      <c r="C448" s="124" t="s">
        <v>61</v>
      </c>
      <c r="D448" s="35" t="s">
        <v>257</v>
      </c>
      <c r="E448" s="35" t="s">
        <v>856</v>
      </c>
      <c r="F448" s="36">
        <v>5.8</v>
      </c>
      <c r="G448" s="37"/>
      <c r="H448" s="37"/>
      <c r="I448" s="38"/>
      <c r="J448" s="37"/>
      <c r="K448" s="37"/>
      <c r="L448" s="38"/>
      <c r="M448" s="39">
        <v>76</v>
      </c>
      <c r="N448" s="96">
        <f t="shared" si="76"/>
        <v>76</v>
      </c>
      <c r="O448" s="35"/>
      <c r="P448" s="35"/>
      <c r="Q448" s="131"/>
      <c r="R448" s="35" t="s">
        <v>426</v>
      </c>
      <c r="S448" s="41">
        <v>40429</v>
      </c>
      <c r="T448" s="42"/>
      <c r="U448" s="40"/>
      <c r="V448" s="43"/>
      <c r="W448" s="43"/>
      <c r="X448" s="124"/>
      <c r="Y448" s="150"/>
      <c r="Z448" s="124"/>
      <c r="AA448" s="46" t="str">
        <f t="shared" si="75"/>
        <v>MAMTSFTrout BrookBB</v>
      </c>
    </row>
    <row r="449" spans="1:27" x14ac:dyDescent="0.15">
      <c r="A449" s="124"/>
      <c r="B449" s="124" t="s">
        <v>60</v>
      </c>
      <c r="C449" s="124" t="s">
        <v>61</v>
      </c>
      <c r="D449" s="35" t="s">
        <v>257</v>
      </c>
      <c r="E449" s="35" t="s">
        <v>856</v>
      </c>
      <c r="F449" s="36"/>
      <c r="G449" s="37"/>
      <c r="H449" s="37"/>
      <c r="I449" s="38"/>
      <c r="J449" s="37"/>
      <c r="K449" s="37"/>
      <c r="L449" s="38"/>
      <c r="M449" s="39">
        <v>75.5</v>
      </c>
      <c r="N449" s="96">
        <f t="shared" si="76"/>
        <v>75.5</v>
      </c>
      <c r="O449" s="35"/>
      <c r="P449" s="35"/>
      <c r="Q449" s="131"/>
      <c r="R449" s="35" t="s">
        <v>426</v>
      </c>
      <c r="S449" s="41">
        <v>40429</v>
      </c>
      <c r="T449" s="42"/>
      <c r="U449" s="40"/>
      <c r="V449" s="43"/>
      <c r="W449" s="43"/>
      <c r="X449" s="124"/>
      <c r="Y449" s="150"/>
      <c r="Z449" s="124"/>
      <c r="AA449" s="46" t="str">
        <f t="shared" si="75"/>
        <v>MAMTSFTrout BrookBB</v>
      </c>
    </row>
    <row r="450" spans="1:27" x14ac:dyDescent="0.15">
      <c r="A450" s="124"/>
      <c r="B450" s="35" t="s">
        <v>296</v>
      </c>
      <c r="C450" s="35" t="s">
        <v>297</v>
      </c>
      <c r="D450" s="35" t="s">
        <v>37</v>
      </c>
      <c r="E450" s="35" t="s">
        <v>3</v>
      </c>
      <c r="F450" s="36">
        <v>9.1999999999999993</v>
      </c>
      <c r="G450" s="37">
        <v>57</v>
      </c>
      <c r="H450" s="37"/>
      <c r="I450" s="38"/>
      <c r="J450" s="37"/>
      <c r="K450" s="37"/>
      <c r="L450" s="38"/>
      <c r="M450" s="39">
        <v>156.1</v>
      </c>
      <c r="N450" s="96">
        <f t="shared" si="76"/>
        <v>156.1</v>
      </c>
      <c r="O450" s="35"/>
      <c r="P450" s="35" t="s">
        <v>876</v>
      </c>
      <c r="Q450" s="131" t="s">
        <v>881</v>
      </c>
      <c r="R450" s="35" t="s">
        <v>428</v>
      </c>
      <c r="S450" s="41">
        <v>38798</v>
      </c>
      <c r="T450" s="42"/>
      <c r="U450" s="40"/>
      <c r="V450" s="43">
        <v>1</v>
      </c>
      <c r="W450" s="43">
        <v>150</v>
      </c>
      <c r="X450" s="35"/>
      <c r="Y450" s="44"/>
      <c r="Z450" s="35" t="s">
        <v>226</v>
      </c>
      <c r="AA450" s="46" t="str">
        <f t="shared" si="75"/>
        <v>MAMTSFTuscaroraWP</v>
      </c>
    </row>
    <row r="451" spans="1:27" x14ac:dyDescent="0.15">
      <c r="A451" s="124"/>
      <c r="B451" s="35" t="s">
        <v>296</v>
      </c>
      <c r="C451" s="35" t="s">
        <v>297</v>
      </c>
      <c r="D451" s="35" t="s">
        <v>37</v>
      </c>
      <c r="E451" s="35" t="s">
        <v>191</v>
      </c>
      <c r="F451" s="36">
        <v>8.1</v>
      </c>
      <c r="G451" s="37">
        <v>54</v>
      </c>
      <c r="H451" s="37">
        <v>48.7</v>
      </c>
      <c r="I451" s="38">
        <f t="shared" ref="I451:I461" si="77">SIN(H451*PI()/180)*G451*3</f>
        <v>121.70478962756879</v>
      </c>
      <c r="J451" s="37">
        <v>36.5</v>
      </c>
      <c r="K451" s="37">
        <v>13.4</v>
      </c>
      <c r="L451" s="38">
        <f t="shared" ref="L451:L461" si="78">SIN(K451*PI()/180)*J451*3</f>
        <v>25.376395432610227</v>
      </c>
      <c r="M451" s="39">
        <v>1</v>
      </c>
      <c r="N451" s="96">
        <f t="shared" si="76"/>
        <v>148.08118506017902</v>
      </c>
      <c r="O451" s="35"/>
      <c r="P451" s="35"/>
      <c r="Q451" s="131"/>
      <c r="R451" s="35" t="s">
        <v>428</v>
      </c>
      <c r="S451" s="41">
        <v>38798</v>
      </c>
      <c r="T451" s="42"/>
      <c r="U451" s="40"/>
      <c r="V451" s="43">
        <v>1</v>
      </c>
      <c r="W451" s="43">
        <v>150</v>
      </c>
      <c r="X451" s="35"/>
      <c r="Y451" s="44"/>
      <c r="Z451" s="35" t="s">
        <v>76</v>
      </c>
      <c r="AA451" s="46" t="str">
        <f t="shared" si="75"/>
        <v>MAMTSFTuscaroraWP</v>
      </c>
    </row>
    <row r="452" spans="1:27" x14ac:dyDescent="0.15">
      <c r="A452" s="124"/>
      <c r="B452" s="35" t="s">
        <v>60</v>
      </c>
      <c r="C452" s="35" t="s">
        <v>61</v>
      </c>
      <c r="D452" s="35" t="s">
        <v>37</v>
      </c>
      <c r="E452" s="35" t="s">
        <v>191</v>
      </c>
      <c r="F452" s="36">
        <v>7.8</v>
      </c>
      <c r="G452" s="37">
        <v>50</v>
      </c>
      <c r="H452" s="37">
        <v>48.5</v>
      </c>
      <c r="I452" s="38">
        <f t="shared" si="77"/>
        <v>112.3433581183503</v>
      </c>
      <c r="J452" s="37">
        <v>31.5</v>
      </c>
      <c r="K452" s="37">
        <v>22.1</v>
      </c>
      <c r="L452" s="38">
        <f t="shared" si="78"/>
        <v>35.553192866670052</v>
      </c>
      <c r="M452" s="39"/>
      <c r="N452" s="96">
        <f t="shared" si="76"/>
        <v>147.89655098502035</v>
      </c>
      <c r="O452" s="35"/>
      <c r="P452" s="35"/>
      <c r="Q452" s="131"/>
      <c r="R452" s="35" t="s">
        <v>351</v>
      </c>
      <c r="S452" s="41">
        <v>38798</v>
      </c>
      <c r="T452" s="42"/>
      <c r="U452" s="40"/>
      <c r="V452" s="43">
        <v>1</v>
      </c>
      <c r="W452" s="43">
        <v>140</v>
      </c>
      <c r="X452" s="35"/>
      <c r="Y452" s="44"/>
      <c r="Z452" s="35" t="s">
        <v>444</v>
      </c>
      <c r="AA452" s="46" t="str">
        <f t="shared" si="75"/>
        <v>MAMTSFTuscaroraWP</v>
      </c>
    </row>
    <row r="453" spans="1:27" x14ac:dyDescent="0.15">
      <c r="A453" s="124"/>
      <c r="B453" s="35" t="s">
        <v>60</v>
      </c>
      <c r="C453" s="35" t="s">
        <v>61</v>
      </c>
      <c r="D453" s="35" t="s">
        <v>37</v>
      </c>
      <c r="E453" s="35" t="s">
        <v>191</v>
      </c>
      <c r="F453" s="36">
        <v>9.5</v>
      </c>
      <c r="G453" s="37">
        <v>61</v>
      </c>
      <c r="H453" s="37">
        <v>39</v>
      </c>
      <c r="I453" s="38">
        <f t="shared" si="77"/>
        <v>115.16563156212024</v>
      </c>
      <c r="J453" s="37">
        <v>43.5</v>
      </c>
      <c r="K453" s="37">
        <v>13.2</v>
      </c>
      <c r="L453" s="38">
        <f t="shared" si="78"/>
        <v>29.799788549440571</v>
      </c>
      <c r="M453" s="39"/>
      <c r="N453" s="96">
        <f t="shared" si="76"/>
        <v>144.9654201115608</v>
      </c>
      <c r="O453" s="35"/>
      <c r="P453" s="35"/>
      <c r="Q453" s="131"/>
      <c r="R453" s="35" t="s">
        <v>428</v>
      </c>
      <c r="S453" s="41">
        <v>38798</v>
      </c>
      <c r="T453" s="42"/>
      <c r="U453" s="40"/>
      <c r="V453" s="43">
        <v>1</v>
      </c>
      <c r="W453" s="43">
        <v>150</v>
      </c>
      <c r="X453" s="35"/>
      <c r="Y453" s="44"/>
      <c r="Z453" s="35"/>
      <c r="AA453" s="46" t="str">
        <f t="shared" si="75"/>
        <v>MAMTSFTuscaroraWP</v>
      </c>
    </row>
    <row r="454" spans="1:27" x14ac:dyDescent="0.15">
      <c r="A454" s="124"/>
      <c r="B454" s="35" t="s">
        <v>255</v>
      </c>
      <c r="C454" s="35" t="s">
        <v>256</v>
      </c>
      <c r="D454" s="35" t="s">
        <v>732</v>
      </c>
      <c r="E454" s="35" t="s">
        <v>191</v>
      </c>
      <c r="F454" s="36">
        <v>7.4</v>
      </c>
      <c r="G454" s="37">
        <v>51</v>
      </c>
      <c r="H454" s="37">
        <v>47.4</v>
      </c>
      <c r="I454" s="38">
        <f t="shared" si="77"/>
        <v>112.62285432931935</v>
      </c>
      <c r="J454" s="37">
        <v>37</v>
      </c>
      <c r="K454" s="37">
        <v>16.5</v>
      </c>
      <c r="L454" s="38">
        <f t="shared" si="78"/>
        <v>31.525703262135416</v>
      </c>
      <c r="M454" s="39"/>
      <c r="N454" s="96">
        <f t="shared" si="76"/>
        <v>144.14855759145476</v>
      </c>
      <c r="O454" s="35"/>
      <c r="P454" s="35"/>
      <c r="Q454" s="131"/>
      <c r="R454" s="35" t="s">
        <v>109</v>
      </c>
      <c r="S454" s="41">
        <v>38839</v>
      </c>
      <c r="T454" s="42"/>
      <c r="U454" s="40"/>
      <c r="V454" s="43">
        <v>1</v>
      </c>
      <c r="W454" s="43">
        <v>170</v>
      </c>
      <c r="X454" s="35"/>
      <c r="Y454" s="44"/>
      <c r="Z454" s="55" t="s">
        <v>701</v>
      </c>
      <c r="AA454" s="46" t="str">
        <f t="shared" si="75"/>
        <v>MAMTSFTuscaroraWP</v>
      </c>
    </row>
    <row r="455" spans="1:27" x14ac:dyDescent="0.15">
      <c r="A455" s="124"/>
      <c r="B455" s="35" t="s">
        <v>255</v>
      </c>
      <c r="C455" s="35" t="s">
        <v>256</v>
      </c>
      <c r="D455" s="35" t="s">
        <v>37</v>
      </c>
      <c r="E455" s="35" t="s">
        <v>191</v>
      </c>
      <c r="F455" s="36">
        <v>8.4</v>
      </c>
      <c r="G455" s="37">
        <v>57.5</v>
      </c>
      <c r="H455" s="37">
        <v>41.9</v>
      </c>
      <c r="I455" s="38">
        <f t="shared" si="77"/>
        <v>115.20111581875554</v>
      </c>
      <c r="J455" s="37">
        <v>43</v>
      </c>
      <c r="K455" s="37">
        <v>12.8</v>
      </c>
      <c r="L455" s="38">
        <f t="shared" si="78"/>
        <v>28.579756192911283</v>
      </c>
      <c r="M455" s="39"/>
      <c r="N455" s="96">
        <f t="shared" si="76"/>
        <v>143.78087201166682</v>
      </c>
      <c r="O455" s="35"/>
      <c r="P455" s="35"/>
      <c r="Q455" s="131"/>
      <c r="R455" s="35" t="s">
        <v>428</v>
      </c>
      <c r="S455" s="41">
        <v>38798</v>
      </c>
      <c r="T455" s="42"/>
      <c r="U455" s="40"/>
      <c r="V455" s="43">
        <v>1</v>
      </c>
      <c r="W455" s="43">
        <v>150</v>
      </c>
      <c r="X455" s="35"/>
      <c r="Y455" s="44"/>
      <c r="Z455" s="35"/>
      <c r="AA455" s="46" t="str">
        <f t="shared" si="75"/>
        <v>MAMTSFTuscaroraWP</v>
      </c>
    </row>
    <row r="456" spans="1:27" x14ac:dyDescent="0.15">
      <c r="A456" s="124"/>
      <c r="B456" s="35" t="s">
        <v>108</v>
      </c>
      <c r="C456" s="35" t="s">
        <v>637</v>
      </c>
      <c r="D456" s="35" t="s">
        <v>30</v>
      </c>
      <c r="E456" s="35" t="s">
        <v>341</v>
      </c>
      <c r="F456" s="36">
        <v>9.4</v>
      </c>
      <c r="G456" s="37">
        <v>46</v>
      </c>
      <c r="H456" s="37">
        <v>47.8</v>
      </c>
      <c r="I456" s="38">
        <f t="shared" si="77"/>
        <v>102.2310342875715</v>
      </c>
      <c r="J456" s="37">
        <v>33</v>
      </c>
      <c r="K456" s="37">
        <v>19.7</v>
      </c>
      <c r="L456" s="38">
        <f t="shared" si="78"/>
        <v>33.372430583885127</v>
      </c>
      <c r="M456" s="39"/>
      <c r="N456" s="96">
        <f t="shared" si="76"/>
        <v>135.60346487145662</v>
      </c>
      <c r="O456" s="35"/>
      <c r="P456" s="35"/>
      <c r="Q456" s="131"/>
      <c r="R456" s="35" t="s">
        <v>428</v>
      </c>
      <c r="S456" s="41">
        <v>38798</v>
      </c>
      <c r="T456" s="42"/>
      <c r="U456" s="40"/>
      <c r="V456" s="43">
        <v>1</v>
      </c>
      <c r="W456" s="43">
        <v>75</v>
      </c>
      <c r="X456" s="35"/>
      <c r="Y456" s="44"/>
      <c r="Z456" s="35"/>
      <c r="AA456" s="46" t="str">
        <f t="shared" si="75"/>
        <v>MAMTSFTuscaroraWP</v>
      </c>
    </row>
    <row r="457" spans="1:27" x14ac:dyDescent="0.15">
      <c r="A457" s="124"/>
      <c r="B457" s="35" t="s">
        <v>360</v>
      </c>
      <c r="C457" s="35" t="s">
        <v>361</v>
      </c>
      <c r="D457" s="35" t="s">
        <v>732</v>
      </c>
      <c r="E457" s="35" t="s">
        <v>191</v>
      </c>
      <c r="F457" s="36">
        <v>10</v>
      </c>
      <c r="G457" s="37">
        <v>52</v>
      </c>
      <c r="H457" s="37">
        <v>43.9</v>
      </c>
      <c r="I457" s="38">
        <f t="shared" si="77"/>
        <v>108.17068521102684</v>
      </c>
      <c r="J457" s="37">
        <v>39</v>
      </c>
      <c r="K457" s="37">
        <v>12.3</v>
      </c>
      <c r="L457" s="38">
        <f t="shared" si="78"/>
        <v>24.924555194172264</v>
      </c>
      <c r="M457" s="39"/>
      <c r="N457" s="96">
        <f t="shared" si="76"/>
        <v>133.09524040519909</v>
      </c>
      <c r="O457" s="35"/>
      <c r="P457" s="35"/>
      <c r="Q457" s="131"/>
      <c r="R457" s="35" t="s">
        <v>109</v>
      </c>
      <c r="S457" s="41">
        <v>38794</v>
      </c>
      <c r="T457" s="42"/>
      <c r="U457" s="40"/>
      <c r="V457" s="43">
        <v>1</v>
      </c>
      <c r="W457" s="43"/>
      <c r="X457" s="35"/>
      <c r="Y457" s="44"/>
      <c r="Z457" s="35"/>
      <c r="AA457" s="46" t="str">
        <f t="shared" si="75"/>
        <v>MAMTSFTuscaroraWP</v>
      </c>
    </row>
    <row r="458" spans="1:27" x14ac:dyDescent="0.15">
      <c r="A458" s="124"/>
      <c r="B458" s="35" t="s">
        <v>72</v>
      </c>
      <c r="C458" s="35" t="s">
        <v>0</v>
      </c>
      <c r="D458" s="35" t="s">
        <v>30</v>
      </c>
      <c r="E458" s="35" t="s">
        <v>759</v>
      </c>
      <c r="F458" s="36">
        <v>7.4</v>
      </c>
      <c r="G458" s="37">
        <v>39.5</v>
      </c>
      <c r="H458" s="37">
        <v>68.900000000000006</v>
      </c>
      <c r="I458" s="38">
        <f t="shared" si="77"/>
        <v>110.55499387682045</v>
      </c>
      <c r="J458" s="37"/>
      <c r="K458" s="37"/>
      <c r="L458" s="38">
        <f t="shared" si="78"/>
        <v>0</v>
      </c>
      <c r="M458" s="39">
        <v>2</v>
      </c>
      <c r="N458" s="96">
        <f t="shared" si="76"/>
        <v>112.55499387682045</v>
      </c>
      <c r="O458" s="35"/>
      <c r="P458" s="35"/>
      <c r="Q458" s="131"/>
      <c r="R458" s="35" t="s">
        <v>109</v>
      </c>
      <c r="S458" s="41">
        <v>39497</v>
      </c>
      <c r="T458" s="42"/>
      <c r="U458" s="40"/>
      <c r="V458" s="43"/>
      <c r="W458" s="43"/>
      <c r="X458" s="35"/>
      <c r="Y458" s="44"/>
      <c r="Z458" s="35"/>
      <c r="AA458" s="46" t="str">
        <f t="shared" si="75"/>
        <v>MAMTSFTuscaroraNRO</v>
      </c>
    </row>
    <row r="459" spans="1:27" x14ac:dyDescent="0.15">
      <c r="A459" s="124"/>
      <c r="B459" s="35" t="s">
        <v>60</v>
      </c>
      <c r="C459" s="35" t="s">
        <v>61</v>
      </c>
      <c r="D459" s="35" t="s">
        <v>30</v>
      </c>
      <c r="E459" s="35" t="s">
        <v>760</v>
      </c>
      <c r="F459" s="36"/>
      <c r="G459" s="37">
        <v>34.5</v>
      </c>
      <c r="H459" s="37">
        <v>81</v>
      </c>
      <c r="I459" s="38">
        <f t="shared" si="77"/>
        <v>102.22574325159677</v>
      </c>
      <c r="J459" s="37"/>
      <c r="K459" s="37"/>
      <c r="L459" s="38">
        <f t="shared" si="78"/>
        <v>0</v>
      </c>
      <c r="M459" s="39">
        <v>-1.5</v>
      </c>
      <c r="N459" s="96">
        <f t="shared" si="76"/>
        <v>100.72574325159677</v>
      </c>
      <c r="O459" s="35"/>
      <c r="P459" s="35"/>
      <c r="Q459" s="131"/>
      <c r="R459" s="35" t="s">
        <v>109</v>
      </c>
      <c r="S459" s="41">
        <v>39497</v>
      </c>
      <c r="T459" s="42"/>
      <c r="U459" s="40"/>
      <c r="V459" s="43">
        <v>1</v>
      </c>
      <c r="W459" s="43"/>
      <c r="X459" s="35"/>
      <c r="Y459" s="44"/>
      <c r="Z459" s="35"/>
      <c r="AA459" s="46" t="str">
        <f t="shared" si="75"/>
        <v>MAMTSFTuscaroraWO</v>
      </c>
    </row>
    <row r="460" spans="1:27" x14ac:dyDescent="0.15">
      <c r="A460" s="124"/>
      <c r="B460" s="35" t="s">
        <v>60</v>
      </c>
      <c r="C460" s="35" t="s">
        <v>61</v>
      </c>
      <c r="D460" s="35" t="s">
        <v>634</v>
      </c>
      <c r="E460" s="35" t="s">
        <v>500</v>
      </c>
      <c r="F460" s="36">
        <v>7.8</v>
      </c>
      <c r="G460" s="37">
        <v>39.5</v>
      </c>
      <c r="H460" s="37">
        <v>49.9</v>
      </c>
      <c r="I460" s="38">
        <f t="shared" si="77"/>
        <v>90.643186008834164</v>
      </c>
      <c r="J460" s="37">
        <v>28</v>
      </c>
      <c r="K460" s="37">
        <v>5.8</v>
      </c>
      <c r="L460" s="38">
        <f t="shared" si="78"/>
        <v>8.4887289633674925</v>
      </c>
      <c r="M460" s="39"/>
      <c r="N460" s="96">
        <f t="shared" si="76"/>
        <v>99.131914972201656</v>
      </c>
      <c r="O460" s="124"/>
      <c r="P460" s="124"/>
      <c r="Q460" s="131"/>
      <c r="R460" s="124" t="s">
        <v>428</v>
      </c>
      <c r="S460" s="41">
        <v>39029</v>
      </c>
      <c r="T460" s="42"/>
      <c r="U460" s="40"/>
      <c r="V460" s="149">
        <v>1</v>
      </c>
      <c r="W460" s="43"/>
      <c r="X460" s="35"/>
      <c r="Y460" s="44"/>
      <c r="Z460" s="35"/>
      <c r="AA460" s="46" t="str">
        <f t="shared" si="75"/>
        <v>MAMTSFTuscarora NRO</v>
      </c>
    </row>
    <row r="461" spans="1:27" ht="14" thickBot="1" x14ac:dyDescent="0.2">
      <c r="A461" s="124"/>
      <c r="B461" s="198" t="s">
        <v>60</v>
      </c>
      <c r="C461" s="198" t="s">
        <v>61</v>
      </c>
      <c r="D461" s="35" t="s">
        <v>635</v>
      </c>
      <c r="E461" s="35" t="s">
        <v>499</v>
      </c>
      <c r="F461" s="36"/>
      <c r="G461" s="37">
        <v>40.5</v>
      </c>
      <c r="H461" s="37">
        <v>48.7</v>
      </c>
      <c r="I461" s="38">
        <f t="shared" si="77"/>
        <v>91.278592220676586</v>
      </c>
      <c r="J461" s="37">
        <v>32</v>
      </c>
      <c r="K461" s="37">
        <v>4.0999999999999996</v>
      </c>
      <c r="L461" s="38">
        <f t="shared" si="78"/>
        <v>6.8637546559378482</v>
      </c>
      <c r="M461" s="39">
        <v>0.3</v>
      </c>
      <c r="N461" s="96">
        <f t="shared" si="76"/>
        <v>98.442346876614437</v>
      </c>
      <c r="O461" s="35"/>
      <c r="P461" s="35"/>
      <c r="Q461" s="131"/>
      <c r="R461" s="35" t="s">
        <v>428</v>
      </c>
      <c r="S461" s="41">
        <v>39029</v>
      </c>
      <c r="T461" s="42"/>
      <c r="U461" s="40"/>
      <c r="V461" s="149">
        <v>1</v>
      </c>
      <c r="W461" s="43"/>
      <c r="X461" s="35"/>
      <c r="Y461" s="44"/>
      <c r="Z461" s="35"/>
      <c r="AA461" s="213" t="str">
        <f t="shared" si="75"/>
        <v>MAMTSFTuscarora WO</v>
      </c>
    </row>
    <row r="462" spans="1:27" x14ac:dyDescent="0.15">
      <c r="A462" s="211"/>
    </row>
    <row r="463" spans="1:27" x14ac:dyDescent="0.15">
      <c r="A463" s="211"/>
    </row>
    <row r="464" spans="1:27" x14ac:dyDescent="0.15">
      <c r="A464" s="211"/>
    </row>
    <row r="465" spans="1:1" x14ac:dyDescent="0.15">
      <c r="A465" s="211"/>
    </row>
    <row r="466" spans="1:1" x14ac:dyDescent="0.15">
      <c r="A466" s="211"/>
    </row>
    <row r="467" spans="1:1" x14ac:dyDescent="0.15">
      <c r="A467" s="211"/>
    </row>
    <row r="468" spans="1:1" x14ac:dyDescent="0.15">
      <c r="A468" s="211"/>
    </row>
    <row r="469" spans="1:1" x14ac:dyDescent="0.15">
      <c r="A469" s="211"/>
    </row>
    <row r="470" spans="1:1" x14ac:dyDescent="0.15">
      <c r="A470" s="211"/>
    </row>
    <row r="471" spans="1:1" x14ac:dyDescent="0.15">
      <c r="A471" s="211"/>
    </row>
    <row r="472" spans="1:1" x14ac:dyDescent="0.15">
      <c r="A472" s="211"/>
    </row>
    <row r="473" spans="1:1" x14ac:dyDescent="0.15">
      <c r="A473" s="211"/>
    </row>
    <row r="474" spans="1:1" x14ac:dyDescent="0.15">
      <c r="A474" s="211"/>
    </row>
    <row r="475" spans="1:1" x14ac:dyDescent="0.15">
      <c r="A475" s="211"/>
    </row>
    <row r="476" spans="1:1" x14ac:dyDescent="0.15">
      <c r="A476" s="211"/>
    </row>
    <row r="477" spans="1:1" x14ac:dyDescent="0.15">
      <c r="A477" s="211"/>
    </row>
    <row r="478" spans="1:1" x14ac:dyDescent="0.15">
      <c r="A478" s="211"/>
    </row>
    <row r="479" spans="1:1" x14ac:dyDescent="0.15">
      <c r="A479" s="211"/>
    </row>
    <row r="480" spans="1:1" x14ac:dyDescent="0.15">
      <c r="A480" s="211"/>
    </row>
    <row r="481" spans="1:1" x14ac:dyDescent="0.15">
      <c r="A481" s="211"/>
    </row>
    <row r="482" spans="1:1" x14ac:dyDescent="0.15">
      <c r="A482" s="211"/>
    </row>
    <row r="483" spans="1:1" x14ac:dyDescent="0.15">
      <c r="A483" s="211"/>
    </row>
    <row r="484" spans="1:1" x14ac:dyDescent="0.15">
      <c r="A484" s="211"/>
    </row>
    <row r="485" spans="1:1" x14ac:dyDescent="0.15">
      <c r="A485" s="211"/>
    </row>
    <row r="486" spans="1:1" x14ac:dyDescent="0.15">
      <c r="A486" s="211"/>
    </row>
    <row r="487" spans="1:1" x14ac:dyDescent="0.15">
      <c r="A487" s="211"/>
    </row>
    <row r="488" spans="1:1" x14ac:dyDescent="0.15">
      <c r="A488" s="211"/>
    </row>
    <row r="489" spans="1:1" x14ac:dyDescent="0.15">
      <c r="A489" s="211"/>
    </row>
    <row r="490" spans="1:1" x14ac:dyDescent="0.15">
      <c r="A490" s="211"/>
    </row>
    <row r="491" spans="1:1" x14ac:dyDescent="0.15">
      <c r="A491" s="211"/>
    </row>
    <row r="492" spans="1:1" x14ac:dyDescent="0.15">
      <c r="A492" s="211"/>
    </row>
    <row r="493" spans="1:1" x14ac:dyDescent="0.15">
      <c r="A493" s="211"/>
    </row>
    <row r="494" spans="1:1" x14ac:dyDescent="0.15">
      <c r="A494" s="211"/>
    </row>
    <row r="495" spans="1:1" x14ac:dyDescent="0.15">
      <c r="A495" s="211"/>
    </row>
    <row r="496" spans="1:1" x14ac:dyDescent="0.15">
      <c r="A496" s="211"/>
    </row>
    <row r="497" spans="1:1" x14ac:dyDescent="0.15">
      <c r="A497" s="211"/>
    </row>
    <row r="498" spans="1:1" x14ac:dyDescent="0.15">
      <c r="A498" s="211"/>
    </row>
    <row r="499" spans="1:1" x14ac:dyDescent="0.15">
      <c r="A499" s="211"/>
    </row>
    <row r="500" spans="1:1" x14ac:dyDescent="0.15">
      <c r="A500" s="211"/>
    </row>
    <row r="501" spans="1:1" x14ac:dyDescent="0.15">
      <c r="A501" s="211"/>
    </row>
    <row r="502" spans="1:1" x14ac:dyDescent="0.15">
      <c r="A502" s="211"/>
    </row>
    <row r="503" spans="1:1" x14ac:dyDescent="0.15">
      <c r="A503" s="211"/>
    </row>
    <row r="504" spans="1:1" x14ac:dyDescent="0.15">
      <c r="A504" s="211"/>
    </row>
    <row r="505" spans="1:1" x14ac:dyDescent="0.15">
      <c r="A505" s="211"/>
    </row>
    <row r="506" spans="1:1" x14ac:dyDescent="0.15">
      <c r="A506" s="211"/>
    </row>
    <row r="507" spans="1:1" x14ac:dyDescent="0.15">
      <c r="A507" s="211"/>
    </row>
    <row r="508" spans="1:1" x14ac:dyDescent="0.15">
      <c r="A508" s="211"/>
    </row>
    <row r="509" spans="1:1" x14ac:dyDescent="0.15">
      <c r="A509" s="211"/>
    </row>
    <row r="510" spans="1:1" x14ac:dyDescent="0.15">
      <c r="A510" s="211"/>
    </row>
    <row r="511" spans="1:1" x14ac:dyDescent="0.15">
      <c r="A511" s="211"/>
    </row>
    <row r="512" spans="1:1" x14ac:dyDescent="0.15">
      <c r="A512" s="211"/>
    </row>
    <row r="513" spans="1:1" x14ac:dyDescent="0.15">
      <c r="A513" s="211"/>
    </row>
    <row r="514" spans="1:1" x14ac:dyDescent="0.15">
      <c r="A514" s="211"/>
    </row>
    <row r="515" spans="1:1" x14ac:dyDescent="0.15">
      <c r="A515" s="211"/>
    </row>
    <row r="516" spans="1:1" x14ac:dyDescent="0.15">
      <c r="A516" s="211"/>
    </row>
    <row r="517" spans="1:1" x14ac:dyDescent="0.15">
      <c r="A517" s="211"/>
    </row>
    <row r="518" spans="1:1" x14ac:dyDescent="0.15">
      <c r="A518" s="211"/>
    </row>
    <row r="519" spans="1:1" x14ac:dyDescent="0.15">
      <c r="A519" s="211"/>
    </row>
    <row r="520" spans="1:1" x14ac:dyDescent="0.15">
      <c r="A520" s="211"/>
    </row>
    <row r="521" spans="1:1" x14ac:dyDescent="0.15">
      <c r="A521" s="211"/>
    </row>
    <row r="522" spans="1:1" x14ac:dyDescent="0.15">
      <c r="A522" s="211"/>
    </row>
    <row r="523" spans="1:1" x14ac:dyDescent="0.15">
      <c r="A523" s="211"/>
    </row>
    <row r="524" spans="1:1" x14ac:dyDescent="0.15">
      <c r="A524" s="211"/>
    </row>
    <row r="525" spans="1:1" x14ac:dyDescent="0.15">
      <c r="A525" s="211"/>
    </row>
    <row r="526" spans="1:1" x14ac:dyDescent="0.15">
      <c r="A526" s="211"/>
    </row>
    <row r="527" spans="1:1" x14ac:dyDescent="0.15">
      <c r="A527" s="211"/>
    </row>
    <row r="528" spans="1:1" x14ac:dyDescent="0.15">
      <c r="A528" s="211"/>
    </row>
    <row r="529" spans="1:1" x14ac:dyDescent="0.15">
      <c r="A529" s="211"/>
    </row>
    <row r="530" spans="1:1" x14ac:dyDescent="0.15">
      <c r="A530" s="211"/>
    </row>
    <row r="531" spans="1:1" x14ac:dyDescent="0.15">
      <c r="A531" s="211"/>
    </row>
    <row r="532" spans="1:1" x14ac:dyDescent="0.15">
      <c r="A532" s="211"/>
    </row>
    <row r="533" spans="1:1" x14ac:dyDescent="0.15">
      <c r="A533" s="211"/>
    </row>
    <row r="534" spans="1:1" x14ac:dyDescent="0.15">
      <c r="A534" s="211"/>
    </row>
    <row r="535" spans="1:1" x14ac:dyDescent="0.15">
      <c r="A535" s="211"/>
    </row>
    <row r="536" spans="1:1" x14ac:dyDescent="0.15">
      <c r="A536" s="211"/>
    </row>
    <row r="537" spans="1:1" x14ac:dyDescent="0.15">
      <c r="A537" s="211"/>
    </row>
    <row r="538" spans="1:1" x14ac:dyDescent="0.15">
      <c r="A538" s="211"/>
    </row>
    <row r="539" spans="1:1" x14ac:dyDescent="0.15">
      <c r="A539" s="211"/>
    </row>
    <row r="540" spans="1:1" x14ac:dyDescent="0.15">
      <c r="A540" s="211"/>
    </row>
    <row r="541" spans="1:1" x14ac:dyDescent="0.15">
      <c r="A541" s="211"/>
    </row>
    <row r="542" spans="1:1" x14ac:dyDescent="0.15">
      <c r="A542" s="211"/>
    </row>
    <row r="543" spans="1:1" x14ac:dyDescent="0.15">
      <c r="A543" s="211"/>
    </row>
    <row r="544" spans="1:1" x14ac:dyDescent="0.15">
      <c r="A544" s="211"/>
    </row>
    <row r="545" spans="1:1" x14ac:dyDescent="0.15">
      <c r="A545" s="211"/>
    </row>
    <row r="546" spans="1:1" x14ac:dyDescent="0.15">
      <c r="A546" s="211"/>
    </row>
    <row r="547" spans="1:1" x14ac:dyDescent="0.15">
      <c r="A547" s="211"/>
    </row>
    <row r="548" spans="1:1" x14ac:dyDescent="0.15">
      <c r="A548" s="211"/>
    </row>
    <row r="549" spans="1:1" x14ac:dyDescent="0.15">
      <c r="A549" s="211"/>
    </row>
    <row r="550" spans="1:1" x14ac:dyDescent="0.15">
      <c r="A550" s="211"/>
    </row>
    <row r="551" spans="1:1" x14ac:dyDescent="0.15">
      <c r="A551" s="211"/>
    </row>
    <row r="552" spans="1:1" x14ac:dyDescent="0.15">
      <c r="A552" s="211"/>
    </row>
    <row r="553" spans="1:1" x14ac:dyDescent="0.15">
      <c r="A553" s="211"/>
    </row>
    <row r="554" spans="1:1" x14ac:dyDescent="0.15">
      <c r="A554" s="211"/>
    </row>
    <row r="555" spans="1:1" x14ac:dyDescent="0.15">
      <c r="A555" s="211"/>
    </row>
    <row r="556" spans="1:1" x14ac:dyDescent="0.15">
      <c r="A556" s="211"/>
    </row>
    <row r="557" spans="1:1" x14ac:dyDescent="0.15">
      <c r="A557" s="211"/>
    </row>
    <row r="558" spans="1:1" x14ac:dyDescent="0.15">
      <c r="A558" s="211"/>
    </row>
    <row r="559" spans="1:1" x14ac:dyDescent="0.15">
      <c r="A559" s="211"/>
    </row>
    <row r="560" spans="1:1" x14ac:dyDescent="0.15">
      <c r="A560" s="211"/>
    </row>
    <row r="561" spans="1:1" x14ac:dyDescent="0.15">
      <c r="A561" s="211"/>
    </row>
    <row r="562" spans="1:1" x14ac:dyDescent="0.15">
      <c r="A562" s="211"/>
    </row>
    <row r="563" spans="1:1" x14ac:dyDescent="0.15">
      <c r="A563" s="211"/>
    </row>
    <row r="564" spans="1:1" x14ac:dyDescent="0.15">
      <c r="A564" s="211"/>
    </row>
    <row r="565" spans="1:1" x14ac:dyDescent="0.15">
      <c r="A565" s="211"/>
    </row>
    <row r="566" spans="1:1" x14ac:dyDescent="0.15">
      <c r="A566" s="211"/>
    </row>
    <row r="567" spans="1:1" x14ac:dyDescent="0.15">
      <c r="A567" s="211"/>
    </row>
    <row r="568" spans="1:1" x14ac:dyDescent="0.15">
      <c r="A568" s="211"/>
    </row>
    <row r="569" spans="1:1" x14ac:dyDescent="0.15">
      <c r="A569" s="211"/>
    </row>
    <row r="570" spans="1:1" x14ac:dyDescent="0.15">
      <c r="A570" s="211"/>
    </row>
    <row r="571" spans="1:1" x14ac:dyDescent="0.15">
      <c r="A571" s="211"/>
    </row>
    <row r="572" spans="1:1" x14ac:dyDescent="0.15">
      <c r="A572" s="211"/>
    </row>
    <row r="573" spans="1:1" x14ac:dyDescent="0.15">
      <c r="A573" s="211"/>
    </row>
    <row r="574" spans="1:1" x14ac:dyDescent="0.15">
      <c r="A574" s="211"/>
    </row>
    <row r="575" spans="1:1" x14ac:dyDescent="0.15">
      <c r="A575" s="211"/>
    </row>
    <row r="576" spans="1:1" x14ac:dyDescent="0.15">
      <c r="A576" s="211"/>
    </row>
    <row r="577" spans="1:1" x14ac:dyDescent="0.15">
      <c r="A577" s="211"/>
    </row>
    <row r="578" spans="1:1" x14ac:dyDescent="0.15">
      <c r="A578" s="211"/>
    </row>
    <row r="579" spans="1:1" x14ac:dyDescent="0.15">
      <c r="A579" s="211"/>
    </row>
    <row r="580" spans="1:1" x14ac:dyDescent="0.15">
      <c r="A580" s="211"/>
    </row>
    <row r="581" spans="1:1" x14ac:dyDescent="0.15">
      <c r="A581" s="211"/>
    </row>
    <row r="582" spans="1:1" x14ac:dyDescent="0.15">
      <c r="A582" s="211"/>
    </row>
    <row r="583" spans="1:1" x14ac:dyDescent="0.15">
      <c r="A583" s="211"/>
    </row>
    <row r="584" spans="1:1" x14ac:dyDescent="0.15">
      <c r="A584" s="211"/>
    </row>
    <row r="585" spans="1:1" x14ac:dyDescent="0.15">
      <c r="A585" s="211"/>
    </row>
    <row r="586" spans="1:1" x14ac:dyDescent="0.15">
      <c r="A586" s="211"/>
    </row>
    <row r="587" spans="1:1" x14ac:dyDescent="0.15">
      <c r="A587" s="211"/>
    </row>
    <row r="588" spans="1:1" x14ac:dyDescent="0.15">
      <c r="A588" s="211"/>
    </row>
    <row r="589" spans="1:1" x14ac:dyDescent="0.15">
      <c r="A589" s="211"/>
    </row>
    <row r="590" spans="1:1" x14ac:dyDescent="0.15">
      <c r="A590" s="211"/>
    </row>
    <row r="591" spans="1:1" x14ac:dyDescent="0.15">
      <c r="A591" s="211"/>
    </row>
    <row r="592" spans="1:1" x14ac:dyDescent="0.15">
      <c r="A592" s="211"/>
    </row>
    <row r="593" spans="1:1" x14ac:dyDescent="0.15">
      <c r="A593" s="211"/>
    </row>
    <row r="594" spans="1:1" x14ac:dyDescent="0.15">
      <c r="A594" s="211"/>
    </row>
    <row r="595" spans="1:1" x14ac:dyDescent="0.15">
      <c r="A595" s="211"/>
    </row>
    <row r="596" spans="1:1" x14ac:dyDescent="0.15">
      <c r="A596" s="211"/>
    </row>
    <row r="597" spans="1:1" x14ac:dyDescent="0.15">
      <c r="A597" s="211"/>
    </row>
    <row r="598" spans="1:1" x14ac:dyDescent="0.15">
      <c r="A598" s="211"/>
    </row>
    <row r="599" spans="1:1" x14ac:dyDescent="0.15">
      <c r="A599" s="211"/>
    </row>
    <row r="600" spans="1:1" x14ac:dyDescent="0.15">
      <c r="A600" s="211"/>
    </row>
    <row r="601" spans="1:1" x14ac:dyDescent="0.15">
      <c r="A601" s="211"/>
    </row>
    <row r="602" spans="1:1" x14ac:dyDescent="0.15">
      <c r="A602" s="211"/>
    </row>
    <row r="603" spans="1:1" x14ac:dyDescent="0.15">
      <c r="A603" s="211"/>
    </row>
    <row r="604" spans="1:1" x14ac:dyDescent="0.15">
      <c r="A604" s="211"/>
    </row>
    <row r="605" spans="1:1" x14ac:dyDescent="0.15">
      <c r="A605" s="211"/>
    </row>
    <row r="606" spans="1:1" x14ac:dyDescent="0.15">
      <c r="A606" s="211"/>
    </row>
    <row r="607" spans="1:1" x14ac:dyDescent="0.15">
      <c r="A607" s="211"/>
    </row>
    <row r="608" spans="1:1" x14ac:dyDescent="0.15">
      <c r="A608" s="211"/>
    </row>
    <row r="609" spans="1:1" x14ac:dyDescent="0.15">
      <c r="A609" s="211"/>
    </row>
    <row r="610" spans="1:1" x14ac:dyDescent="0.15">
      <c r="A610" s="211"/>
    </row>
    <row r="611" spans="1:1" x14ac:dyDescent="0.15">
      <c r="A611" s="211"/>
    </row>
    <row r="612" spans="1:1" x14ac:dyDescent="0.15">
      <c r="A612" s="211"/>
    </row>
    <row r="613" spans="1:1" x14ac:dyDescent="0.15">
      <c r="A613" s="211"/>
    </row>
    <row r="614" spans="1:1" x14ac:dyDescent="0.15">
      <c r="A614" s="211"/>
    </row>
    <row r="615" spans="1:1" x14ac:dyDescent="0.15">
      <c r="A615" s="211"/>
    </row>
    <row r="616" spans="1:1" x14ac:dyDescent="0.15">
      <c r="A616" s="211"/>
    </row>
    <row r="617" spans="1:1" x14ac:dyDescent="0.15">
      <c r="A617" s="211"/>
    </row>
    <row r="618" spans="1:1" x14ac:dyDescent="0.15">
      <c r="A618" s="211"/>
    </row>
    <row r="619" spans="1:1" x14ac:dyDescent="0.15">
      <c r="A619" s="211"/>
    </row>
    <row r="620" spans="1:1" x14ac:dyDescent="0.15">
      <c r="A620" s="211"/>
    </row>
    <row r="621" spans="1:1" x14ac:dyDescent="0.15">
      <c r="A621" s="211"/>
    </row>
    <row r="622" spans="1:1" x14ac:dyDescent="0.15">
      <c r="A622" s="211"/>
    </row>
    <row r="623" spans="1:1" x14ac:dyDescent="0.15">
      <c r="A623" s="211"/>
    </row>
    <row r="624" spans="1:1" x14ac:dyDescent="0.15">
      <c r="A624" s="211"/>
    </row>
    <row r="625" spans="1:1" x14ac:dyDescent="0.15">
      <c r="A625" s="211"/>
    </row>
    <row r="626" spans="1:1" x14ac:dyDescent="0.15">
      <c r="A626" s="211"/>
    </row>
    <row r="627" spans="1:1" x14ac:dyDescent="0.15">
      <c r="A627" s="211"/>
    </row>
    <row r="628" spans="1:1" x14ac:dyDescent="0.15">
      <c r="A628" s="211"/>
    </row>
    <row r="629" spans="1:1" x14ac:dyDescent="0.15">
      <c r="A629" s="211"/>
    </row>
    <row r="630" spans="1:1" x14ac:dyDescent="0.15">
      <c r="A630" s="211"/>
    </row>
    <row r="631" spans="1:1" x14ac:dyDescent="0.15">
      <c r="A631" s="211"/>
    </row>
    <row r="632" spans="1:1" x14ac:dyDescent="0.15">
      <c r="A632" s="211"/>
    </row>
    <row r="633" spans="1:1" x14ac:dyDescent="0.15">
      <c r="A633" s="211"/>
    </row>
    <row r="634" spans="1:1" x14ac:dyDescent="0.15">
      <c r="A634" s="211"/>
    </row>
    <row r="635" spans="1:1" x14ac:dyDescent="0.15">
      <c r="A635" s="211"/>
    </row>
    <row r="636" spans="1:1" x14ac:dyDescent="0.15">
      <c r="A636" s="211"/>
    </row>
    <row r="637" spans="1:1" x14ac:dyDescent="0.15">
      <c r="A637" s="211"/>
    </row>
    <row r="638" spans="1:1" x14ac:dyDescent="0.15">
      <c r="A638" s="211"/>
    </row>
    <row r="639" spans="1:1" x14ac:dyDescent="0.15">
      <c r="A639" s="211"/>
    </row>
    <row r="640" spans="1:1" x14ac:dyDescent="0.15">
      <c r="A640" s="211"/>
    </row>
    <row r="641" spans="1:1" x14ac:dyDescent="0.15">
      <c r="A641" s="211"/>
    </row>
    <row r="642" spans="1:1" x14ac:dyDescent="0.15">
      <c r="A642" s="211"/>
    </row>
    <row r="643" spans="1:1" x14ac:dyDescent="0.15">
      <c r="A643" s="211"/>
    </row>
    <row r="644" spans="1:1" x14ac:dyDescent="0.15">
      <c r="A644" s="211"/>
    </row>
    <row r="645" spans="1:1" x14ac:dyDescent="0.15">
      <c r="A645" s="211"/>
    </row>
    <row r="646" spans="1:1" x14ac:dyDescent="0.15">
      <c r="A646" s="211"/>
    </row>
    <row r="647" spans="1:1" x14ac:dyDescent="0.15">
      <c r="A647" s="211"/>
    </row>
    <row r="648" spans="1:1" x14ac:dyDescent="0.15">
      <c r="A648" s="211"/>
    </row>
    <row r="649" spans="1:1" x14ac:dyDescent="0.15">
      <c r="A649" s="211"/>
    </row>
    <row r="650" spans="1:1" x14ac:dyDescent="0.15">
      <c r="A650" s="211"/>
    </row>
    <row r="651" spans="1:1" x14ac:dyDescent="0.15">
      <c r="A651" s="211"/>
    </row>
    <row r="652" spans="1:1" x14ac:dyDescent="0.15">
      <c r="A652" s="211"/>
    </row>
    <row r="653" spans="1:1" x14ac:dyDescent="0.15">
      <c r="A653" s="211"/>
    </row>
    <row r="654" spans="1:1" x14ac:dyDescent="0.15">
      <c r="A654" s="211"/>
    </row>
    <row r="655" spans="1:1" x14ac:dyDescent="0.15">
      <c r="A655" s="211"/>
    </row>
    <row r="656" spans="1:1" x14ac:dyDescent="0.15">
      <c r="A656" s="211"/>
    </row>
    <row r="657" spans="1:1" x14ac:dyDescent="0.15">
      <c r="A657" s="211"/>
    </row>
    <row r="658" spans="1:1" x14ac:dyDescent="0.15">
      <c r="A658" s="211"/>
    </row>
    <row r="659" spans="1:1" x14ac:dyDescent="0.15">
      <c r="A659" s="211"/>
    </row>
    <row r="660" spans="1:1" x14ac:dyDescent="0.15">
      <c r="A660" s="211"/>
    </row>
    <row r="661" spans="1:1" x14ac:dyDescent="0.15">
      <c r="A661" s="211"/>
    </row>
    <row r="662" spans="1:1" x14ac:dyDescent="0.15">
      <c r="A662" s="211"/>
    </row>
    <row r="663" spans="1:1" x14ac:dyDescent="0.15">
      <c r="A663" s="211"/>
    </row>
    <row r="664" spans="1:1" x14ac:dyDescent="0.15">
      <c r="A664" s="211"/>
    </row>
    <row r="665" spans="1:1" x14ac:dyDescent="0.15">
      <c r="A665" s="211"/>
    </row>
    <row r="666" spans="1:1" x14ac:dyDescent="0.15">
      <c r="A666" s="211"/>
    </row>
    <row r="667" spans="1:1" x14ac:dyDescent="0.15">
      <c r="A667" s="211"/>
    </row>
    <row r="668" spans="1:1" x14ac:dyDescent="0.15">
      <c r="A668" s="211"/>
    </row>
    <row r="669" spans="1:1" x14ac:dyDescent="0.15">
      <c r="A669" s="211"/>
    </row>
    <row r="670" spans="1:1" x14ac:dyDescent="0.15">
      <c r="A670" s="211"/>
    </row>
    <row r="671" spans="1:1" x14ac:dyDescent="0.15">
      <c r="A671" s="211"/>
    </row>
    <row r="672" spans="1:1" x14ac:dyDescent="0.15">
      <c r="A672" s="211"/>
    </row>
    <row r="673" spans="1:1" x14ac:dyDescent="0.15">
      <c r="A673" s="211"/>
    </row>
    <row r="674" spans="1:1" x14ac:dyDescent="0.15">
      <c r="A674" s="211"/>
    </row>
    <row r="675" spans="1:1" x14ac:dyDescent="0.15">
      <c r="A675" s="211"/>
    </row>
    <row r="676" spans="1:1" x14ac:dyDescent="0.15">
      <c r="A676" s="211"/>
    </row>
    <row r="677" spans="1:1" x14ac:dyDescent="0.15">
      <c r="A677" s="211"/>
    </row>
    <row r="678" spans="1:1" x14ac:dyDescent="0.15">
      <c r="A678" s="211"/>
    </row>
    <row r="679" spans="1:1" x14ac:dyDescent="0.15">
      <c r="A679" s="211"/>
    </row>
    <row r="680" spans="1:1" x14ac:dyDescent="0.15">
      <c r="A680" s="211"/>
    </row>
    <row r="681" spans="1:1" x14ac:dyDescent="0.15">
      <c r="A681" s="211"/>
    </row>
    <row r="682" spans="1:1" x14ac:dyDescent="0.15">
      <c r="A682" s="211"/>
    </row>
    <row r="683" spans="1:1" x14ac:dyDescent="0.15">
      <c r="A683" s="211"/>
    </row>
    <row r="684" spans="1:1" x14ac:dyDescent="0.15">
      <c r="A684" s="211"/>
    </row>
    <row r="685" spans="1:1" x14ac:dyDescent="0.15">
      <c r="A685" s="211"/>
    </row>
    <row r="686" spans="1:1" x14ac:dyDescent="0.15">
      <c r="A686" s="211"/>
    </row>
    <row r="687" spans="1:1" x14ac:dyDescent="0.15">
      <c r="A687" s="211"/>
    </row>
    <row r="688" spans="1:1" x14ac:dyDescent="0.15">
      <c r="A688" s="211"/>
    </row>
    <row r="689" spans="1:1" x14ac:dyDescent="0.15">
      <c r="A689" s="211"/>
    </row>
    <row r="690" spans="1:1" x14ac:dyDescent="0.15">
      <c r="A690" s="211"/>
    </row>
    <row r="691" spans="1:1" x14ac:dyDescent="0.15">
      <c r="A691" s="211"/>
    </row>
    <row r="692" spans="1:1" x14ac:dyDescent="0.15">
      <c r="A692" s="211"/>
    </row>
    <row r="693" spans="1:1" x14ac:dyDescent="0.15">
      <c r="A693" s="211"/>
    </row>
    <row r="694" spans="1:1" x14ac:dyDescent="0.15">
      <c r="A694" s="211"/>
    </row>
    <row r="695" spans="1:1" x14ac:dyDescent="0.15">
      <c r="A695" s="211"/>
    </row>
    <row r="696" spans="1:1" x14ac:dyDescent="0.15">
      <c r="A696" s="211"/>
    </row>
    <row r="697" spans="1:1" x14ac:dyDescent="0.15">
      <c r="A697" s="211"/>
    </row>
    <row r="698" spans="1:1" x14ac:dyDescent="0.15">
      <c r="A698" s="211"/>
    </row>
    <row r="699" spans="1:1" x14ac:dyDescent="0.15">
      <c r="A699" s="211"/>
    </row>
    <row r="700" spans="1:1" x14ac:dyDescent="0.15">
      <c r="A700" s="211"/>
    </row>
    <row r="701" spans="1:1" x14ac:dyDescent="0.15">
      <c r="A701" s="211"/>
    </row>
    <row r="702" spans="1:1" x14ac:dyDescent="0.15">
      <c r="A702" s="211"/>
    </row>
    <row r="703" spans="1:1" x14ac:dyDescent="0.15">
      <c r="A703" s="211"/>
    </row>
    <row r="704" spans="1:1" x14ac:dyDescent="0.15">
      <c r="A704" s="211"/>
    </row>
    <row r="705" spans="1:1" x14ac:dyDescent="0.15">
      <c r="A705" s="211"/>
    </row>
    <row r="706" spans="1:1" x14ac:dyDescent="0.15">
      <c r="A706" s="211"/>
    </row>
    <row r="707" spans="1:1" x14ac:dyDescent="0.15">
      <c r="A707" s="211"/>
    </row>
    <row r="708" spans="1:1" x14ac:dyDescent="0.15">
      <c r="A708" s="211"/>
    </row>
    <row r="709" spans="1:1" x14ac:dyDescent="0.15">
      <c r="A709" s="211"/>
    </row>
    <row r="710" spans="1:1" x14ac:dyDescent="0.15">
      <c r="A710" s="211"/>
    </row>
    <row r="711" spans="1:1" x14ac:dyDescent="0.15">
      <c r="A711" s="211"/>
    </row>
    <row r="712" spans="1:1" x14ac:dyDescent="0.15">
      <c r="A712" s="211"/>
    </row>
    <row r="713" spans="1:1" x14ac:dyDescent="0.15">
      <c r="A713" s="211"/>
    </row>
    <row r="714" spans="1:1" x14ac:dyDescent="0.15">
      <c r="A714" s="211"/>
    </row>
    <row r="715" spans="1:1" x14ac:dyDescent="0.15">
      <c r="A715" s="211"/>
    </row>
    <row r="716" spans="1:1" x14ac:dyDescent="0.15">
      <c r="A716" s="211"/>
    </row>
    <row r="717" spans="1:1" x14ac:dyDescent="0.15">
      <c r="A717" s="211"/>
    </row>
    <row r="718" spans="1:1" x14ac:dyDescent="0.15">
      <c r="A718" s="211"/>
    </row>
    <row r="719" spans="1:1" x14ac:dyDescent="0.15">
      <c r="A719" s="211"/>
    </row>
    <row r="720" spans="1:1" x14ac:dyDescent="0.15">
      <c r="A720" s="211"/>
    </row>
    <row r="721" spans="1:1" x14ac:dyDescent="0.15">
      <c r="A721" s="211"/>
    </row>
    <row r="722" spans="1:1" x14ac:dyDescent="0.15">
      <c r="A722" s="211"/>
    </row>
    <row r="723" spans="1:1" x14ac:dyDescent="0.15">
      <c r="A723" s="211"/>
    </row>
    <row r="724" spans="1:1" x14ac:dyDescent="0.15">
      <c r="A724" s="211"/>
    </row>
    <row r="725" spans="1:1" x14ac:dyDescent="0.15">
      <c r="A725" s="211"/>
    </row>
    <row r="726" spans="1:1" x14ac:dyDescent="0.15">
      <c r="A726" s="211"/>
    </row>
    <row r="727" spans="1:1" x14ac:dyDescent="0.15">
      <c r="A727" s="211"/>
    </row>
    <row r="728" spans="1:1" x14ac:dyDescent="0.15">
      <c r="A728" s="211"/>
    </row>
    <row r="729" spans="1:1" x14ac:dyDescent="0.15">
      <c r="A729" s="211"/>
    </row>
    <row r="730" spans="1:1" x14ac:dyDescent="0.15">
      <c r="A730" s="211"/>
    </row>
    <row r="731" spans="1:1" x14ac:dyDescent="0.15">
      <c r="A731" s="211"/>
    </row>
    <row r="732" spans="1:1" x14ac:dyDescent="0.15">
      <c r="A732" s="211"/>
    </row>
    <row r="733" spans="1:1" x14ac:dyDescent="0.15">
      <c r="A733" s="211"/>
    </row>
    <row r="734" spans="1:1" x14ac:dyDescent="0.15">
      <c r="A734" s="211"/>
    </row>
    <row r="735" spans="1:1" x14ac:dyDescent="0.15">
      <c r="A735" s="211"/>
    </row>
    <row r="736" spans="1:1" x14ac:dyDescent="0.15">
      <c r="A736" s="211"/>
    </row>
    <row r="737" spans="1:1" x14ac:dyDescent="0.15">
      <c r="A737" s="211"/>
    </row>
    <row r="738" spans="1:1" x14ac:dyDescent="0.15">
      <c r="A738" s="211"/>
    </row>
    <row r="739" spans="1:1" x14ac:dyDescent="0.15">
      <c r="A739" s="211"/>
    </row>
    <row r="740" spans="1:1" x14ac:dyDescent="0.15">
      <c r="A740" s="211"/>
    </row>
    <row r="741" spans="1:1" x14ac:dyDescent="0.15">
      <c r="A741" s="211"/>
    </row>
    <row r="742" spans="1:1" x14ac:dyDescent="0.15">
      <c r="A742" s="211"/>
    </row>
    <row r="743" spans="1:1" x14ac:dyDescent="0.15">
      <c r="A743" s="211"/>
    </row>
    <row r="744" spans="1:1" x14ac:dyDescent="0.15">
      <c r="A744" s="211"/>
    </row>
    <row r="745" spans="1:1" x14ac:dyDescent="0.15">
      <c r="A745" s="211"/>
    </row>
    <row r="746" spans="1:1" x14ac:dyDescent="0.15">
      <c r="A746" s="211"/>
    </row>
    <row r="747" spans="1:1" x14ac:dyDescent="0.15">
      <c r="A747" s="211"/>
    </row>
    <row r="748" spans="1:1" x14ac:dyDescent="0.15">
      <c r="A748" s="211"/>
    </row>
    <row r="749" spans="1:1" x14ac:dyDescent="0.15">
      <c r="A749" s="211"/>
    </row>
    <row r="750" spans="1:1" x14ac:dyDescent="0.15">
      <c r="A750" s="211"/>
    </row>
    <row r="751" spans="1:1" x14ac:dyDescent="0.15">
      <c r="A751" s="211"/>
    </row>
    <row r="752" spans="1:1" x14ac:dyDescent="0.15">
      <c r="A752" s="211"/>
    </row>
    <row r="753" spans="1:1" x14ac:dyDescent="0.15">
      <c r="A753" s="211"/>
    </row>
    <row r="754" spans="1:1" x14ac:dyDescent="0.15">
      <c r="A754" s="211"/>
    </row>
    <row r="755" spans="1:1" x14ac:dyDescent="0.15">
      <c r="A755" s="211"/>
    </row>
    <row r="756" spans="1:1" x14ac:dyDescent="0.15">
      <c r="A756" s="211"/>
    </row>
    <row r="757" spans="1:1" x14ac:dyDescent="0.15">
      <c r="A757" s="211"/>
    </row>
    <row r="758" spans="1:1" x14ac:dyDescent="0.15">
      <c r="A758" s="211"/>
    </row>
    <row r="759" spans="1:1" x14ac:dyDescent="0.15">
      <c r="A759" s="211"/>
    </row>
    <row r="760" spans="1:1" x14ac:dyDescent="0.15">
      <c r="A760" s="211"/>
    </row>
    <row r="761" spans="1:1" x14ac:dyDescent="0.15">
      <c r="A761" s="211"/>
    </row>
    <row r="762" spans="1:1" x14ac:dyDescent="0.15">
      <c r="A762" s="211"/>
    </row>
    <row r="763" spans="1:1" x14ac:dyDescent="0.15">
      <c r="A763" s="211"/>
    </row>
    <row r="764" spans="1:1" x14ac:dyDescent="0.15">
      <c r="A764" s="211"/>
    </row>
    <row r="765" spans="1:1" x14ac:dyDescent="0.15">
      <c r="A765" s="211"/>
    </row>
    <row r="766" spans="1:1" x14ac:dyDescent="0.15">
      <c r="A766" s="211"/>
    </row>
    <row r="767" spans="1:1" x14ac:dyDescent="0.15">
      <c r="A767" s="211"/>
    </row>
    <row r="768" spans="1:1" x14ac:dyDescent="0.15">
      <c r="A768" s="211"/>
    </row>
    <row r="769" spans="1:1" x14ac:dyDescent="0.15">
      <c r="A769" s="211"/>
    </row>
    <row r="770" spans="1:1" x14ac:dyDescent="0.15">
      <c r="A770" s="211"/>
    </row>
    <row r="771" spans="1:1" x14ac:dyDescent="0.15">
      <c r="A771" s="211"/>
    </row>
    <row r="772" spans="1:1" x14ac:dyDescent="0.15">
      <c r="A772" s="211"/>
    </row>
    <row r="773" spans="1:1" x14ac:dyDescent="0.15">
      <c r="A773" s="211"/>
    </row>
    <row r="774" spans="1:1" x14ac:dyDescent="0.15">
      <c r="A774" s="211"/>
    </row>
    <row r="775" spans="1:1" x14ac:dyDescent="0.15">
      <c r="A775" s="211"/>
    </row>
    <row r="776" spans="1:1" x14ac:dyDescent="0.15">
      <c r="A776" s="211"/>
    </row>
    <row r="777" spans="1:1" x14ac:dyDescent="0.15">
      <c r="A777" s="211"/>
    </row>
    <row r="778" spans="1:1" x14ac:dyDescent="0.15">
      <c r="A778" s="211"/>
    </row>
    <row r="779" spans="1:1" x14ac:dyDescent="0.15">
      <c r="A779" s="211"/>
    </row>
    <row r="780" spans="1:1" x14ac:dyDescent="0.15">
      <c r="A780" s="211"/>
    </row>
    <row r="781" spans="1:1" x14ac:dyDescent="0.15">
      <c r="A781" s="211"/>
    </row>
    <row r="782" spans="1:1" x14ac:dyDescent="0.15">
      <c r="A782" s="211"/>
    </row>
    <row r="783" spans="1:1" x14ac:dyDescent="0.15">
      <c r="A783" s="211"/>
    </row>
    <row r="784" spans="1:1" x14ac:dyDescent="0.15">
      <c r="A784" s="211"/>
    </row>
    <row r="785" spans="1:1" x14ac:dyDescent="0.15">
      <c r="A785" s="211"/>
    </row>
    <row r="786" spans="1:1" x14ac:dyDescent="0.15">
      <c r="A786" s="211"/>
    </row>
    <row r="787" spans="1:1" x14ac:dyDescent="0.15">
      <c r="A787" s="211"/>
    </row>
    <row r="788" spans="1:1" x14ac:dyDescent="0.15">
      <c r="A788" s="211"/>
    </row>
    <row r="789" spans="1:1" x14ac:dyDescent="0.15">
      <c r="A789" s="211"/>
    </row>
    <row r="790" spans="1:1" x14ac:dyDescent="0.15">
      <c r="A790" s="211"/>
    </row>
    <row r="791" spans="1:1" x14ac:dyDescent="0.15">
      <c r="A791" s="211"/>
    </row>
    <row r="792" spans="1:1" x14ac:dyDescent="0.15">
      <c r="A792" s="211"/>
    </row>
    <row r="793" spans="1:1" x14ac:dyDescent="0.15">
      <c r="A793" s="211"/>
    </row>
    <row r="794" spans="1:1" x14ac:dyDescent="0.15">
      <c r="A794" s="211"/>
    </row>
    <row r="795" spans="1:1" x14ac:dyDescent="0.15">
      <c r="A795" s="211"/>
    </row>
    <row r="796" spans="1:1" x14ac:dyDescent="0.15">
      <c r="A796" s="211"/>
    </row>
    <row r="797" spans="1:1" x14ac:dyDescent="0.15">
      <c r="A797" s="211"/>
    </row>
    <row r="798" spans="1:1" x14ac:dyDescent="0.15">
      <c r="A798" s="211"/>
    </row>
    <row r="799" spans="1:1" x14ac:dyDescent="0.15">
      <c r="A799" s="211"/>
    </row>
    <row r="800" spans="1:1" x14ac:dyDescent="0.15">
      <c r="A800" s="211"/>
    </row>
    <row r="801" spans="1:1" x14ac:dyDescent="0.15">
      <c r="A801" s="211"/>
    </row>
    <row r="802" spans="1:1" x14ac:dyDescent="0.15">
      <c r="A802" s="211"/>
    </row>
    <row r="803" spans="1:1" x14ac:dyDescent="0.15">
      <c r="A803" s="211"/>
    </row>
    <row r="804" spans="1:1" x14ac:dyDescent="0.15">
      <c r="A804" s="211"/>
    </row>
    <row r="805" spans="1:1" x14ac:dyDescent="0.15">
      <c r="A805" s="211"/>
    </row>
    <row r="806" spans="1:1" x14ac:dyDescent="0.15">
      <c r="A806" s="211"/>
    </row>
    <row r="807" spans="1:1" x14ac:dyDescent="0.15">
      <c r="A807" s="211"/>
    </row>
    <row r="808" spans="1:1" x14ac:dyDescent="0.15">
      <c r="A808" s="211"/>
    </row>
    <row r="809" spans="1:1" x14ac:dyDescent="0.15">
      <c r="A809" s="211"/>
    </row>
    <row r="810" spans="1:1" x14ac:dyDescent="0.15">
      <c r="A810" s="211"/>
    </row>
    <row r="811" spans="1:1" x14ac:dyDescent="0.15">
      <c r="A811" s="211"/>
    </row>
    <row r="812" spans="1:1" x14ac:dyDescent="0.15">
      <c r="A812" s="211"/>
    </row>
    <row r="813" spans="1:1" x14ac:dyDescent="0.15">
      <c r="A813" s="211"/>
    </row>
    <row r="814" spans="1:1" x14ac:dyDescent="0.15">
      <c r="A814" s="211"/>
    </row>
    <row r="815" spans="1:1" x14ac:dyDescent="0.15">
      <c r="A815" s="211"/>
    </row>
    <row r="816" spans="1:1" x14ac:dyDescent="0.15">
      <c r="A816" s="211"/>
    </row>
    <row r="817" spans="1:1" x14ac:dyDescent="0.15">
      <c r="A817" s="211"/>
    </row>
    <row r="818" spans="1:1" x14ac:dyDescent="0.15">
      <c r="A818" s="211"/>
    </row>
    <row r="819" spans="1:1" x14ac:dyDescent="0.15">
      <c r="A819" s="211"/>
    </row>
    <row r="820" spans="1:1" x14ac:dyDescent="0.15">
      <c r="A820" s="211"/>
    </row>
    <row r="821" spans="1:1" x14ac:dyDescent="0.15">
      <c r="A821" s="211"/>
    </row>
    <row r="822" spans="1:1" x14ac:dyDescent="0.15">
      <c r="A822" s="211"/>
    </row>
    <row r="823" spans="1:1" x14ac:dyDescent="0.15">
      <c r="A823" s="211"/>
    </row>
    <row r="824" spans="1:1" x14ac:dyDescent="0.15">
      <c r="A824" s="211"/>
    </row>
    <row r="825" spans="1:1" x14ac:dyDescent="0.15">
      <c r="A825" s="211"/>
    </row>
    <row r="826" spans="1:1" x14ac:dyDescent="0.15">
      <c r="A826" s="211"/>
    </row>
    <row r="827" spans="1:1" x14ac:dyDescent="0.15">
      <c r="A827" s="211"/>
    </row>
    <row r="828" spans="1:1" x14ac:dyDescent="0.15">
      <c r="A828" s="211"/>
    </row>
    <row r="829" spans="1:1" x14ac:dyDescent="0.15">
      <c r="A829" s="211"/>
    </row>
    <row r="830" spans="1:1" x14ac:dyDescent="0.15">
      <c r="A830" s="211"/>
    </row>
    <row r="831" spans="1:1" x14ac:dyDescent="0.15">
      <c r="A831" s="211"/>
    </row>
    <row r="832" spans="1:1" x14ac:dyDescent="0.15">
      <c r="A832" s="211"/>
    </row>
    <row r="833" spans="1:1" x14ac:dyDescent="0.15">
      <c r="A833" s="211"/>
    </row>
    <row r="834" spans="1:1" x14ac:dyDescent="0.15">
      <c r="A834" s="211"/>
    </row>
    <row r="835" spans="1:1" x14ac:dyDescent="0.15">
      <c r="A835" s="211"/>
    </row>
    <row r="836" spans="1:1" x14ac:dyDescent="0.15">
      <c r="A836" s="211"/>
    </row>
    <row r="837" spans="1:1" x14ac:dyDescent="0.15">
      <c r="A837" s="211"/>
    </row>
    <row r="838" spans="1:1" x14ac:dyDescent="0.15">
      <c r="A838" s="211"/>
    </row>
    <row r="839" spans="1:1" x14ac:dyDescent="0.15">
      <c r="A839" s="211"/>
    </row>
    <row r="840" spans="1:1" x14ac:dyDescent="0.15">
      <c r="A840" s="211"/>
    </row>
    <row r="841" spans="1:1" x14ac:dyDescent="0.15">
      <c r="A841" s="211"/>
    </row>
    <row r="842" spans="1:1" x14ac:dyDescent="0.15">
      <c r="A842" s="211"/>
    </row>
    <row r="843" spans="1:1" x14ac:dyDescent="0.15">
      <c r="A843" s="211"/>
    </row>
    <row r="844" spans="1:1" x14ac:dyDescent="0.15">
      <c r="A844" s="211"/>
    </row>
    <row r="845" spans="1:1" x14ac:dyDescent="0.15">
      <c r="A845" s="211"/>
    </row>
    <row r="846" spans="1:1" x14ac:dyDescent="0.15">
      <c r="A846" s="211"/>
    </row>
    <row r="847" spans="1:1" x14ac:dyDescent="0.15">
      <c r="A847" s="211"/>
    </row>
    <row r="848" spans="1:1" x14ac:dyDescent="0.15">
      <c r="A848" s="211"/>
    </row>
    <row r="849" spans="1:1" x14ac:dyDescent="0.15">
      <c r="A849" s="211"/>
    </row>
    <row r="850" spans="1:1" x14ac:dyDescent="0.15">
      <c r="A850" s="211"/>
    </row>
    <row r="851" spans="1:1" x14ac:dyDescent="0.15">
      <c r="A851" s="211"/>
    </row>
    <row r="852" spans="1:1" x14ac:dyDescent="0.15">
      <c r="A852" s="211"/>
    </row>
    <row r="853" spans="1:1" x14ac:dyDescent="0.15">
      <c r="A853" s="211"/>
    </row>
    <row r="854" spans="1:1" x14ac:dyDescent="0.15">
      <c r="A854" s="211"/>
    </row>
    <row r="855" spans="1:1" x14ac:dyDescent="0.15">
      <c r="A855" s="211"/>
    </row>
    <row r="856" spans="1:1" x14ac:dyDescent="0.15">
      <c r="A856" s="211"/>
    </row>
    <row r="857" spans="1:1" x14ac:dyDescent="0.15">
      <c r="A857" s="211"/>
    </row>
    <row r="858" spans="1:1" x14ac:dyDescent="0.15">
      <c r="A858" s="211"/>
    </row>
    <row r="859" spans="1:1" x14ac:dyDescent="0.15">
      <c r="A859" s="211"/>
    </row>
    <row r="860" spans="1:1" x14ac:dyDescent="0.15">
      <c r="A860" s="211"/>
    </row>
    <row r="861" spans="1:1" x14ac:dyDescent="0.15">
      <c r="A861" s="211"/>
    </row>
    <row r="862" spans="1:1" x14ac:dyDescent="0.15">
      <c r="A862" s="211"/>
    </row>
    <row r="863" spans="1:1" x14ac:dyDescent="0.15">
      <c r="A863" s="211"/>
    </row>
    <row r="864" spans="1:1" x14ac:dyDescent="0.15">
      <c r="A864" s="211"/>
    </row>
    <row r="865" spans="1:1" x14ac:dyDescent="0.15">
      <c r="A865" s="211"/>
    </row>
    <row r="866" spans="1:1" x14ac:dyDescent="0.15">
      <c r="A866" s="211"/>
    </row>
    <row r="867" spans="1:1" x14ac:dyDescent="0.15">
      <c r="A867" s="211"/>
    </row>
    <row r="868" spans="1:1" x14ac:dyDescent="0.15">
      <c r="A868" s="211"/>
    </row>
    <row r="869" spans="1:1" x14ac:dyDescent="0.15">
      <c r="A869" s="211"/>
    </row>
    <row r="870" spans="1:1" x14ac:dyDescent="0.15">
      <c r="A870" s="211"/>
    </row>
    <row r="871" spans="1:1" x14ac:dyDescent="0.15">
      <c r="A871" s="211"/>
    </row>
    <row r="872" spans="1:1" x14ac:dyDescent="0.15">
      <c r="A872" s="211"/>
    </row>
    <row r="873" spans="1:1" x14ac:dyDescent="0.15">
      <c r="A873" s="211"/>
    </row>
    <row r="874" spans="1:1" x14ac:dyDescent="0.15">
      <c r="A874" s="211"/>
    </row>
    <row r="875" spans="1:1" x14ac:dyDescent="0.15">
      <c r="A875" s="211"/>
    </row>
    <row r="876" spans="1:1" x14ac:dyDescent="0.15">
      <c r="A876" s="211"/>
    </row>
    <row r="877" spans="1:1" x14ac:dyDescent="0.15">
      <c r="A877" s="211"/>
    </row>
    <row r="878" spans="1:1" x14ac:dyDescent="0.15">
      <c r="A878" s="211"/>
    </row>
    <row r="879" spans="1:1" x14ac:dyDescent="0.15">
      <c r="A879" s="211"/>
    </row>
    <row r="880" spans="1:1" x14ac:dyDescent="0.15">
      <c r="A880" s="211"/>
    </row>
    <row r="881" spans="1:1" x14ac:dyDescent="0.15">
      <c r="A881" s="211"/>
    </row>
    <row r="882" spans="1:1" x14ac:dyDescent="0.15">
      <c r="A882" s="211"/>
    </row>
    <row r="883" spans="1:1" x14ac:dyDescent="0.15">
      <c r="A883" s="211"/>
    </row>
    <row r="884" spans="1:1" x14ac:dyDescent="0.15">
      <c r="A884" s="211"/>
    </row>
    <row r="885" spans="1:1" x14ac:dyDescent="0.15">
      <c r="A885" s="211"/>
    </row>
    <row r="886" spans="1:1" x14ac:dyDescent="0.15">
      <c r="A886" s="211"/>
    </row>
    <row r="887" spans="1:1" x14ac:dyDescent="0.15">
      <c r="A887" s="211"/>
    </row>
    <row r="888" spans="1:1" x14ac:dyDescent="0.15">
      <c r="A888" s="211"/>
    </row>
    <row r="889" spans="1:1" x14ac:dyDescent="0.15">
      <c r="A889" s="211"/>
    </row>
    <row r="890" spans="1:1" x14ac:dyDescent="0.15">
      <c r="A890" s="211"/>
    </row>
    <row r="891" spans="1:1" x14ac:dyDescent="0.15">
      <c r="A891" s="211"/>
    </row>
    <row r="892" spans="1:1" x14ac:dyDescent="0.15">
      <c r="A892" s="211"/>
    </row>
    <row r="893" spans="1:1" x14ac:dyDescent="0.15">
      <c r="A893" s="211"/>
    </row>
    <row r="894" spans="1:1" x14ac:dyDescent="0.15">
      <c r="A894" s="211"/>
    </row>
    <row r="895" spans="1:1" x14ac:dyDescent="0.15">
      <c r="A895" s="211"/>
    </row>
    <row r="896" spans="1:1" x14ac:dyDescent="0.15">
      <c r="A896" s="211"/>
    </row>
    <row r="897" spans="1:1" x14ac:dyDescent="0.15">
      <c r="A897" s="211"/>
    </row>
    <row r="898" spans="1:1" x14ac:dyDescent="0.15">
      <c r="A898" s="211"/>
    </row>
    <row r="899" spans="1:1" x14ac:dyDescent="0.15">
      <c r="A899" s="211"/>
    </row>
    <row r="900" spans="1:1" x14ac:dyDescent="0.15">
      <c r="A900" s="211"/>
    </row>
    <row r="901" spans="1:1" x14ac:dyDescent="0.15">
      <c r="A901" s="211"/>
    </row>
    <row r="902" spans="1:1" x14ac:dyDescent="0.15">
      <c r="A902" s="211"/>
    </row>
    <row r="903" spans="1:1" x14ac:dyDescent="0.15">
      <c r="A903" s="211"/>
    </row>
    <row r="904" spans="1:1" x14ac:dyDescent="0.15">
      <c r="A904" s="211"/>
    </row>
    <row r="905" spans="1:1" x14ac:dyDescent="0.15">
      <c r="A905" s="211"/>
    </row>
    <row r="906" spans="1:1" x14ac:dyDescent="0.15">
      <c r="A906" s="211"/>
    </row>
    <row r="907" spans="1:1" x14ac:dyDescent="0.15">
      <c r="A907" s="211"/>
    </row>
    <row r="908" spans="1:1" x14ac:dyDescent="0.15">
      <c r="A908" s="211"/>
    </row>
    <row r="909" spans="1:1" x14ac:dyDescent="0.15">
      <c r="A909" s="211"/>
    </row>
    <row r="910" spans="1:1" x14ac:dyDescent="0.15">
      <c r="A910" s="211"/>
    </row>
    <row r="911" spans="1:1" x14ac:dyDescent="0.15">
      <c r="A911" s="211"/>
    </row>
    <row r="912" spans="1:1" x14ac:dyDescent="0.15">
      <c r="A912" s="211"/>
    </row>
    <row r="913" spans="1:1" x14ac:dyDescent="0.15">
      <c r="A913" s="211"/>
    </row>
    <row r="914" spans="1:1" x14ac:dyDescent="0.15">
      <c r="A914" s="211"/>
    </row>
    <row r="915" spans="1:1" x14ac:dyDescent="0.15">
      <c r="A915" s="211"/>
    </row>
    <row r="916" spans="1:1" x14ac:dyDescent="0.15">
      <c r="A916" s="211"/>
    </row>
    <row r="917" spans="1:1" x14ac:dyDescent="0.15">
      <c r="A917" s="211"/>
    </row>
    <row r="918" spans="1:1" x14ac:dyDescent="0.15">
      <c r="A918" s="211"/>
    </row>
    <row r="919" spans="1:1" x14ac:dyDescent="0.15">
      <c r="A919" s="211"/>
    </row>
    <row r="920" spans="1:1" x14ac:dyDescent="0.15">
      <c r="A920" s="211"/>
    </row>
    <row r="921" spans="1:1" x14ac:dyDescent="0.15">
      <c r="A921" s="211"/>
    </row>
    <row r="922" spans="1:1" x14ac:dyDescent="0.15">
      <c r="A922" s="211"/>
    </row>
    <row r="923" spans="1:1" x14ac:dyDescent="0.15">
      <c r="A923" s="211"/>
    </row>
    <row r="924" spans="1:1" x14ac:dyDescent="0.15">
      <c r="A924" s="211"/>
    </row>
    <row r="925" spans="1:1" x14ac:dyDescent="0.15">
      <c r="A925" s="211"/>
    </row>
    <row r="926" spans="1:1" x14ac:dyDescent="0.15">
      <c r="A926" s="211"/>
    </row>
    <row r="927" spans="1:1" x14ac:dyDescent="0.15">
      <c r="A927" s="211"/>
    </row>
    <row r="928" spans="1:1" x14ac:dyDescent="0.15">
      <c r="A928" s="211"/>
    </row>
    <row r="929" spans="1:1" x14ac:dyDescent="0.15">
      <c r="A929" s="211"/>
    </row>
    <row r="930" spans="1:1" x14ac:dyDescent="0.15">
      <c r="A930" s="211"/>
    </row>
    <row r="931" spans="1:1" x14ac:dyDescent="0.15">
      <c r="A931" s="211"/>
    </row>
    <row r="932" spans="1:1" x14ac:dyDescent="0.15">
      <c r="A932" s="211"/>
    </row>
  </sheetData>
  <sheetProtection sheet="1" objects="1" scenarios="1"/>
  <autoFilter ref="A2:AA459" xr:uid="{00000000-0009-0000-0000-000000000000}">
    <sortState ref="A3:AA461">
      <sortCondition ref="D2:D461"/>
    </sortState>
  </autoFilter>
  <phoneticPr fontId="3" type="noConversion"/>
  <pageMargins left="0.75" right="0.75" top="1" bottom="1" header="0.5" footer="0.5"/>
  <pageSetup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13"/>
  <sheetViews>
    <sheetView zoomScaleNormal="100" workbookViewId="0">
      <selection activeCell="D15" sqref="D15"/>
    </sheetView>
  </sheetViews>
  <sheetFormatPr baseColWidth="10" defaultRowHeight="13" x14ac:dyDescent="0.15"/>
  <cols>
    <col min="2" max="2" width="31.33203125" customWidth="1"/>
    <col min="3" max="3" width="6.6640625" customWidth="1"/>
    <col min="4" max="4" width="10.83203125" customWidth="1"/>
    <col min="5" max="5" width="13.1640625" customWidth="1"/>
    <col min="6" max="6" width="14.5" customWidth="1"/>
    <col min="7" max="7" width="10" customWidth="1"/>
    <col min="8" max="8" width="15.5" customWidth="1"/>
    <col min="9" max="9" width="8.5" customWidth="1"/>
    <col min="10" max="10" width="12.5" style="92" customWidth="1"/>
    <col min="11" max="11" width="12.83203125" customWidth="1"/>
    <col min="12" max="12" width="20.6640625" customWidth="1"/>
    <col min="13" max="13" width="22.1640625" customWidth="1"/>
    <col min="14" max="14" width="23.83203125" customWidth="1"/>
    <col min="18" max="18" width="18.33203125" customWidth="1"/>
    <col min="23" max="23" width="21.1640625" customWidth="1"/>
    <col min="28" max="28" width="19.83203125" customWidth="1"/>
    <col min="33" max="33" width="18.83203125" customWidth="1"/>
    <col min="34" max="34" width="20.33203125" customWidth="1"/>
    <col min="38" max="38" width="20.6640625" customWidth="1"/>
    <col min="39" max="39" width="20.83203125" customWidth="1"/>
  </cols>
  <sheetData>
    <row r="1" spans="1:41" ht="14" thickBot="1" x14ac:dyDescent="0.2">
      <c r="A1" s="54" t="s">
        <v>830</v>
      </c>
      <c r="B1" s="11"/>
      <c r="C1" s="2"/>
      <c r="D1" s="2"/>
      <c r="E1" s="2"/>
      <c r="F1" s="1"/>
      <c r="G1" s="2"/>
      <c r="H1" s="115"/>
      <c r="I1" s="52"/>
      <c r="J1" s="53"/>
      <c r="K1" s="98"/>
    </row>
    <row r="2" spans="1:41" ht="17" thickBot="1" x14ac:dyDescent="0.25">
      <c r="A2" s="1"/>
      <c r="B2" s="2"/>
      <c r="C2" s="117" t="s">
        <v>832</v>
      </c>
      <c r="D2" s="116"/>
      <c r="E2" s="72"/>
      <c r="F2" s="77" t="s">
        <v>831</v>
      </c>
      <c r="G2" s="11"/>
      <c r="H2" s="15"/>
      <c r="I2" s="114"/>
      <c r="J2" s="104"/>
      <c r="K2" s="105"/>
      <c r="M2" s="205" t="s">
        <v>936</v>
      </c>
      <c r="R2" s="205" t="s">
        <v>939</v>
      </c>
      <c r="W2" s="205" t="s">
        <v>943</v>
      </c>
      <c r="AB2" s="205" t="s">
        <v>948</v>
      </c>
      <c r="AG2" s="199" t="s">
        <v>950</v>
      </c>
      <c r="AH2" s="207"/>
    </row>
    <row r="3" spans="1:41" ht="43" thickBot="1" x14ac:dyDescent="0.2">
      <c r="A3" s="106" t="s">
        <v>790</v>
      </c>
      <c r="B3" s="110"/>
      <c r="C3" s="111" t="s">
        <v>784</v>
      </c>
      <c r="D3" s="107" t="s">
        <v>791</v>
      </c>
      <c r="E3" s="107" t="s">
        <v>485</v>
      </c>
      <c r="F3" s="107" t="s">
        <v>439</v>
      </c>
      <c r="G3" s="107" t="s">
        <v>789</v>
      </c>
      <c r="H3" s="107" t="s">
        <v>639</v>
      </c>
      <c r="I3" s="108" t="s">
        <v>484</v>
      </c>
      <c r="J3" s="109" t="s">
        <v>823</v>
      </c>
      <c r="K3" s="109" t="s">
        <v>824</v>
      </c>
      <c r="M3" s="195" t="str">
        <f>MTSFByLoc!$D$2</f>
        <v>Site</v>
      </c>
      <c r="N3" s="195" t="str">
        <f>MTSFByLoc!$N$2</f>
        <v>Total Tree Height-ft</v>
      </c>
      <c r="O3" s="192" t="str">
        <f>N3</f>
        <v>Total Tree Height-ft</v>
      </c>
      <c r="P3" s="193"/>
      <c r="R3" s="195" t="str">
        <f>MTSFByLoc!$D$2</f>
        <v>Site</v>
      </c>
      <c r="S3" s="195" t="str">
        <f>MTSFByLoc!$N$2</f>
        <v>Total Tree Height-ft</v>
      </c>
      <c r="T3" s="192" t="str">
        <f>S3</f>
        <v>Total Tree Height-ft</v>
      </c>
      <c r="U3" s="193"/>
      <c r="W3" s="195" t="str">
        <f>MTSFByLoc!$D$2</f>
        <v>Site</v>
      </c>
      <c r="X3" s="195" t="str">
        <f>MTSFByLoc!$N$2</f>
        <v>Total Tree Height-ft</v>
      </c>
      <c r="Y3" s="192" t="str">
        <f>X3</f>
        <v>Total Tree Height-ft</v>
      </c>
      <c r="Z3" s="193"/>
      <c r="AB3" s="195" t="str">
        <f>MTSFByLoc!$D$2</f>
        <v>Site</v>
      </c>
      <c r="AC3" s="195" t="str">
        <f>MTSFByLoc!$N$2</f>
        <v>Total Tree Height-ft</v>
      </c>
      <c r="AD3" s="192" t="str">
        <f>AC3</f>
        <v>Total Tree Height-ft</v>
      </c>
      <c r="AE3" s="193"/>
      <c r="AG3" s="195" t="str">
        <f>MTSFByLoc!$D$2</f>
        <v>Site</v>
      </c>
      <c r="AH3" s="195" t="str">
        <f>MTSFByLoc!$N$2</f>
        <v>Total Tree Height-ft</v>
      </c>
      <c r="AJ3" s="195" t="s">
        <v>949</v>
      </c>
      <c r="AL3" s="195" t="str">
        <f>MTSFByLoc!$D$2</f>
        <v>Site</v>
      </c>
      <c r="AM3" s="21" t="s">
        <v>49</v>
      </c>
      <c r="AO3" s="195" t="s">
        <v>949</v>
      </c>
    </row>
    <row r="4" spans="1:41" ht="21" thickBot="1" x14ac:dyDescent="0.25">
      <c r="A4" s="160" t="s">
        <v>940</v>
      </c>
      <c r="B4" s="161"/>
      <c r="C4" s="162">
        <f>DCOUNT(MTSFByLoc!$D$2:$N461,11,'MTSF STATS'!W3:Y4)</f>
        <v>1</v>
      </c>
      <c r="D4" s="162">
        <f>DCOUNT(MTSFByLoc!$D$2:$N461,11,'MTSF STATS'!R3:T4)</f>
        <v>3</v>
      </c>
      <c r="E4" s="162">
        <f>DCOUNT(MTSFByLoc!$D$2:$N461,11,'MTSF STATS'!M3:O4)</f>
        <v>20</v>
      </c>
      <c r="F4" s="162">
        <f>DCOUNT(MTSFByLoc!$D$2:$N461,11,'MTSF STATS'!AB3:AD4)</f>
        <v>6</v>
      </c>
      <c r="G4" s="163"/>
      <c r="H4" s="163"/>
      <c r="I4" s="164">
        <f t="shared" ref="I4:I17" si="0">SUM(C4:H4)</f>
        <v>30</v>
      </c>
      <c r="J4" s="165">
        <f>AJ4</f>
        <v>176.2</v>
      </c>
      <c r="K4" s="166">
        <f>AO4</f>
        <v>11.2</v>
      </c>
      <c r="M4" s="196" t="s">
        <v>940</v>
      </c>
      <c r="N4" s="196" t="s">
        <v>867</v>
      </c>
      <c r="O4" s="194" t="s">
        <v>919</v>
      </c>
      <c r="P4" s="193"/>
      <c r="R4" s="196" t="s">
        <v>940</v>
      </c>
      <c r="S4" s="196" t="s">
        <v>937</v>
      </c>
      <c r="T4" s="194" t="s">
        <v>938</v>
      </c>
      <c r="U4" s="193"/>
      <c r="W4" s="196" t="s">
        <v>940</v>
      </c>
      <c r="X4" s="196" t="s">
        <v>944</v>
      </c>
      <c r="Y4" s="194" t="s">
        <v>945</v>
      </c>
      <c r="Z4" s="193"/>
      <c r="AB4" s="196" t="s">
        <v>940</v>
      </c>
      <c r="AC4" s="196" t="s">
        <v>946</v>
      </c>
      <c r="AD4" s="194" t="s">
        <v>947</v>
      </c>
      <c r="AE4" s="193"/>
      <c r="AG4" s="196" t="s">
        <v>940</v>
      </c>
      <c r="AH4" s="196" t="s">
        <v>946</v>
      </c>
      <c r="AJ4" s="195">
        <f>DMAX(MTSFByLoc!$D$2:$N461,11,'MTSF STATS'!AG3:AG4)</f>
        <v>176.2</v>
      </c>
      <c r="AL4" s="196" t="s">
        <v>940</v>
      </c>
      <c r="AM4" s="196" t="s">
        <v>951</v>
      </c>
      <c r="AO4" s="195">
        <f>DMAX(MTSFByLoc!$D$2:$N461,3,'MTSF STATS'!AL3:AL4)</f>
        <v>11.2</v>
      </c>
    </row>
    <row r="5" spans="1:41" ht="21" thickBot="1" x14ac:dyDescent="0.25">
      <c r="A5" s="160" t="s">
        <v>921</v>
      </c>
      <c r="B5" s="161"/>
      <c r="C5" s="162">
        <f>DCOUNT(MTSFByLoc!$D$2:$N462,11,'MTSF STATS'!W6:Y7)</f>
        <v>1</v>
      </c>
      <c r="D5" s="162">
        <f>DCOUNT(MTSFByLoc!$D$2:$N462,11,'MTSF STATS'!R6:T7)</f>
        <v>4</v>
      </c>
      <c r="E5" s="162">
        <f>DCOUNT(MTSFByLoc!$D$2:$N462,11,'MTSF STATS'!M6:P7)</f>
        <v>9</v>
      </c>
      <c r="F5" s="162">
        <f>DCOUNT(MTSFByLoc!$D$2:$N462,11,'MTSF STATS'!AB6:AD7)</f>
        <v>5</v>
      </c>
      <c r="G5" s="163"/>
      <c r="H5" s="163"/>
      <c r="I5" s="164">
        <f t="shared" si="0"/>
        <v>19</v>
      </c>
      <c r="J5" s="165">
        <f>AJ7</f>
        <v>172.4</v>
      </c>
      <c r="K5" s="166">
        <f>AO7</f>
        <v>12.2</v>
      </c>
    </row>
    <row r="6" spans="1:41" ht="21" thickBot="1" x14ac:dyDescent="0.25">
      <c r="A6" s="160" t="s">
        <v>922</v>
      </c>
      <c r="B6" s="161"/>
      <c r="C6" s="161"/>
      <c r="D6" s="162">
        <f>DCOUNT(MTSFByLoc!$D$2:$N463,11,'MTSF STATS'!R9:T10)</f>
        <v>6</v>
      </c>
      <c r="E6" s="162">
        <f>DCOUNT(MTSFByLoc!$D$2:$N463,11,'MTSF STATS'!M9:P10)</f>
        <v>12</v>
      </c>
      <c r="F6" s="162">
        <f>DCOUNT(MTSFByLoc!$D$2:$N463,11,'MTSF STATS'!AB9:AD10)</f>
        <v>8</v>
      </c>
      <c r="G6" s="163"/>
      <c r="H6" s="163"/>
      <c r="I6" s="164">
        <f t="shared" si="0"/>
        <v>26</v>
      </c>
      <c r="J6" s="165">
        <f>AJ10</f>
        <v>169.3</v>
      </c>
      <c r="K6" s="166">
        <f>AO10</f>
        <v>11.4</v>
      </c>
      <c r="M6" s="195" t="str">
        <f>MTSFByLoc!$D$2</f>
        <v>Site</v>
      </c>
      <c r="N6" s="195" t="str">
        <f>MTSFByLoc!$N$2</f>
        <v>Total Tree Height-ft</v>
      </c>
      <c r="O6" s="192" t="str">
        <f>N6</f>
        <v>Total Tree Height-ft</v>
      </c>
      <c r="P6" s="193"/>
      <c r="R6" s="195" t="str">
        <f>MTSFByLoc!$D$2</f>
        <v>Site</v>
      </c>
      <c r="S6" s="195" t="str">
        <f>MTSFByLoc!$N$2</f>
        <v>Total Tree Height-ft</v>
      </c>
      <c r="T6" s="192" t="str">
        <f>S6</f>
        <v>Total Tree Height-ft</v>
      </c>
      <c r="U6" s="193"/>
      <c r="W6" s="195" t="str">
        <f>MTSFByLoc!$D$2</f>
        <v>Site</v>
      </c>
      <c r="X6" s="195" t="str">
        <f>MTSFByLoc!$N$2</f>
        <v>Total Tree Height-ft</v>
      </c>
      <c r="Y6" s="192" t="str">
        <f>X6</f>
        <v>Total Tree Height-ft</v>
      </c>
      <c r="Z6" s="193"/>
      <c r="AB6" s="195" t="str">
        <f>MTSFByLoc!$D$2</f>
        <v>Site</v>
      </c>
      <c r="AC6" s="195" t="str">
        <f>MTSFByLoc!$N$2</f>
        <v>Total Tree Height-ft</v>
      </c>
      <c r="AD6" s="192" t="str">
        <f>AC6</f>
        <v>Total Tree Height-ft</v>
      </c>
      <c r="AE6" s="193"/>
      <c r="AG6" s="195" t="str">
        <f>MTSFByLoc!$D$2</f>
        <v>Site</v>
      </c>
      <c r="AH6" s="195" t="str">
        <f>MTSFByLoc!$N$2</f>
        <v>Total Tree Height-ft</v>
      </c>
      <c r="AJ6" s="195" t="s">
        <v>949</v>
      </c>
      <c r="AL6" s="195" t="str">
        <f>MTSFByLoc!$D$2</f>
        <v>Site</v>
      </c>
      <c r="AM6" s="21" t="s">
        <v>49</v>
      </c>
      <c r="AO6" s="195" t="s">
        <v>949</v>
      </c>
    </row>
    <row r="7" spans="1:41" ht="21" thickBot="1" x14ac:dyDescent="0.25">
      <c r="A7" s="160" t="s">
        <v>942</v>
      </c>
      <c r="B7" s="161"/>
      <c r="C7" s="161"/>
      <c r="D7" s="162">
        <f>DCOUNT(MTSFByLoc!$D$2:$N464,11,'MTSF STATS'!R12:T13)</f>
        <v>2</v>
      </c>
      <c r="E7" s="162">
        <f>DCOUNT(MTSFByLoc!$D$2:$N464,11,'MTSF STATS'!M12:P13)</f>
        <v>4</v>
      </c>
      <c r="F7" s="162">
        <f>DCOUNT(MTSFByLoc!$D$2:$N464,11,'MTSF STATS'!AB12:AD13)</f>
        <v>5</v>
      </c>
      <c r="G7" s="163"/>
      <c r="H7" s="163"/>
      <c r="I7" s="164">
        <f t="shared" si="0"/>
        <v>11</v>
      </c>
      <c r="J7" s="165">
        <f>AJ13</f>
        <v>160.5</v>
      </c>
      <c r="K7" s="166">
        <f>AO13</f>
        <v>11.6</v>
      </c>
      <c r="M7" s="196" t="s">
        <v>920</v>
      </c>
      <c r="N7" s="196" t="s">
        <v>918</v>
      </c>
      <c r="O7" s="194" t="s">
        <v>919</v>
      </c>
      <c r="P7" s="193"/>
      <c r="R7" s="196" t="s">
        <v>920</v>
      </c>
      <c r="S7" s="196" t="s">
        <v>937</v>
      </c>
      <c r="T7" s="194" t="s">
        <v>938</v>
      </c>
      <c r="U7" s="193"/>
      <c r="W7" s="196" t="s">
        <v>920</v>
      </c>
      <c r="X7" s="196" t="s">
        <v>944</v>
      </c>
      <c r="Y7" s="194" t="s">
        <v>945</v>
      </c>
      <c r="Z7" s="193"/>
      <c r="AB7" s="196" t="s">
        <v>920</v>
      </c>
      <c r="AC7" s="196" t="s">
        <v>946</v>
      </c>
      <c r="AD7" s="194" t="s">
        <v>947</v>
      </c>
      <c r="AE7" s="193"/>
      <c r="AG7" s="196" t="str">
        <f>AB7</f>
        <v>Elders Grove</v>
      </c>
      <c r="AH7" s="196" t="s">
        <v>946</v>
      </c>
      <c r="AJ7" s="195">
        <f>DMAX(MTSFByLoc!$D$2:$N464,11,'MTSF STATS'!AG6:AG7)</f>
        <v>172.4</v>
      </c>
      <c r="AL7" s="196" t="str">
        <f>AG7</f>
        <v>Elders Grove</v>
      </c>
      <c r="AM7" s="196" t="s">
        <v>951</v>
      </c>
      <c r="AO7" s="195">
        <f>DMAX(MTSFByLoc!$D$2:$N464,3,'MTSF STATS'!AL6:AL7)</f>
        <v>12.2</v>
      </c>
    </row>
    <row r="8" spans="1:41" ht="21" thickBot="1" x14ac:dyDescent="0.25">
      <c r="A8" s="160" t="s">
        <v>21</v>
      </c>
      <c r="B8" s="161"/>
      <c r="C8" s="161"/>
      <c r="D8" s="162">
        <f>DCOUNT(MTSFByLoc!$D$2:$N465,11,'MTSF STATS'!R15:T16)</f>
        <v>3</v>
      </c>
      <c r="E8" s="162">
        <f>DCOUNT(MTSFByLoc!$D$2:$N465,11,'MTSF STATS'!M15:P16)</f>
        <v>21</v>
      </c>
      <c r="F8" s="162">
        <f>DCOUNT(MTSFByLoc!$D$2:$N465,11,'MTSF STATS'!AB15:AD16)</f>
        <v>37</v>
      </c>
      <c r="G8" s="163"/>
      <c r="H8" s="163"/>
      <c r="I8" s="164">
        <f t="shared" si="0"/>
        <v>61</v>
      </c>
      <c r="J8" s="165">
        <f>AJ16</f>
        <v>162</v>
      </c>
      <c r="K8" s="166">
        <f>AO16</f>
        <v>14.1</v>
      </c>
    </row>
    <row r="9" spans="1:41" ht="21" thickBot="1" x14ac:dyDescent="0.25">
      <c r="A9" s="160" t="s">
        <v>456</v>
      </c>
      <c r="B9" s="161"/>
      <c r="C9" s="161"/>
      <c r="D9" s="162">
        <f>DCOUNT(MTSFByLoc!$D$2:$N466,11,'MTSF STATS'!R18:T19)</f>
        <v>5</v>
      </c>
      <c r="E9" s="162">
        <f>DCOUNT(MTSFByLoc!$D$2:$N466,11,'MTSF STATS'!M18:P19)</f>
        <v>18</v>
      </c>
      <c r="F9" s="162">
        <f>DCOUNT(MTSFByLoc!$D$2:$N466,11,'MTSF STATS'!AB18:AD19)</f>
        <v>11</v>
      </c>
      <c r="G9" s="163"/>
      <c r="H9" s="163"/>
      <c r="I9" s="164">
        <f t="shared" si="0"/>
        <v>34</v>
      </c>
      <c r="J9" s="165">
        <f>AJ19</f>
        <v>163</v>
      </c>
      <c r="K9" s="166">
        <f>AO19</f>
        <v>13.7</v>
      </c>
      <c r="M9" s="195" t="str">
        <f>MTSFByLoc!$D$2</f>
        <v>Site</v>
      </c>
      <c r="N9" s="195" t="str">
        <f>MTSFByLoc!$N$2</f>
        <v>Total Tree Height-ft</v>
      </c>
      <c r="O9" s="192" t="str">
        <f>N9</f>
        <v>Total Tree Height-ft</v>
      </c>
      <c r="P9" s="193"/>
      <c r="R9" s="195" t="str">
        <f>MTSFByLoc!$D$2</f>
        <v>Site</v>
      </c>
      <c r="S9" s="195" t="str">
        <f>MTSFByLoc!$N$2</f>
        <v>Total Tree Height-ft</v>
      </c>
      <c r="T9" s="192" t="str">
        <f>S9</f>
        <v>Total Tree Height-ft</v>
      </c>
      <c r="U9" s="193"/>
      <c r="AB9" s="195" t="str">
        <f>MTSFByLoc!$D$2</f>
        <v>Site</v>
      </c>
      <c r="AC9" s="195" t="str">
        <f>MTSFByLoc!$N$2</f>
        <v>Total Tree Height-ft</v>
      </c>
      <c r="AD9" s="192" t="str">
        <f>AC9</f>
        <v>Total Tree Height-ft</v>
      </c>
      <c r="AE9" s="193"/>
      <c r="AG9" s="195" t="str">
        <f>MTSFByLoc!$D$2</f>
        <v>Site</v>
      </c>
      <c r="AH9" s="195" t="str">
        <f>MTSFByLoc!$N$2</f>
        <v>Total Tree Height-ft</v>
      </c>
      <c r="AJ9" s="195" t="s">
        <v>949</v>
      </c>
      <c r="AL9" s="195" t="str">
        <f>MTSFByLoc!$D$2</f>
        <v>Site</v>
      </c>
      <c r="AM9" s="21" t="s">
        <v>49</v>
      </c>
      <c r="AO9" s="195" t="s">
        <v>949</v>
      </c>
    </row>
    <row r="10" spans="1:41" ht="21" thickBot="1" x14ac:dyDescent="0.25">
      <c r="A10" s="160" t="s">
        <v>461</v>
      </c>
      <c r="B10" s="161"/>
      <c r="C10" s="161"/>
      <c r="D10" s="162">
        <f>DCOUNT(MTSFByLoc!$D$2:$N467,11,'MTSF STATS'!R21:T22)</f>
        <v>0</v>
      </c>
      <c r="E10" s="162">
        <f>DCOUNT(MTSFByLoc!$D$2:$N467,11,'MTSF STATS'!M21:P22)</f>
        <v>6</v>
      </c>
      <c r="F10" s="162">
        <f>DCOUNT(MTSFByLoc!$D$2:$N467,11,'MTSF STATS'!AB21:AD22)</f>
        <v>4</v>
      </c>
      <c r="G10" s="163"/>
      <c r="H10" s="163"/>
      <c r="I10" s="164">
        <f t="shared" si="0"/>
        <v>10</v>
      </c>
      <c r="J10" s="165">
        <f>AJ22</f>
        <v>159</v>
      </c>
      <c r="K10" s="166">
        <f>AO22</f>
        <v>13.4</v>
      </c>
      <c r="M10" s="196" t="s">
        <v>922</v>
      </c>
      <c r="N10" s="196" t="s">
        <v>918</v>
      </c>
      <c r="O10" s="194" t="s">
        <v>919</v>
      </c>
      <c r="P10" s="193"/>
      <c r="R10" s="196" t="str">
        <f>M10</f>
        <v>Algonquin Grove</v>
      </c>
      <c r="S10" s="196" t="s">
        <v>937</v>
      </c>
      <c r="T10" s="194" t="s">
        <v>938</v>
      </c>
      <c r="U10" s="193"/>
      <c r="AB10" s="196" t="str">
        <f>R10</f>
        <v>Algonquin Grove</v>
      </c>
      <c r="AC10" s="196" t="s">
        <v>946</v>
      </c>
      <c r="AD10" s="194" t="s">
        <v>947</v>
      </c>
      <c r="AE10" s="193"/>
      <c r="AG10" s="196" t="str">
        <f>AB10</f>
        <v>Algonquin Grove</v>
      </c>
      <c r="AH10" s="196" t="s">
        <v>946</v>
      </c>
      <c r="AJ10" s="195">
        <f>DMAX(MTSFByLoc!$D$2:$N467,11,'MTSF STATS'!AG9:AG10)</f>
        <v>169.3</v>
      </c>
      <c r="AL10" s="196" t="str">
        <f>AG10</f>
        <v>Algonquin Grove</v>
      </c>
      <c r="AM10" s="196" t="s">
        <v>951</v>
      </c>
      <c r="AO10" s="195">
        <f>DMAX(MTSFByLoc!$D$2:$N467,3,'MTSF STATS'!AL9:AL10)</f>
        <v>11.4</v>
      </c>
    </row>
    <row r="11" spans="1:41" ht="21" thickBot="1" x14ac:dyDescent="0.25">
      <c r="A11" s="160" t="s">
        <v>235</v>
      </c>
      <c r="B11" s="161"/>
      <c r="C11" s="161"/>
      <c r="D11" s="162">
        <f>DCOUNT(MTSFByLoc!$D$2:$N468,11,'MTSF STATS'!R24:T25)</f>
        <v>0</v>
      </c>
      <c r="E11" s="162">
        <f>DCOUNT(MTSFByLoc!$D$2:$N468,11,'MTSF STATS'!M24:P25)</f>
        <v>6</v>
      </c>
      <c r="F11" s="162">
        <f>DCOUNT(MTSFByLoc!$D$2:$N468,11,'MTSF STATS'!AB24:AD25)</f>
        <v>3</v>
      </c>
      <c r="G11" s="163"/>
      <c r="H11" s="163"/>
      <c r="I11" s="164">
        <f t="shared" si="0"/>
        <v>9</v>
      </c>
      <c r="J11" s="165">
        <f>AJ25</f>
        <v>157.36058035088953</v>
      </c>
      <c r="K11" s="166">
        <f>AO25</f>
        <v>14.5</v>
      </c>
    </row>
    <row r="12" spans="1:41" ht="21" thickBot="1" x14ac:dyDescent="0.25">
      <c r="A12" s="167" t="s">
        <v>732</v>
      </c>
      <c r="B12" s="161"/>
      <c r="C12" s="161"/>
      <c r="D12" s="162">
        <f>DCOUNT(MTSFByLoc!$D$2:$N469,11,'MTSF STATS'!R27:T28)</f>
        <v>0</v>
      </c>
      <c r="E12" s="162">
        <f>DCOUNT(MTSFByLoc!$D$2:$N469,11,'MTSF STATS'!M27:P28)</f>
        <v>1</v>
      </c>
      <c r="F12" s="162">
        <f>DCOUNT(MTSFByLoc!$D$2:$N469,11,'MTSF STATS'!AB27:AD28)</f>
        <v>5</v>
      </c>
      <c r="G12" s="163"/>
      <c r="H12" s="163"/>
      <c r="I12" s="164">
        <f t="shared" si="0"/>
        <v>6</v>
      </c>
      <c r="J12" s="165">
        <f>AJ28</f>
        <v>156.1</v>
      </c>
      <c r="K12" s="166">
        <f>AO28</f>
        <v>10</v>
      </c>
      <c r="M12" s="195" t="str">
        <f>MTSFByLoc!$D$2</f>
        <v>Site</v>
      </c>
      <c r="N12" s="195" t="str">
        <f>MTSFByLoc!$N$2</f>
        <v>Total Tree Height-ft</v>
      </c>
      <c r="O12" s="192" t="str">
        <f>N12</f>
        <v>Total Tree Height-ft</v>
      </c>
      <c r="P12" s="193"/>
      <c r="R12" s="195" t="str">
        <f>MTSFByLoc!$D$2</f>
        <v>Site</v>
      </c>
      <c r="S12" s="195" t="str">
        <f>MTSFByLoc!$N$2</f>
        <v>Total Tree Height-ft</v>
      </c>
      <c r="T12" s="192" t="str">
        <f>S12</f>
        <v>Total Tree Height-ft</v>
      </c>
      <c r="U12" s="193"/>
      <c r="AB12" s="195" t="str">
        <f>MTSFByLoc!$D$2</f>
        <v>Site</v>
      </c>
      <c r="AC12" s="195" t="str">
        <f>MTSFByLoc!$N$2</f>
        <v>Total Tree Height-ft</v>
      </c>
      <c r="AD12" s="192" t="str">
        <f>AC12</f>
        <v>Total Tree Height-ft</v>
      </c>
      <c r="AE12" s="193"/>
      <c r="AG12" s="195" t="str">
        <f>MTSFByLoc!$D$2</f>
        <v>Site</v>
      </c>
      <c r="AH12" s="195" t="str">
        <f>MTSFByLoc!$N$2</f>
        <v>Total Tree Height-ft</v>
      </c>
      <c r="AJ12" s="195" t="s">
        <v>949</v>
      </c>
      <c r="AL12" s="195" t="str">
        <f>MTSFByLoc!$D$2</f>
        <v>Site</v>
      </c>
      <c r="AM12" s="21" t="s">
        <v>49</v>
      </c>
      <c r="AO12" s="195" t="s">
        <v>949</v>
      </c>
    </row>
    <row r="13" spans="1:41" ht="21" thickBot="1" x14ac:dyDescent="0.25">
      <c r="A13" s="160" t="s">
        <v>455</v>
      </c>
      <c r="B13" s="161"/>
      <c r="C13" s="161"/>
      <c r="D13" s="162">
        <f>DCOUNT(MTSFByLoc!$D$2:$N470,11,'MTSF STATS'!R30:T31)</f>
        <v>0</v>
      </c>
      <c r="E13" s="162">
        <f>DCOUNT(MTSFByLoc!$D$2:$N470,11,'MTSF STATS'!M30:P31)</f>
        <v>5</v>
      </c>
      <c r="F13" s="162">
        <f>DCOUNT(MTSFByLoc!$D$2:$N470,11,'MTSF STATS'!AB30:AD31)</f>
        <v>11</v>
      </c>
      <c r="G13" s="163"/>
      <c r="H13" s="163"/>
      <c r="I13" s="164">
        <f t="shared" si="0"/>
        <v>16</v>
      </c>
      <c r="J13" s="165">
        <f>AJ31</f>
        <v>155.6</v>
      </c>
      <c r="K13" s="166">
        <f>AO31</f>
        <v>14.1</v>
      </c>
      <c r="M13" s="196" t="s">
        <v>923</v>
      </c>
      <c r="N13" s="196" t="s">
        <v>918</v>
      </c>
      <c r="O13" s="194" t="s">
        <v>919</v>
      </c>
      <c r="P13" s="193"/>
      <c r="R13" s="196" t="str">
        <f>M13</f>
        <v>Trees of Peace-Mast</v>
      </c>
      <c r="S13" s="196" t="s">
        <v>937</v>
      </c>
      <c r="T13" s="194" t="s">
        <v>938</v>
      </c>
      <c r="U13" s="193"/>
      <c r="AB13" s="196" t="str">
        <f>R13</f>
        <v>Trees of Peace-Mast</v>
      </c>
      <c r="AC13" s="196" t="s">
        <v>946</v>
      </c>
      <c r="AD13" s="194" t="s">
        <v>947</v>
      </c>
      <c r="AE13" s="193"/>
      <c r="AG13" s="196" t="str">
        <f>AB13</f>
        <v>Trees of Peace-Mast</v>
      </c>
      <c r="AH13" s="196" t="s">
        <v>946</v>
      </c>
      <c r="AJ13" s="195">
        <f>DMAX(MTSFByLoc!$D$2:$N470,11,'MTSF STATS'!AG12:AG13)</f>
        <v>160.5</v>
      </c>
      <c r="AL13" s="196" t="str">
        <f t="shared" ref="AL13:AL59" si="1">AG13</f>
        <v>Trees of Peace-Mast</v>
      </c>
      <c r="AM13" s="196" t="s">
        <v>951</v>
      </c>
      <c r="AO13" s="195">
        <f>DMAX(MTSFByLoc!$D$2:$N470,3,'MTSF STATS'!AL12:AL13)</f>
        <v>11.6</v>
      </c>
    </row>
    <row r="14" spans="1:41" ht="21" thickBot="1" x14ac:dyDescent="0.25">
      <c r="A14" s="160" t="s">
        <v>941</v>
      </c>
      <c r="B14" s="161"/>
      <c r="C14" s="161"/>
      <c r="D14" s="162">
        <v>0</v>
      </c>
      <c r="E14" s="162">
        <f>DCOUNT(MTSFByLoc!$D$2:$N471,11,'MTSF STATS'!M33:P34)</f>
        <v>9</v>
      </c>
      <c r="F14" s="162">
        <f>DCOUNT(MTSFByLoc!$D$2:$N471,11,'MTSF STATS'!AB33:AD34)</f>
        <v>1</v>
      </c>
      <c r="G14" s="163"/>
      <c r="H14" s="163"/>
      <c r="I14" s="164">
        <f t="shared" si="0"/>
        <v>10</v>
      </c>
      <c r="J14" s="165">
        <f>AJ34</f>
        <v>156.30000000000001</v>
      </c>
      <c r="K14" s="166">
        <f>AO34</f>
        <v>9.9</v>
      </c>
    </row>
    <row r="15" spans="1:41" ht="21" thickBot="1" x14ac:dyDescent="0.25">
      <c r="A15" s="167" t="s">
        <v>42</v>
      </c>
      <c r="B15" s="161"/>
      <c r="C15" s="161"/>
      <c r="D15" s="162">
        <f>DCOUNT(MTSFByLoc!$D$2:$N472,11,'MTSF STATS'!R36:T37)</f>
        <v>0</v>
      </c>
      <c r="E15" s="162">
        <f>DCOUNT(MTSFByLoc!$D$2:$N472,11,'MTSF STATS'!M36:P37)</f>
        <v>2</v>
      </c>
      <c r="F15" s="162">
        <f>DCOUNT(MTSFByLoc!$D$2:$N472,11,'MTSF STATS'!AB36:AD37)</f>
        <v>2</v>
      </c>
      <c r="G15" s="163"/>
      <c r="H15" s="163"/>
      <c r="I15" s="164">
        <f t="shared" si="0"/>
        <v>4</v>
      </c>
      <c r="J15" s="165">
        <f>AJ37</f>
        <v>153.69999999999999</v>
      </c>
      <c r="K15" s="166">
        <f>AO37</f>
        <v>14.8</v>
      </c>
      <c r="M15" s="195" t="str">
        <f>MTSFByLoc!$D$2</f>
        <v>Site</v>
      </c>
      <c r="N15" s="195" t="str">
        <f>MTSFByLoc!$N$2</f>
        <v>Total Tree Height-ft</v>
      </c>
      <c r="O15" s="192" t="str">
        <f>N15</f>
        <v>Total Tree Height-ft</v>
      </c>
      <c r="P15" s="193"/>
      <c r="R15" s="195" t="str">
        <f>MTSFByLoc!$D$2</f>
        <v>Site</v>
      </c>
      <c r="S15" s="195" t="str">
        <f>MTSFByLoc!$N$2</f>
        <v>Total Tree Height-ft</v>
      </c>
      <c r="T15" s="192" t="str">
        <f>S15</f>
        <v>Total Tree Height-ft</v>
      </c>
      <c r="U15" s="193"/>
      <c r="AB15" s="195" t="str">
        <f>MTSFByLoc!$D$2</f>
        <v>Site</v>
      </c>
      <c r="AC15" s="195" t="str">
        <f>MTSFByLoc!$N$2</f>
        <v>Total Tree Height-ft</v>
      </c>
      <c r="AD15" s="192" t="str">
        <f>AC15</f>
        <v>Total Tree Height-ft</v>
      </c>
      <c r="AE15" s="193"/>
      <c r="AG15" s="195" t="str">
        <f>MTSFByLoc!$D$2</f>
        <v>Site</v>
      </c>
      <c r="AH15" s="195" t="str">
        <f>MTSFByLoc!$N$2</f>
        <v>Total Tree Height-ft</v>
      </c>
      <c r="AJ15" s="195" t="s">
        <v>949</v>
      </c>
      <c r="AL15" s="195" t="str">
        <f>MTSFByLoc!$D$2</f>
        <v>Site</v>
      </c>
      <c r="AM15" s="21" t="s">
        <v>49</v>
      </c>
      <c r="AO15" s="195" t="s">
        <v>949</v>
      </c>
    </row>
    <row r="16" spans="1:41" ht="21" thickBot="1" x14ac:dyDescent="0.25">
      <c r="A16" s="167" t="s">
        <v>213</v>
      </c>
      <c r="B16" s="161"/>
      <c r="C16" s="161"/>
      <c r="D16" s="162">
        <f>DCOUNT(MTSFByLoc!$D$2:$N473,11,'MTSF STATS'!R39:T40)</f>
        <v>0</v>
      </c>
      <c r="E16" s="162">
        <f>DCOUNT(MTSFByLoc!$D$2:$N473,11,'MTSF STATS'!M39:P40)</f>
        <v>2</v>
      </c>
      <c r="F16" s="162">
        <f>DCOUNT(MTSFByLoc!$D$2:$N473,11,'MTSF STATS'!AB39:AD40)</f>
        <v>5</v>
      </c>
      <c r="G16" s="163"/>
      <c r="H16" s="163"/>
      <c r="I16" s="164">
        <f t="shared" si="0"/>
        <v>7</v>
      </c>
      <c r="J16" s="165">
        <f>AJ40</f>
        <v>151.6</v>
      </c>
      <c r="K16" s="166">
        <f>AO40</f>
        <v>8.1</v>
      </c>
      <c r="M16" s="196" t="s">
        <v>882</v>
      </c>
      <c r="N16" s="196" t="s">
        <v>918</v>
      </c>
      <c r="O16" s="194" t="s">
        <v>919</v>
      </c>
      <c r="P16" s="193"/>
      <c r="R16" s="196" t="str">
        <f>M16</f>
        <v>Pocumtuck</v>
      </c>
      <c r="S16" s="196" t="s">
        <v>937</v>
      </c>
      <c r="T16" s="194" t="s">
        <v>938</v>
      </c>
      <c r="U16" s="193"/>
      <c r="AB16" s="196" t="str">
        <f>R16</f>
        <v>Pocumtuck</v>
      </c>
      <c r="AC16" s="196" t="s">
        <v>946</v>
      </c>
      <c r="AD16" s="194" t="s">
        <v>947</v>
      </c>
      <c r="AE16" s="193"/>
      <c r="AG16" s="196" t="str">
        <f>AB16</f>
        <v>Pocumtuck</v>
      </c>
      <c r="AH16" s="196" t="s">
        <v>946</v>
      </c>
      <c r="AJ16" s="195">
        <f>DMAX(MTSFByLoc!$D$2:$N473,11,'MTSF STATS'!AG15:AG16)</f>
        <v>162</v>
      </c>
      <c r="AL16" s="196" t="str">
        <f t="shared" ref="AL16:AL59" si="2">AG16</f>
        <v>Pocumtuck</v>
      </c>
      <c r="AM16" s="196" t="s">
        <v>951</v>
      </c>
      <c r="AO16" s="195">
        <f>DMAX(MTSFByLoc!$D$2:$N473,3,'MTSF STATS'!AL15:AL16)</f>
        <v>14.1</v>
      </c>
    </row>
    <row r="17" spans="1:41" ht="21" thickBot="1" x14ac:dyDescent="0.25">
      <c r="A17" s="167" t="s">
        <v>931</v>
      </c>
      <c r="B17" s="161"/>
      <c r="C17" s="161"/>
      <c r="D17" s="162">
        <f>DCOUNT(MTSFByLoc!$D$2:$N474,11,'MTSF STATS'!R42:T43)</f>
        <v>0</v>
      </c>
      <c r="E17" s="162">
        <f>DCOUNT(MTSFByLoc!$D$2:$N474,11,'MTSF STATS'!M42:P43)</f>
        <v>1</v>
      </c>
      <c r="F17" s="162">
        <f>DCOUNT(MTSFByLoc!$D$2:$N474,11,'MTSF STATS'!AB42:AD43)</f>
        <v>11</v>
      </c>
      <c r="G17" s="163"/>
      <c r="H17" s="163"/>
      <c r="I17" s="164">
        <f t="shared" si="0"/>
        <v>12</v>
      </c>
      <c r="J17" s="165">
        <f>AJ43</f>
        <v>151</v>
      </c>
      <c r="K17" s="166">
        <f>AO43</f>
        <v>10.199999999999999</v>
      </c>
    </row>
    <row r="18" spans="1:41" ht="21" thickBot="1" x14ac:dyDescent="0.25">
      <c r="A18" s="167" t="s">
        <v>788</v>
      </c>
      <c r="B18" s="161"/>
      <c r="C18" s="161"/>
      <c r="D18" s="162">
        <f>DCOUNT(MTSFByLoc!$D$2:$N475,11,'MTSF STATS'!R45:T46)</f>
        <v>0</v>
      </c>
      <c r="E18" s="162">
        <f>DCOUNT(MTSFByLoc!$D$2:$N475,11,'MTSF STATS'!M45:P46)</f>
        <v>0</v>
      </c>
      <c r="F18" s="162">
        <f>DCOUNT(MTSFByLoc!$D$2:$N475,11,'MTSF STATS'!AB45:AD46)</f>
        <v>0</v>
      </c>
      <c r="G18" s="163"/>
      <c r="H18" s="163"/>
      <c r="I18" s="164">
        <f>SUM(C18:H18)</f>
        <v>0</v>
      </c>
      <c r="J18" s="165">
        <f>AJ46</f>
        <v>0</v>
      </c>
      <c r="K18" s="166">
        <f>AO46</f>
        <v>0</v>
      </c>
      <c r="M18" s="195" t="str">
        <f>MTSFByLoc!$D$2</f>
        <v>Site</v>
      </c>
      <c r="N18" s="195" t="str">
        <f>MTSFByLoc!$N$2</f>
        <v>Total Tree Height-ft</v>
      </c>
      <c r="O18" s="192" t="str">
        <f>N18</f>
        <v>Total Tree Height-ft</v>
      </c>
      <c r="P18" s="193"/>
      <c r="R18" s="195" t="str">
        <f>MTSFByLoc!$D$2</f>
        <v>Site</v>
      </c>
      <c r="S18" s="195" t="str">
        <f>MTSFByLoc!$N$2</f>
        <v>Total Tree Height-ft</v>
      </c>
      <c r="T18" s="192" t="str">
        <f>S18</f>
        <v>Total Tree Height-ft</v>
      </c>
      <c r="U18" s="193"/>
      <c r="AB18" s="195" t="str">
        <f>MTSFByLoc!$D$2</f>
        <v>Site</v>
      </c>
      <c r="AC18" s="195" t="str">
        <f>MTSFByLoc!$N$2</f>
        <v>Total Tree Height-ft</v>
      </c>
      <c r="AD18" s="192" t="str">
        <f>AC18</f>
        <v>Total Tree Height-ft</v>
      </c>
      <c r="AE18" s="193"/>
      <c r="AG18" s="195" t="str">
        <f>MTSFByLoc!$D$2</f>
        <v>Site</v>
      </c>
      <c r="AH18" s="195" t="str">
        <f>MTSFByLoc!$N$2</f>
        <v>Total Tree Height-ft</v>
      </c>
      <c r="AJ18" s="195" t="s">
        <v>949</v>
      </c>
      <c r="AL18" s="195" t="str">
        <f>MTSFByLoc!$D$2</f>
        <v>Site</v>
      </c>
      <c r="AM18" s="21" t="s">
        <v>49</v>
      </c>
      <c r="AO18" s="195" t="s">
        <v>949</v>
      </c>
    </row>
    <row r="19" spans="1:41" ht="21" thickBot="1" x14ac:dyDescent="0.25">
      <c r="A19" s="167" t="s">
        <v>222</v>
      </c>
      <c r="B19" s="161"/>
      <c r="C19" s="161"/>
      <c r="D19" s="162">
        <f>DCOUNT(MTSFByLoc!$D$2:$N476,11,'MTSF STATS'!R48:T49)</f>
        <v>0</v>
      </c>
      <c r="E19" s="162">
        <f>DCOUNT(MTSFByLoc!$D$2:$N476,11,'MTSF STATS'!M48:P49)</f>
        <v>2</v>
      </c>
      <c r="F19" s="162">
        <f>DCOUNT(MTSFByLoc!$D$2:$N476,11,'MTSF STATS'!AB48:AD49)</f>
        <v>7</v>
      </c>
      <c r="G19" s="163"/>
      <c r="H19" s="163"/>
      <c r="I19" s="164">
        <f>SUM(C19:H19)</f>
        <v>9</v>
      </c>
      <c r="J19" s="165">
        <f>AJ49</f>
        <v>152.69999999999999</v>
      </c>
      <c r="K19" s="166">
        <f>AO49</f>
        <v>11.3</v>
      </c>
      <c r="M19" s="196" t="s">
        <v>925</v>
      </c>
      <c r="N19" s="196" t="s">
        <v>918</v>
      </c>
      <c r="O19" s="194" t="s">
        <v>919</v>
      </c>
      <c r="P19" s="193"/>
      <c r="R19" s="196" t="str">
        <f>M19</f>
        <v>Ents Grove</v>
      </c>
      <c r="S19" s="196" t="s">
        <v>937</v>
      </c>
      <c r="T19" s="194" t="s">
        <v>938</v>
      </c>
      <c r="U19" s="193"/>
      <c r="AB19" s="196" t="str">
        <f>R19</f>
        <v>Ents Grove</v>
      </c>
      <c r="AC19" s="196" t="s">
        <v>946</v>
      </c>
      <c r="AD19" s="194" t="s">
        <v>947</v>
      </c>
      <c r="AE19" s="193"/>
      <c r="AG19" s="196" t="str">
        <f>AB19</f>
        <v>Ents Grove</v>
      </c>
      <c r="AH19" s="196" t="s">
        <v>946</v>
      </c>
      <c r="AJ19" s="195">
        <f>DMAX(MTSFByLoc!$D$2:$N476,11,'MTSF STATS'!AG18:AG19)</f>
        <v>163</v>
      </c>
      <c r="AL19" s="196" t="str">
        <f t="shared" ref="AL19:AL59" si="3">AG19</f>
        <v>Ents Grove</v>
      </c>
      <c r="AM19" s="196" t="s">
        <v>951</v>
      </c>
      <c r="AO19" s="195">
        <f>DMAX(MTSFByLoc!$D$2:$N476,3,'MTSF STATS'!AL18:AL19)</f>
        <v>13.7</v>
      </c>
    </row>
    <row r="20" spans="1:41" ht="21" thickBot="1" x14ac:dyDescent="0.25">
      <c r="A20" s="160" t="s">
        <v>279</v>
      </c>
      <c r="B20" s="161"/>
      <c r="C20" s="161"/>
      <c r="D20" s="162">
        <f>DCOUNT(MTSFByLoc!$D$2:$N477,11,'MTSF STATS'!R51:T52)</f>
        <v>0</v>
      </c>
      <c r="E20" s="162">
        <f>DCOUNT(MTSFByLoc!$D$2:$N477,11,'MTSF STATS'!M51:P52)</f>
        <v>2</v>
      </c>
      <c r="F20" s="162">
        <f>DCOUNT(MTSFByLoc!$D$2:$N477,11,'MTSF STATS'!AB51:AD52)</f>
        <v>4</v>
      </c>
      <c r="G20" s="163"/>
      <c r="H20" s="163"/>
      <c r="I20" s="164">
        <f>SUM(C20:H20)</f>
        <v>6</v>
      </c>
      <c r="J20" s="165">
        <f>AJ52</f>
        <v>152.28513493469663</v>
      </c>
      <c r="K20" s="166">
        <f>AO52</f>
        <v>11.7</v>
      </c>
    </row>
    <row r="21" spans="1:41" ht="21" thickBot="1" x14ac:dyDescent="0.25">
      <c r="A21" s="167" t="s">
        <v>544</v>
      </c>
      <c r="B21" s="161"/>
      <c r="C21" s="161"/>
      <c r="D21" s="162">
        <f>DCOUNT(MTSFByLoc!$D$2:$N478,11,'MTSF STATS'!R54:T55)</f>
        <v>0</v>
      </c>
      <c r="E21" s="162">
        <f>DCOUNT(MTSFByLoc!$D$2:$N478,11,'MTSF STATS'!M54:P55)</f>
        <v>0</v>
      </c>
      <c r="F21" s="162">
        <f>DCOUNT(MTSFByLoc!$D$2:$N478,11,'MTSF STATS'!AB54:AD55)</f>
        <v>3</v>
      </c>
      <c r="G21" s="163"/>
      <c r="H21" s="163"/>
      <c r="I21" s="164">
        <f>SUM(C21:H21)</f>
        <v>3</v>
      </c>
      <c r="J21" s="165">
        <f>AJ55</f>
        <v>144.61182820108874</v>
      </c>
      <c r="K21" s="166">
        <f>AO55</f>
        <v>12</v>
      </c>
      <c r="M21" s="195" t="str">
        <f>MTSFByLoc!$D$2</f>
        <v>Site</v>
      </c>
      <c r="N21" s="195" t="str">
        <f>MTSFByLoc!$N$2</f>
        <v>Total Tree Height-ft</v>
      </c>
      <c r="O21" s="192" t="str">
        <f>N21</f>
        <v>Total Tree Height-ft</v>
      </c>
      <c r="P21" s="193"/>
      <c r="R21" s="195" t="str">
        <f>MTSFByLoc!$D$2</f>
        <v>Site</v>
      </c>
      <c r="S21" s="195" t="str">
        <f>MTSFByLoc!$N$2</f>
        <v>Total Tree Height-ft</v>
      </c>
      <c r="T21" s="192" t="str">
        <f>S21</f>
        <v>Total Tree Height-ft</v>
      </c>
      <c r="U21" s="193"/>
      <c r="AB21" s="195" t="str">
        <f>MTSFByLoc!$D$2</f>
        <v>Site</v>
      </c>
      <c r="AC21" s="195" t="str">
        <f>MTSFByLoc!$N$2</f>
        <v>Total Tree Height-ft</v>
      </c>
      <c r="AD21" s="192" t="str">
        <f>AC21</f>
        <v>Total Tree Height-ft</v>
      </c>
      <c r="AE21" s="193"/>
      <c r="AG21" s="195" t="str">
        <f>MTSFByLoc!$D$2</f>
        <v>Site</v>
      </c>
      <c r="AH21" s="195" t="str">
        <f>MTSFByLoc!$N$2</f>
        <v>Total Tree Height-ft</v>
      </c>
      <c r="AJ21" s="195" t="s">
        <v>949</v>
      </c>
      <c r="AL21" s="195" t="str">
        <f>MTSFByLoc!$D$2</f>
        <v>Site</v>
      </c>
      <c r="AM21" s="21" t="s">
        <v>49</v>
      </c>
      <c r="AO21" s="195" t="s">
        <v>949</v>
      </c>
    </row>
    <row r="22" spans="1:41" ht="21" thickBot="1" x14ac:dyDescent="0.25">
      <c r="A22" s="168" t="s">
        <v>190</v>
      </c>
      <c r="B22" s="169"/>
      <c r="C22" s="169"/>
      <c r="D22" s="162">
        <f>DCOUNT(MTSFByLoc!$D$2:$N479,11,'MTSF STATS'!R57:T58)</f>
        <v>0</v>
      </c>
      <c r="E22" s="162">
        <f>DCOUNT(MTSFByLoc!$D$2:$N479,11,'MTSF STATS'!M57:P58)</f>
        <v>0</v>
      </c>
      <c r="F22" s="162">
        <f>DCOUNT(MTSFByLoc!$D$2:$N479,11,'MTSF STATS'!AB57:AD58)</f>
        <v>2</v>
      </c>
      <c r="G22" s="163"/>
      <c r="H22" s="163"/>
      <c r="I22" s="164">
        <f>SUM(C22:H22)</f>
        <v>2</v>
      </c>
      <c r="J22" s="165">
        <f>AJ58</f>
        <v>141.3060211656319</v>
      </c>
      <c r="K22" s="166">
        <f>AO58</f>
        <v>19.399999999999999</v>
      </c>
      <c r="M22" s="196" t="s">
        <v>924</v>
      </c>
      <c r="N22" s="196" t="s">
        <v>918</v>
      </c>
      <c r="O22" s="194" t="s">
        <v>919</v>
      </c>
      <c r="P22" s="193"/>
      <c r="R22" s="196" t="str">
        <f>M22</f>
        <v>Cherokee-Choctaw</v>
      </c>
      <c r="S22" s="196" t="s">
        <v>937</v>
      </c>
      <c r="T22" s="194" t="s">
        <v>938</v>
      </c>
      <c r="U22" s="193"/>
      <c r="AB22" s="196" t="str">
        <f>R22</f>
        <v>Cherokee-Choctaw</v>
      </c>
      <c r="AC22" s="196" t="s">
        <v>946</v>
      </c>
      <c r="AD22" s="194" t="s">
        <v>947</v>
      </c>
      <c r="AE22" s="193"/>
      <c r="AG22" s="196" t="str">
        <f>AB22</f>
        <v>Cherokee-Choctaw</v>
      </c>
      <c r="AH22" s="196" t="s">
        <v>946</v>
      </c>
      <c r="AJ22" s="195">
        <f>DMAX(MTSFByLoc!$D$2:$N479,11,'MTSF STATS'!AG21:AG22)</f>
        <v>159</v>
      </c>
      <c r="AL22" s="196" t="str">
        <f t="shared" ref="AL22:AL59" si="4">AG22</f>
        <v>Cherokee-Choctaw</v>
      </c>
      <c r="AM22" s="196" t="s">
        <v>951</v>
      </c>
      <c r="AO22" s="195">
        <f>DMAX(MTSFByLoc!$D$2:$N479,3,'MTSF STATS'!AL21:AL22)</f>
        <v>13.4</v>
      </c>
    </row>
    <row r="23" spans="1:41" ht="14" thickBot="1" x14ac:dyDescent="0.2">
      <c r="A23" s="51" t="s">
        <v>13</v>
      </c>
      <c r="B23" s="19"/>
      <c r="C23" s="19">
        <f t="shared" ref="C23:I23" si="5">SUM(C4:C22)</f>
        <v>2</v>
      </c>
      <c r="D23" s="52">
        <f t="shared" si="5"/>
        <v>23</v>
      </c>
      <c r="E23" s="52">
        <f t="shared" si="5"/>
        <v>120</v>
      </c>
      <c r="F23" s="52">
        <f t="shared" si="5"/>
        <v>130</v>
      </c>
      <c r="G23" s="52">
        <f t="shared" si="5"/>
        <v>0</v>
      </c>
      <c r="H23" s="52">
        <f t="shared" si="5"/>
        <v>0</v>
      </c>
      <c r="I23" s="52">
        <f t="shared" si="5"/>
        <v>275</v>
      </c>
      <c r="J23" s="99"/>
      <c r="K23" s="99"/>
    </row>
    <row r="24" spans="1:41" ht="17" thickBot="1" x14ac:dyDescent="0.25">
      <c r="A24" s="202" t="s">
        <v>820</v>
      </c>
      <c r="B24" s="203"/>
      <c r="C24" s="204">
        <f>SUM(C23:E23)</f>
        <v>145</v>
      </c>
      <c r="D24" s="118"/>
      <c r="E24" s="119"/>
      <c r="F24" s="119"/>
      <c r="G24" s="119"/>
      <c r="H24" s="119"/>
      <c r="I24" s="119"/>
      <c r="J24" s="120"/>
      <c r="K24" s="208">
        <f>AVERAGE(K4:K22)</f>
        <v>11.768421052631579</v>
      </c>
      <c r="L24" s="195" t="s">
        <v>952</v>
      </c>
      <c r="M24" s="195" t="str">
        <f>MTSFByLoc!$D$2</f>
        <v>Site</v>
      </c>
      <c r="N24" s="195" t="str">
        <f>MTSFByLoc!$N$2</f>
        <v>Total Tree Height-ft</v>
      </c>
      <c r="O24" s="192" t="str">
        <f>N24</f>
        <v>Total Tree Height-ft</v>
      </c>
      <c r="P24" s="193"/>
      <c r="R24" s="195" t="str">
        <f>MTSFByLoc!$D$2</f>
        <v>Site</v>
      </c>
      <c r="S24" s="195" t="str">
        <f>MTSFByLoc!$N$2</f>
        <v>Total Tree Height-ft</v>
      </c>
      <c r="T24" s="192" t="str">
        <f>S24</f>
        <v>Total Tree Height-ft</v>
      </c>
      <c r="U24" s="193"/>
      <c r="AB24" s="195" t="str">
        <f>MTSFByLoc!$D$2</f>
        <v>Site</v>
      </c>
      <c r="AC24" s="195" t="str">
        <f>MTSFByLoc!$N$2</f>
        <v>Total Tree Height-ft</v>
      </c>
      <c r="AD24" s="192" t="str">
        <f>AC24</f>
        <v>Total Tree Height-ft</v>
      </c>
      <c r="AE24" s="193"/>
      <c r="AG24" s="195" t="str">
        <f>MTSFByLoc!$D$2</f>
        <v>Site</v>
      </c>
      <c r="AH24" s="195" t="str">
        <f>MTSFByLoc!$N$2</f>
        <v>Total Tree Height-ft</v>
      </c>
      <c r="AJ24" s="195" t="s">
        <v>949</v>
      </c>
      <c r="AL24" s="195" t="str">
        <f>MTSFByLoc!$D$2</f>
        <v>Site</v>
      </c>
      <c r="AM24" s="21" t="s">
        <v>49</v>
      </c>
      <c r="AO24" s="195" t="s">
        <v>949</v>
      </c>
    </row>
    <row r="25" spans="1:41" ht="14" thickBot="1" x14ac:dyDescent="0.2">
      <c r="K25" s="210">
        <f>MAX(K4:K22)</f>
        <v>19.399999999999999</v>
      </c>
      <c r="L25" s="209" t="s">
        <v>953</v>
      </c>
      <c r="M25" s="196" t="s">
        <v>926</v>
      </c>
      <c r="N25" s="196" t="s">
        <v>918</v>
      </c>
      <c r="O25" s="194" t="s">
        <v>919</v>
      </c>
      <c r="P25" s="193"/>
      <c r="R25" s="196" t="str">
        <f>M25</f>
        <v>Shunpike</v>
      </c>
      <c r="S25" s="196" t="s">
        <v>937</v>
      </c>
      <c r="T25" s="194" t="s">
        <v>938</v>
      </c>
      <c r="U25" s="193"/>
      <c r="AB25" s="196" t="str">
        <f>R25</f>
        <v>Shunpike</v>
      </c>
      <c r="AC25" s="196" t="s">
        <v>946</v>
      </c>
      <c r="AD25" s="194" t="s">
        <v>947</v>
      </c>
      <c r="AE25" s="193"/>
      <c r="AG25" s="196" t="str">
        <f>AB25</f>
        <v>Shunpike</v>
      </c>
      <c r="AH25" s="196" t="s">
        <v>946</v>
      </c>
      <c r="AJ25" s="195">
        <f>DMAX(MTSFByLoc!$D$2:$N482,11,'MTSF STATS'!AG24:AG25)</f>
        <v>157.36058035088953</v>
      </c>
      <c r="AL25" s="196" t="str">
        <f t="shared" ref="AL25:AL59" si="6">AG25</f>
        <v>Shunpike</v>
      </c>
      <c r="AM25" s="196" t="s">
        <v>951</v>
      </c>
      <c r="AO25" s="195">
        <f>DMAX(MTSFByLoc!$D$2:$N482,3,'MTSF STATS'!AL24:AL25)</f>
        <v>14.5</v>
      </c>
    </row>
    <row r="26" spans="1:41" ht="14" thickBot="1" x14ac:dyDescent="0.2"/>
    <row r="27" spans="1:41" ht="15" thickBot="1" x14ac:dyDescent="0.2">
      <c r="M27" s="195" t="str">
        <f>MTSFByLoc!$D$2</f>
        <v>Site</v>
      </c>
      <c r="N27" s="195" t="str">
        <f>MTSFByLoc!$N$2</f>
        <v>Total Tree Height-ft</v>
      </c>
      <c r="O27" s="192" t="str">
        <f>N27</f>
        <v>Total Tree Height-ft</v>
      </c>
      <c r="P27" s="193"/>
      <c r="R27" s="195" t="str">
        <f>MTSFByLoc!$D$2</f>
        <v>Site</v>
      </c>
      <c r="S27" s="195" t="str">
        <f>MTSFByLoc!$N$2</f>
        <v>Total Tree Height-ft</v>
      </c>
      <c r="T27" s="192" t="str">
        <f>S27</f>
        <v>Total Tree Height-ft</v>
      </c>
      <c r="U27" s="193"/>
      <c r="AB27" s="195" t="str">
        <f>MTSFByLoc!$D$2</f>
        <v>Site</v>
      </c>
      <c r="AC27" s="195" t="str">
        <f>MTSFByLoc!$N$2</f>
        <v>Total Tree Height-ft</v>
      </c>
      <c r="AD27" s="192" t="str">
        <f>AC27</f>
        <v>Total Tree Height-ft</v>
      </c>
      <c r="AE27" s="193"/>
      <c r="AG27" s="195" t="str">
        <f>MTSFByLoc!$D$2</f>
        <v>Site</v>
      </c>
      <c r="AH27" s="195" t="str">
        <f>MTSFByLoc!$N$2</f>
        <v>Total Tree Height-ft</v>
      </c>
      <c r="AJ27" s="195" t="s">
        <v>949</v>
      </c>
      <c r="AL27" s="195" t="str">
        <f>MTSFByLoc!$D$2</f>
        <v>Site</v>
      </c>
      <c r="AM27" s="21" t="s">
        <v>49</v>
      </c>
      <c r="AO27" s="195" t="s">
        <v>949</v>
      </c>
    </row>
    <row r="28" spans="1:41" ht="14" thickBot="1" x14ac:dyDescent="0.2">
      <c r="M28" s="196" t="s">
        <v>30</v>
      </c>
      <c r="N28" s="196" t="s">
        <v>918</v>
      </c>
      <c r="O28" s="194" t="s">
        <v>919</v>
      </c>
      <c r="P28" s="193"/>
      <c r="R28" s="196" t="str">
        <f>M28</f>
        <v>Tuscarora</v>
      </c>
      <c r="S28" s="196" t="s">
        <v>937</v>
      </c>
      <c r="T28" s="194" t="s">
        <v>938</v>
      </c>
      <c r="U28" s="193"/>
      <c r="AB28" s="196" t="str">
        <f>R28</f>
        <v>Tuscarora</v>
      </c>
      <c r="AC28" s="196" t="s">
        <v>946</v>
      </c>
      <c r="AD28" s="194" t="s">
        <v>947</v>
      </c>
      <c r="AE28" s="193"/>
      <c r="AG28" s="196" t="str">
        <f>AB28</f>
        <v>Tuscarora</v>
      </c>
      <c r="AH28" s="196" t="s">
        <v>946</v>
      </c>
      <c r="AJ28" s="195">
        <f>DMAX(MTSFByLoc!$D$2:$N485,11,'MTSF STATS'!AG27:AG28)</f>
        <v>156.1</v>
      </c>
      <c r="AL28" s="196" t="str">
        <f t="shared" ref="AL28:AL59" si="7">AG28</f>
        <v>Tuscarora</v>
      </c>
      <c r="AM28" s="196" t="s">
        <v>951</v>
      </c>
      <c r="AO28" s="195">
        <f>DMAX(MTSFByLoc!$D$2:$N485,3,'MTSF STATS'!AL27:AL28)</f>
        <v>10</v>
      </c>
    </row>
    <row r="29" spans="1:41" ht="14" thickBot="1" x14ac:dyDescent="0.2">
      <c r="A29" s="199" t="s">
        <v>196</v>
      </c>
      <c r="B29" s="193"/>
      <c r="C29" s="199" t="s">
        <v>402</v>
      </c>
      <c r="D29" s="200"/>
      <c r="E29" s="200"/>
      <c r="F29" s="201"/>
      <c r="G29" s="200"/>
      <c r="H29" s="193"/>
      <c r="I29" s="193"/>
    </row>
    <row r="30" spans="1:41" ht="15" thickBot="1" x14ac:dyDescent="0.2">
      <c r="B30" s="68"/>
      <c r="F30" s="92"/>
      <c r="M30" s="195" t="str">
        <f>MTSFByLoc!$D$2</f>
        <v>Site</v>
      </c>
      <c r="N30" s="195" t="str">
        <f>MTSFByLoc!$N$2</f>
        <v>Total Tree Height-ft</v>
      </c>
      <c r="O30" s="192" t="str">
        <f>N30</f>
        <v>Total Tree Height-ft</v>
      </c>
      <c r="P30" s="193"/>
      <c r="R30" s="195" t="str">
        <f>MTSFByLoc!$D$2</f>
        <v>Site</v>
      </c>
      <c r="S30" s="195" t="str">
        <f>MTSFByLoc!$N$2</f>
        <v>Total Tree Height-ft</v>
      </c>
      <c r="T30" s="192" t="str">
        <f>S30</f>
        <v>Total Tree Height-ft</v>
      </c>
      <c r="U30" s="193"/>
      <c r="AB30" s="195" t="str">
        <f>MTSFByLoc!$D$2</f>
        <v>Site</v>
      </c>
      <c r="AC30" s="195" t="str">
        <f>MTSFByLoc!$N$2</f>
        <v>Total Tree Height-ft</v>
      </c>
      <c r="AD30" s="192" t="str">
        <f>AC30</f>
        <v>Total Tree Height-ft</v>
      </c>
      <c r="AE30" s="193"/>
      <c r="AG30" s="195" t="str">
        <f>MTSFByLoc!$D$2</f>
        <v>Site</v>
      </c>
      <c r="AH30" s="195" t="str">
        <f>MTSFByLoc!$N$2</f>
        <v>Total Tree Height-ft</v>
      </c>
      <c r="AJ30" s="195" t="s">
        <v>949</v>
      </c>
      <c r="AL30" s="195" t="str">
        <f>MTSFByLoc!$D$2</f>
        <v>Site</v>
      </c>
      <c r="AM30" s="21" t="s">
        <v>49</v>
      </c>
      <c r="AO30" s="195" t="s">
        <v>949</v>
      </c>
    </row>
    <row r="31" spans="1:41" ht="14" thickBot="1" x14ac:dyDescent="0.2">
      <c r="A31" s="1" t="s">
        <v>198</v>
      </c>
      <c r="B31" s="18" t="s">
        <v>199</v>
      </c>
      <c r="C31" s="69"/>
      <c r="D31" s="70"/>
      <c r="E31" s="73"/>
      <c r="F31" s="100" t="s">
        <v>289</v>
      </c>
      <c r="G31" s="73"/>
      <c r="H31" s="74"/>
      <c r="M31" s="196" t="s">
        <v>927</v>
      </c>
      <c r="N31" s="196" t="s">
        <v>918</v>
      </c>
      <c r="O31" s="194" t="s">
        <v>919</v>
      </c>
      <c r="P31" s="193"/>
      <c r="R31" s="196" t="str">
        <f>M31</f>
        <v>Trout Brook</v>
      </c>
      <c r="S31" s="196" t="s">
        <v>937</v>
      </c>
      <c r="T31" s="194" t="s">
        <v>938</v>
      </c>
      <c r="U31" s="193"/>
      <c r="AB31" s="196" t="str">
        <f>R31</f>
        <v>Trout Brook</v>
      </c>
      <c r="AC31" s="196" t="s">
        <v>946</v>
      </c>
      <c r="AD31" s="194" t="s">
        <v>947</v>
      </c>
      <c r="AE31" s="193"/>
      <c r="AG31" s="196" t="str">
        <f>AB31</f>
        <v>Trout Brook</v>
      </c>
      <c r="AH31" s="196" t="s">
        <v>946</v>
      </c>
      <c r="AJ31" s="195">
        <f>DMAX(MTSFByLoc!$D$2:$N488,11,'MTSF STATS'!AG30:AG31)</f>
        <v>155.6</v>
      </c>
      <c r="AL31" s="196" t="str">
        <f t="shared" ref="AL31:AL59" si="8">AG31</f>
        <v>Trout Brook</v>
      </c>
      <c r="AM31" s="196" t="s">
        <v>951</v>
      </c>
      <c r="AO31" s="195">
        <f>DMAX(MTSFByLoc!$D$2:$N488,3,'MTSF STATS'!AL30:AL31)</f>
        <v>14.1</v>
      </c>
    </row>
    <row r="32" spans="1:41" ht="29" thickBot="1" x14ac:dyDescent="0.2">
      <c r="A32" s="10" t="s">
        <v>197</v>
      </c>
      <c r="B32" s="20" t="s">
        <v>48</v>
      </c>
      <c r="C32" s="21" t="s">
        <v>49</v>
      </c>
      <c r="D32" s="29" t="s">
        <v>169</v>
      </c>
      <c r="E32" s="27" t="s">
        <v>53</v>
      </c>
      <c r="F32" s="100" t="s">
        <v>193</v>
      </c>
      <c r="G32" s="26" t="s">
        <v>194</v>
      </c>
      <c r="H32" s="72" t="s">
        <v>195</v>
      </c>
    </row>
    <row r="33" spans="1:41" ht="15" thickBot="1" x14ac:dyDescent="0.2">
      <c r="A33" s="76"/>
      <c r="B33" s="71" t="s">
        <v>63</v>
      </c>
      <c r="C33" s="71"/>
      <c r="D33" s="71"/>
      <c r="E33" s="71" t="s">
        <v>290</v>
      </c>
      <c r="F33" s="101">
        <f>DCOUNTA(MTSFByLoc!$B$2:$AA$459,4,'MTSF STATS'!$B32:$E33)</f>
        <v>14</v>
      </c>
      <c r="G33" s="71">
        <f>DMAX(MTSFByLoc!$B$2:$AA$459,13,'MTSF STATS'!$B32:$E33)</f>
        <v>129.13908418275633</v>
      </c>
      <c r="H33" s="71">
        <f>DMAX(MTSFByLoc!$B$2:$AA$459,5,'MTSF STATS'!$B32:$E33)</f>
        <v>11.3</v>
      </c>
      <c r="M33" s="195" t="str">
        <f>MTSFByLoc!$D$2</f>
        <v>Site</v>
      </c>
      <c r="N33" s="195" t="str">
        <f>MTSFByLoc!$N$2</f>
        <v>Total Tree Height-ft</v>
      </c>
      <c r="O33" s="192" t="str">
        <f>N33</f>
        <v>Total Tree Height-ft</v>
      </c>
      <c r="P33" s="193"/>
      <c r="R33" s="195" t="str">
        <f>MTSFByLoc!$D$2</f>
        <v>Site</v>
      </c>
      <c r="S33" s="195" t="str">
        <f>MTSFByLoc!$N$2</f>
        <v>Total Tree Height-ft</v>
      </c>
      <c r="T33" s="192" t="str">
        <f>S33</f>
        <v>Total Tree Height-ft</v>
      </c>
      <c r="U33" s="193"/>
      <c r="AB33" s="195" t="str">
        <f>MTSFByLoc!$D$2</f>
        <v>Site</v>
      </c>
      <c r="AC33" s="195" t="str">
        <f>MTSFByLoc!$N$2</f>
        <v>Total Tree Height-ft</v>
      </c>
      <c r="AD33" s="192" t="str">
        <f>AC33</f>
        <v>Total Tree Height-ft</v>
      </c>
      <c r="AE33" s="193"/>
      <c r="AG33" s="195" t="str">
        <f>MTSFByLoc!$D$2</f>
        <v>Site</v>
      </c>
      <c r="AH33" s="195" t="str">
        <f>MTSFByLoc!$N$2</f>
        <v>Total Tree Height-ft</v>
      </c>
      <c r="AJ33" s="195" t="s">
        <v>949</v>
      </c>
      <c r="AL33" s="195" t="str">
        <f>MTSFByLoc!$D$2</f>
        <v>Site</v>
      </c>
      <c r="AM33" s="21" t="s">
        <v>49</v>
      </c>
      <c r="AO33" s="195" t="s">
        <v>949</v>
      </c>
    </row>
    <row r="34" spans="1:41" ht="14" thickBot="1" x14ac:dyDescent="0.2">
      <c r="F34" s="92"/>
      <c r="M34" s="196" t="s">
        <v>928</v>
      </c>
      <c r="N34" s="196" t="s">
        <v>918</v>
      </c>
      <c r="O34" s="194" t="s">
        <v>919</v>
      </c>
      <c r="P34" s="193"/>
      <c r="R34" s="196" t="str">
        <f>M34</f>
        <v>Trees of Peace-Rachel</v>
      </c>
      <c r="S34" s="196" t="s">
        <v>937</v>
      </c>
      <c r="T34" s="194" t="s">
        <v>938</v>
      </c>
      <c r="U34" s="193"/>
      <c r="AB34" s="196" t="str">
        <f>R34</f>
        <v>Trees of Peace-Rachel</v>
      </c>
      <c r="AC34" s="196" t="s">
        <v>946</v>
      </c>
      <c r="AD34" s="194" t="s">
        <v>947</v>
      </c>
      <c r="AE34" s="193"/>
      <c r="AG34" s="196" t="str">
        <f>AB34</f>
        <v>Trees of Peace-Rachel</v>
      </c>
      <c r="AH34" s="196" t="s">
        <v>946</v>
      </c>
      <c r="AJ34" s="195">
        <f>DMAX(MTSFByLoc!$D$2:$N491,11,'MTSF STATS'!AG33:AG34)</f>
        <v>156.30000000000001</v>
      </c>
      <c r="AL34" s="196" t="str">
        <f t="shared" ref="AL34:AL59" si="9">AG34</f>
        <v>Trees of Peace-Rachel</v>
      </c>
      <c r="AM34" s="196" t="s">
        <v>951</v>
      </c>
      <c r="AO34" s="195">
        <f>DMAX(MTSFByLoc!$D$2:$N491,3,'MTSF STATS'!AL33:AL34)</f>
        <v>9.9</v>
      </c>
    </row>
    <row r="35" spans="1:41" ht="14" thickBot="1" x14ac:dyDescent="0.2">
      <c r="A35" s="1" t="s">
        <v>198</v>
      </c>
      <c r="B35" s="18" t="s">
        <v>199</v>
      </c>
      <c r="C35" s="69"/>
      <c r="D35" s="70"/>
      <c r="E35" s="73"/>
      <c r="F35" s="100" t="s">
        <v>289</v>
      </c>
      <c r="G35" s="73"/>
      <c r="H35" s="74"/>
    </row>
    <row r="36" spans="1:41" ht="29" thickBot="1" x14ac:dyDescent="0.2">
      <c r="A36" s="10" t="s">
        <v>200</v>
      </c>
      <c r="B36" s="20" t="s">
        <v>48</v>
      </c>
      <c r="C36" s="21" t="s">
        <v>49</v>
      </c>
      <c r="D36" s="29" t="s">
        <v>169</v>
      </c>
      <c r="E36" s="27" t="s">
        <v>53</v>
      </c>
      <c r="F36" s="100" t="s">
        <v>193</v>
      </c>
      <c r="G36" s="26" t="s">
        <v>194</v>
      </c>
      <c r="H36" s="72" t="s">
        <v>195</v>
      </c>
      <c r="M36" s="195" t="str">
        <f>MTSFByLoc!$D$2</f>
        <v>Site</v>
      </c>
      <c r="N36" s="195" t="str">
        <f>MTSFByLoc!$N$2</f>
        <v>Total Tree Height-ft</v>
      </c>
      <c r="O36" s="192" t="str">
        <f>N36</f>
        <v>Total Tree Height-ft</v>
      </c>
      <c r="P36" s="193"/>
      <c r="R36" s="195" t="str">
        <f>MTSFByLoc!$D$2</f>
        <v>Site</v>
      </c>
      <c r="S36" s="195" t="str">
        <f>MTSFByLoc!$N$2</f>
        <v>Total Tree Height-ft</v>
      </c>
      <c r="T36" s="192" t="str">
        <f>S36</f>
        <v>Total Tree Height-ft</v>
      </c>
      <c r="U36" s="193"/>
      <c r="AB36" s="195" t="str">
        <f>MTSFByLoc!$D$2</f>
        <v>Site</v>
      </c>
      <c r="AC36" s="195" t="str">
        <f>MTSFByLoc!$N$2</f>
        <v>Total Tree Height-ft</v>
      </c>
      <c r="AD36" s="192" t="str">
        <f>AC36</f>
        <v>Total Tree Height-ft</v>
      </c>
      <c r="AE36" s="193"/>
      <c r="AG36" s="195" t="str">
        <f>MTSFByLoc!$D$2</f>
        <v>Site</v>
      </c>
      <c r="AH36" s="195" t="str">
        <f>MTSFByLoc!$N$2</f>
        <v>Total Tree Height-ft</v>
      </c>
      <c r="AJ36" s="195" t="s">
        <v>949</v>
      </c>
      <c r="AL36" s="195" t="str">
        <f>MTSFByLoc!$D$2</f>
        <v>Site</v>
      </c>
      <c r="AM36" s="21" t="s">
        <v>49</v>
      </c>
      <c r="AO36" s="195" t="s">
        <v>949</v>
      </c>
    </row>
    <row r="37" spans="1:41" ht="14" thickBot="1" x14ac:dyDescent="0.2">
      <c r="A37" s="76"/>
      <c r="B37" s="71" t="s">
        <v>201</v>
      </c>
      <c r="C37" s="71"/>
      <c r="D37" s="71"/>
      <c r="E37" s="71" t="s">
        <v>290</v>
      </c>
      <c r="F37" s="101">
        <f>DCOUNTA(MTSFByLoc!$B$2:$AA$459,4,'MTSF STATS'!$B36:$E37)</f>
        <v>322</v>
      </c>
      <c r="G37" s="71">
        <f>DMAX(MTSFByLoc!$B$2:$AA$459,13,'MTSF STATS'!$B36:$E37)</f>
        <v>176.2</v>
      </c>
      <c r="H37" s="71">
        <f>DMAX(MTSFByLoc!$B$2:$AA$459,5,'MTSF STATS'!$B36:$E37)</f>
        <v>14.8</v>
      </c>
      <c r="M37" s="196" t="s">
        <v>929</v>
      </c>
      <c r="N37" s="196" t="s">
        <v>918</v>
      </c>
      <c r="O37" s="194" t="s">
        <v>919</v>
      </c>
      <c r="P37" s="193"/>
      <c r="R37" s="196" t="str">
        <f>M37</f>
        <v>Campground</v>
      </c>
      <c r="S37" s="196" t="s">
        <v>937</v>
      </c>
      <c r="T37" s="194" t="s">
        <v>938</v>
      </c>
      <c r="U37" s="193"/>
      <c r="AB37" s="196" t="str">
        <f>R37</f>
        <v>Campground</v>
      </c>
      <c r="AC37" s="196" t="s">
        <v>946</v>
      </c>
      <c r="AD37" s="194" t="s">
        <v>947</v>
      </c>
      <c r="AE37" s="193"/>
      <c r="AG37" s="196" t="str">
        <f>AB37</f>
        <v>Campground</v>
      </c>
      <c r="AH37" s="196" t="s">
        <v>946</v>
      </c>
      <c r="AJ37" s="195">
        <f>DMAX(MTSFByLoc!$D$2:$N494,11,'MTSF STATS'!AG36:AG37)</f>
        <v>153.69999999999999</v>
      </c>
      <c r="AL37" s="196" t="str">
        <f t="shared" ref="AL37:AL59" si="10">AG37</f>
        <v>Campground</v>
      </c>
      <c r="AM37" s="196" t="s">
        <v>951</v>
      </c>
      <c r="AO37" s="195">
        <f>DMAX(MTSFByLoc!$D$2:$N494,3,'MTSF STATS'!AL36:AL37)</f>
        <v>14.8</v>
      </c>
    </row>
    <row r="38" spans="1:41" ht="14" thickBot="1" x14ac:dyDescent="0.2">
      <c r="F38" s="92"/>
    </row>
    <row r="39" spans="1:41" ht="15" thickBot="1" x14ac:dyDescent="0.2">
      <c r="A39" s="1" t="s">
        <v>198</v>
      </c>
      <c r="B39" s="18" t="s">
        <v>199</v>
      </c>
      <c r="C39" s="69"/>
      <c r="D39" s="70"/>
      <c r="E39" s="73"/>
      <c r="F39" s="100" t="s">
        <v>289</v>
      </c>
      <c r="G39" s="73"/>
      <c r="H39" s="74"/>
      <c r="M39" s="195" t="str">
        <f>MTSFByLoc!$D$2</f>
        <v>Site</v>
      </c>
      <c r="N39" s="195" t="str">
        <f>MTSFByLoc!$N$2</f>
        <v>Total Tree Height-ft</v>
      </c>
      <c r="O39" s="192" t="str">
        <f>N39</f>
        <v>Total Tree Height-ft</v>
      </c>
      <c r="P39" s="193"/>
      <c r="R39" s="195" t="str">
        <f>MTSFByLoc!$D$2</f>
        <v>Site</v>
      </c>
      <c r="S39" s="195" t="str">
        <f>MTSFByLoc!$N$2</f>
        <v>Total Tree Height-ft</v>
      </c>
      <c r="T39" s="192" t="str">
        <f>S39</f>
        <v>Total Tree Height-ft</v>
      </c>
      <c r="U39" s="193"/>
      <c r="AB39" s="195" t="str">
        <f>MTSFByLoc!$D$2</f>
        <v>Site</v>
      </c>
      <c r="AC39" s="195" t="str">
        <f>MTSFByLoc!$N$2</f>
        <v>Total Tree Height-ft</v>
      </c>
      <c r="AD39" s="192" t="str">
        <f>AC39</f>
        <v>Total Tree Height-ft</v>
      </c>
      <c r="AE39" s="193"/>
      <c r="AG39" s="195" t="str">
        <f>MTSFByLoc!$D$2</f>
        <v>Site</v>
      </c>
      <c r="AH39" s="195" t="str">
        <f>MTSFByLoc!$N$2</f>
        <v>Total Tree Height-ft</v>
      </c>
      <c r="AJ39" s="195" t="s">
        <v>949</v>
      </c>
      <c r="AL39" s="195" t="str">
        <f>MTSFByLoc!$D$2</f>
        <v>Site</v>
      </c>
      <c r="AM39" s="21" t="s">
        <v>49</v>
      </c>
      <c r="AO39" s="195" t="s">
        <v>949</v>
      </c>
    </row>
    <row r="40" spans="1:41" ht="29" thickBot="1" x14ac:dyDescent="0.2">
      <c r="A40" s="10" t="s">
        <v>336</v>
      </c>
      <c r="B40" s="20" t="s">
        <v>48</v>
      </c>
      <c r="C40" s="21" t="s">
        <v>49</v>
      </c>
      <c r="D40" s="29" t="s">
        <v>169</v>
      </c>
      <c r="E40" s="27" t="s">
        <v>53</v>
      </c>
      <c r="F40" s="100" t="s">
        <v>193</v>
      </c>
      <c r="G40" s="26" t="s">
        <v>194</v>
      </c>
      <c r="H40" s="72" t="s">
        <v>195</v>
      </c>
      <c r="M40" s="196" t="s">
        <v>930</v>
      </c>
      <c r="N40" s="196" t="s">
        <v>918</v>
      </c>
      <c r="O40" s="194" t="s">
        <v>919</v>
      </c>
      <c r="P40" s="193"/>
      <c r="R40" s="196" t="str">
        <f>M40</f>
        <v>Frog Pond</v>
      </c>
      <c r="S40" s="196" t="s">
        <v>937</v>
      </c>
      <c r="T40" s="194" t="s">
        <v>938</v>
      </c>
      <c r="U40" s="193"/>
      <c r="AB40" s="196" t="str">
        <f>R40</f>
        <v>Frog Pond</v>
      </c>
      <c r="AC40" s="196" t="s">
        <v>946</v>
      </c>
      <c r="AD40" s="194" t="s">
        <v>947</v>
      </c>
      <c r="AE40" s="193"/>
      <c r="AG40" s="196" t="str">
        <f>AB40</f>
        <v>Frog Pond</v>
      </c>
      <c r="AH40" s="196" t="s">
        <v>946</v>
      </c>
      <c r="AJ40" s="195">
        <f>DMAX(MTSFByLoc!$D$2:$N497,11,'MTSF STATS'!AG39:AG40)</f>
        <v>151.6</v>
      </c>
      <c r="AL40" s="196" t="str">
        <f t="shared" ref="AL40:AL59" si="11">AG40</f>
        <v>Frog Pond</v>
      </c>
      <c r="AM40" s="196" t="s">
        <v>951</v>
      </c>
      <c r="AO40" s="195">
        <f>DMAX(MTSFByLoc!$D$2:$N497,3,'MTSF STATS'!AL39:AL40)</f>
        <v>8.1</v>
      </c>
    </row>
    <row r="41" spans="1:41" ht="14" thickBot="1" x14ac:dyDescent="0.2">
      <c r="A41" s="76"/>
      <c r="B41" s="71" t="s">
        <v>730</v>
      </c>
      <c r="C41" s="71"/>
      <c r="D41" s="71"/>
      <c r="E41" s="71" t="s">
        <v>290</v>
      </c>
      <c r="F41" s="101">
        <f>DCOUNTA(MTSFByLoc!$B$2:$AA$459,4,'MTSF STATS'!$B40:$E41)</f>
        <v>14</v>
      </c>
      <c r="G41" s="71">
        <f>DMAX(MTSFByLoc!$B$2:$AA$459,13,'MTSF STATS'!$B40:$E41)</f>
        <v>152.34207173158723</v>
      </c>
      <c r="H41" s="71">
        <f>DMAX(MTSFByLoc!$B$2:$AA$459,5,'MTSF STATS'!$B40:$E41)</f>
        <v>12.4</v>
      </c>
    </row>
    <row r="42" spans="1:41" ht="15" thickBot="1" x14ac:dyDescent="0.2">
      <c r="F42" s="92"/>
      <c r="M42" s="195" t="str">
        <f>MTSFByLoc!$D$2</f>
        <v>Site</v>
      </c>
      <c r="N42" s="195" t="str">
        <f>MTSFByLoc!$N$2</f>
        <v>Total Tree Height-ft</v>
      </c>
      <c r="O42" s="192" t="str">
        <f>N42</f>
        <v>Total Tree Height-ft</v>
      </c>
      <c r="P42" s="193"/>
      <c r="R42" s="195" t="str">
        <f>MTSFByLoc!$D$2</f>
        <v>Site</v>
      </c>
      <c r="S42" s="195" t="str">
        <f>MTSFByLoc!$N$2</f>
        <v>Total Tree Height-ft</v>
      </c>
      <c r="T42" s="192" t="str">
        <f>S42</f>
        <v>Total Tree Height-ft</v>
      </c>
      <c r="U42" s="193"/>
      <c r="AB42" s="195" t="str">
        <f>MTSFByLoc!$D$2</f>
        <v>Site</v>
      </c>
      <c r="AC42" s="195" t="str">
        <f>MTSFByLoc!$N$2</f>
        <v>Total Tree Height-ft</v>
      </c>
      <c r="AD42" s="192" t="str">
        <f>AC42</f>
        <v>Total Tree Height-ft</v>
      </c>
      <c r="AE42" s="193"/>
      <c r="AG42" s="195" t="str">
        <f>MTSFByLoc!$D$2</f>
        <v>Site</v>
      </c>
      <c r="AH42" s="195" t="str">
        <f>MTSFByLoc!$N$2</f>
        <v>Total Tree Height-ft</v>
      </c>
      <c r="AJ42" s="195" t="s">
        <v>949</v>
      </c>
      <c r="AL42" s="195" t="str">
        <f>MTSFByLoc!$D$2</f>
        <v>Site</v>
      </c>
      <c r="AM42" s="21" t="s">
        <v>49</v>
      </c>
      <c r="AO42" s="195" t="s">
        <v>949</v>
      </c>
    </row>
    <row r="43" spans="1:41" ht="14" thickBot="1" x14ac:dyDescent="0.2">
      <c r="A43" s="1" t="s">
        <v>198</v>
      </c>
      <c r="B43" s="18" t="s">
        <v>199</v>
      </c>
      <c r="C43" s="69"/>
      <c r="D43" s="70"/>
      <c r="E43" s="73"/>
      <c r="F43" s="100" t="s">
        <v>289</v>
      </c>
      <c r="G43" s="73"/>
      <c r="H43" s="74"/>
      <c r="M43" s="196" t="s">
        <v>931</v>
      </c>
      <c r="N43" s="196" t="s">
        <v>918</v>
      </c>
      <c r="O43" s="194" t="s">
        <v>919</v>
      </c>
      <c r="P43" s="193"/>
      <c r="R43" s="196" t="str">
        <f>M43</f>
        <v>HQ</v>
      </c>
      <c r="S43" s="196" t="s">
        <v>937</v>
      </c>
      <c r="T43" s="194" t="s">
        <v>938</v>
      </c>
      <c r="U43" s="193"/>
      <c r="AB43" s="196" t="str">
        <f>R43</f>
        <v>HQ</v>
      </c>
      <c r="AC43" s="196" t="s">
        <v>946</v>
      </c>
      <c r="AD43" s="194" t="s">
        <v>947</v>
      </c>
      <c r="AE43" s="193"/>
      <c r="AG43" s="196" t="str">
        <f>AB43</f>
        <v>HQ</v>
      </c>
      <c r="AH43" s="196" t="s">
        <v>946</v>
      </c>
      <c r="AJ43" s="195">
        <f>DMAX(MTSFByLoc!$D$2:$N500,11,'MTSF STATS'!AG42:AG43)</f>
        <v>151</v>
      </c>
      <c r="AL43" s="196" t="str">
        <f t="shared" ref="AL43:AL59" si="12">AG43</f>
        <v>HQ</v>
      </c>
      <c r="AM43" s="196" t="s">
        <v>951</v>
      </c>
      <c r="AO43" s="195">
        <f>DMAX(MTSFByLoc!$D$2:$N500,3,'MTSF STATS'!AL42:AL43)</f>
        <v>10.199999999999999</v>
      </c>
    </row>
    <row r="44" spans="1:41" ht="29" thickBot="1" x14ac:dyDescent="0.2">
      <c r="A44" s="10" t="s">
        <v>292</v>
      </c>
      <c r="B44" s="20" t="s">
        <v>48</v>
      </c>
      <c r="C44" s="21" t="s">
        <v>49</v>
      </c>
      <c r="D44" s="29" t="s">
        <v>169</v>
      </c>
      <c r="E44" s="27" t="s">
        <v>53</v>
      </c>
      <c r="F44" s="100" t="s">
        <v>193</v>
      </c>
      <c r="G44" s="26" t="s">
        <v>194</v>
      </c>
      <c r="H44" s="72" t="s">
        <v>195</v>
      </c>
    </row>
    <row r="45" spans="1:41" ht="15" thickBot="1" x14ac:dyDescent="0.2">
      <c r="A45" s="76"/>
      <c r="B45" s="71" t="s">
        <v>287</v>
      </c>
      <c r="C45" s="71"/>
      <c r="D45" s="71"/>
      <c r="E45" s="71" t="s">
        <v>351</v>
      </c>
      <c r="F45" s="101">
        <f>DCOUNTA(MTSFByLoc!$B$2:$AA$459,4,'MTSF STATS'!$B44:$E45)</f>
        <v>10</v>
      </c>
      <c r="G45" s="71">
        <f>DMAX(MTSFByLoc!$B$2:$AA$459,13,'MTSF STATS'!$B44:$E45)</f>
        <v>131.4638570764933</v>
      </c>
      <c r="H45" s="71">
        <f>DMAX(MTSFByLoc!$B$2:$AA$459,5,'MTSF STATS'!$B44:$E45)</f>
        <v>14.5</v>
      </c>
      <c r="M45" s="195" t="str">
        <f>MTSFByLoc!$D$2</f>
        <v>Site</v>
      </c>
      <c r="N45" s="195" t="str">
        <f>MTSFByLoc!$N$2</f>
        <v>Total Tree Height-ft</v>
      </c>
      <c r="O45" s="192" t="str">
        <f>N45</f>
        <v>Total Tree Height-ft</v>
      </c>
      <c r="P45" s="193"/>
      <c r="R45" s="195" t="str">
        <f>MTSFByLoc!$D$2</f>
        <v>Site</v>
      </c>
      <c r="S45" s="195" t="str">
        <f>MTSFByLoc!$N$2</f>
        <v>Total Tree Height-ft</v>
      </c>
      <c r="T45" s="192" t="str">
        <f>S45</f>
        <v>Total Tree Height-ft</v>
      </c>
      <c r="U45" s="193"/>
      <c r="AB45" s="195" t="str">
        <f>MTSFByLoc!$D$2</f>
        <v>Site</v>
      </c>
      <c r="AC45" s="195" t="str">
        <f>MTSFByLoc!$N$2</f>
        <v>Total Tree Height-ft</v>
      </c>
      <c r="AD45" s="192" t="str">
        <f>AC45</f>
        <v>Total Tree Height-ft</v>
      </c>
      <c r="AE45" s="193"/>
      <c r="AG45" s="195" t="str">
        <f>MTSFByLoc!$D$2</f>
        <v>Site</v>
      </c>
      <c r="AH45" s="195" t="str">
        <f>MTSFByLoc!$N$2</f>
        <v>Total Tree Height-ft</v>
      </c>
      <c r="AJ45" s="195" t="s">
        <v>949</v>
      </c>
      <c r="AL45" s="195" t="str">
        <f>MTSFByLoc!$D$2</f>
        <v>Site</v>
      </c>
      <c r="AM45" s="21" t="s">
        <v>49</v>
      </c>
      <c r="AO45" s="195" t="s">
        <v>949</v>
      </c>
    </row>
    <row r="46" spans="1:41" ht="14" thickBot="1" x14ac:dyDescent="0.2">
      <c r="F46" s="92"/>
      <c r="M46" s="196" t="s">
        <v>788</v>
      </c>
      <c r="N46" s="196" t="s">
        <v>918</v>
      </c>
      <c r="O46" s="194" t="s">
        <v>919</v>
      </c>
      <c r="P46" s="193"/>
      <c r="R46" s="196" t="str">
        <f>M46</f>
        <v>Headquarters Hill</v>
      </c>
      <c r="S46" s="196" t="s">
        <v>937</v>
      </c>
      <c r="T46" s="194" t="s">
        <v>938</v>
      </c>
      <c r="U46" s="193"/>
      <c r="AB46" s="196" t="str">
        <f>R46</f>
        <v>Headquarters Hill</v>
      </c>
      <c r="AC46" s="196" t="s">
        <v>946</v>
      </c>
      <c r="AD46" s="194" t="s">
        <v>947</v>
      </c>
      <c r="AE46" s="193"/>
      <c r="AG46" s="196" t="str">
        <f>AB46</f>
        <v>Headquarters Hill</v>
      </c>
      <c r="AH46" s="196" t="s">
        <v>946</v>
      </c>
      <c r="AJ46" s="195">
        <f>DMAX(MTSFByLoc!$D$2:$N503,11,'MTSF STATS'!AG45:AG46)</f>
        <v>0</v>
      </c>
      <c r="AL46" s="196" t="str">
        <f t="shared" ref="AL46:AL59" si="13">AG46</f>
        <v>Headquarters Hill</v>
      </c>
      <c r="AM46" s="196" t="s">
        <v>951</v>
      </c>
      <c r="AO46" s="195">
        <f>DMAX(MTSFByLoc!$D$2:$N503,3,'MTSF STATS'!AL45:AL46)</f>
        <v>0</v>
      </c>
    </row>
    <row r="47" spans="1:41" ht="14" thickBot="1" x14ac:dyDescent="0.2">
      <c r="A47" s="1" t="s">
        <v>198</v>
      </c>
      <c r="B47" s="18" t="s">
        <v>199</v>
      </c>
      <c r="C47" s="69"/>
      <c r="D47" s="70"/>
      <c r="E47" s="73"/>
      <c r="F47" s="100" t="s">
        <v>289</v>
      </c>
      <c r="G47" s="73"/>
      <c r="H47" s="74"/>
    </row>
    <row r="48" spans="1:41" ht="29" thickBot="1" x14ac:dyDescent="0.2">
      <c r="A48" s="10" t="s">
        <v>159</v>
      </c>
      <c r="B48" s="20" t="s">
        <v>48</v>
      </c>
      <c r="C48" s="21" t="s">
        <v>49</v>
      </c>
      <c r="D48" s="29" t="s">
        <v>169</v>
      </c>
      <c r="E48" s="27" t="s">
        <v>53</v>
      </c>
      <c r="F48" s="100" t="s">
        <v>193</v>
      </c>
      <c r="G48" s="26" t="s">
        <v>194</v>
      </c>
      <c r="H48" s="72" t="s">
        <v>195</v>
      </c>
      <c r="M48" s="195" t="str">
        <f>MTSFByLoc!$D$2</f>
        <v>Site</v>
      </c>
      <c r="N48" s="195" t="str">
        <f>MTSFByLoc!$N$2</f>
        <v>Total Tree Height-ft</v>
      </c>
      <c r="O48" s="192" t="str">
        <f>N48</f>
        <v>Total Tree Height-ft</v>
      </c>
      <c r="P48" s="193"/>
      <c r="R48" s="195" t="str">
        <f>MTSFByLoc!$D$2</f>
        <v>Site</v>
      </c>
      <c r="S48" s="195" t="str">
        <f>MTSFByLoc!$N$2</f>
        <v>Total Tree Height-ft</v>
      </c>
      <c r="T48" s="192" t="str">
        <f>S48</f>
        <v>Total Tree Height-ft</v>
      </c>
      <c r="U48" s="193"/>
      <c r="AB48" s="195" t="str">
        <f>MTSFByLoc!$D$2</f>
        <v>Site</v>
      </c>
      <c r="AC48" s="195" t="str">
        <f>MTSFByLoc!$N$2</f>
        <v>Total Tree Height-ft</v>
      </c>
      <c r="AD48" s="192" t="str">
        <f>AC48</f>
        <v>Total Tree Height-ft</v>
      </c>
      <c r="AE48" s="193"/>
      <c r="AG48" s="195" t="str">
        <f>MTSFByLoc!$D$2</f>
        <v>Site</v>
      </c>
      <c r="AH48" s="195" t="str">
        <f>MTSFByLoc!$N$2</f>
        <v>Total Tree Height-ft</v>
      </c>
      <c r="AJ48" s="195" t="s">
        <v>949</v>
      </c>
      <c r="AL48" s="195" t="str">
        <f>MTSFByLoc!$D$2</f>
        <v>Site</v>
      </c>
      <c r="AM48" s="21" t="s">
        <v>49</v>
      </c>
      <c r="AO48" s="195" t="s">
        <v>949</v>
      </c>
    </row>
    <row r="49" spans="1:41" ht="14" thickBot="1" x14ac:dyDescent="0.2">
      <c r="A49" s="76"/>
      <c r="B49" s="71" t="s">
        <v>288</v>
      </c>
      <c r="C49" s="71"/>
      <c r="D49" s="71"/>
      <c r="E49" s="71" t="s">
        <v>428</v>
      </c>
      <c r="F49" s="101">
        <f>DCOUNTA(MTSFByLoc!$B$2:$AA$459,4,'MTSF STATS'!$B48:$E49)</f>
        <v>7</v>
      </c>
      <c r="G49" s="71">
        <f>DMAX(MTSFByLoc!$B$2:$AA$459,13,'MTSF STATS'!$B48:$E49)</f>
        <v>129.60698827624987</v>
      </c>
      <c r="H49" s="71">
        <f>DMAX(MTSFByLoc!$B$2:$AA$459,5,'MTSF STATS'!$B48:$E49)</f>
        <v>19.399999999999999</v>
      </c>
      <c r="M49" s="196" t="s">
        <v>932</v>
      </c>
      <c r="N49" s="196" t="s">
        <v>918</v>
      </c>
      <c r="O49" s="194" t="s">
        <v>919</v>
      </c>
      <c r="P49" s="193"/>
      <c r="R49" s="196" t="str">
        <f>M49</f>
        <v>Cold River</v>
      </c>
      <c r="S49" s="196" t="s">
        <v>937</v>
      </c>
      <c r="T49" s="194" t="s">
        <v>938</v>
      </c>
      <c r="U49" s="193"/>
      <c r="AB49" s="196" t="str">
        <f>R49</f>
        <v>Cold River</v>
      </c>
      <c r="AC49" s="196" t="s">
        <v>946</v>
      </c>
      <c r="AD49" s="194" t="s">
        <v>947</v>
      </c>
      <c r="AE49" s="193"/>
      <c r="AG49" s="196" t="str">
        <f>AB49</f>
        <v>Cold River</v>
      </c>
      <c r="AH49" s="196" t="s">
        <v>946</v>
      </c>
      <c r="AJ49" s="195">
        <f>DMAX(MTSFByLoc!$D$2:$N506,11,'MTSF STATS'!AG48:AG49)</f>
        <v>152.69999999999999</v>
      </c>
      <c r="AL49" s="196" t="str">
        <f t="shared" ref="AL49:AL59" si="14">AG49</f>
        <v>Cold River</v>
      </c>
      <c r="AM49" s="196" t="s">
        <v>951</v>
      </c>
      <c r="AO49" s="195">
        <f>DMAX(MTSFByLoc!$D$2:$N506,3,'MTSF STATS'!AL48:AL49)</f>
        <v>11.3</v>
      </c>
    </row>
    <row r="50" spans="1:41" ht="14" thickBot="1" x14ac:dyDescent="0.2">
      <c r="F50" s="92"/>
    </row>
    <row r="51" spans="1:41" ht="15" thickBot="1" x14ac:dyDescent="0.2">
      <c r="A51" s="1" t="s">
        <v>198</v>
      </c>
      <c r="B51" s="18" t="s">
        <v>199</v>
      </c>
      <c r="C51" s="69"/>
      <c r="D51" s="70"/>
      <c r="E51" s="73"/>
      <c r="F51" s="100" t="s">
        <v>289</v>
      </c>
      <c r="G51" s="73"/>
      <c r="H51" s="74"/>
      <c r="M51" s="195" t="str">
        <f>MTSFByLoc!$D$2</f>
        <v>Site</v>
      </c>
      <c r="N51" s="195" t="str">
        <f>MTSFByLoc!$N$2</f>
        <v>Total Tree Height-ft</v>
      </c>
      <c r="O51" s="192" t="str">
        <f>N51</f>
        <v>Total Tree Height-ft</v>
      </c>
      <c r="P51" s="193"/>
      <c r="R51" s="195" t="str">
        <f>MTSFByLoc!$D$2</f>
        <v>Site</v>
      </c>
      <c r="S51" s="195" t="str">
        <f>MTSFByLoc!$N$2</f>
        <v>Total Tree Height-ft</v>
      </c>
      <c r="T51" s="192" t="str">
        <f>S51</f>
        <v>Total Tree Height-ft</v>
      </c>
      <c r="U51" s="193"/>
      <c r="AB51" s="195" t="str">
        <f>MTSFByLoc!$D$2</f>
        <v>Site</v>
      </c>
      <c r="AC51" s="195" t="str">
        <f>MTSFByLoc!$N$2</f>
        <v>Total Tree Height-ft</v>
      </c>
      <c r="AD51" s="192" t="str">
        <f>AC51</f>
        <v>Total Tree Height-ft</v>
      </c>
      <c r="AE51" s="193"/>
      <c r="AG51" s="195" t="str">
        <f>MTSFByLoc!$D$2</f>
        <v>Site</v>
      </c>
      <c r="AH51" s="195" t="str">
        <f>MTSFByLoc!$N$2</f>
        <v>Total Tree Height-ft</v>
      </c>
      <c r="AJ51" s="195" t="s">
        <v>949</v>
      </c>
      <c r="AL51" s="195" t="str">
        <f>MTSFByLoc!$D$2</f>
        <v>Site</v>
      </c>
      <c r="AM51" s="21" t="s">
        <v>49</v>
      </c>
      <c r="AO51" s="195" t="s">
        <v>949</v>
      </c>
    </row>
    <row r="52" spans="1:41" ht="29" thickBot="1" x14ac:dyDescent="0.2">
      <c r="A52" s="10" t="s">
        <v>293</v>
      </c>
      <c r="B52" s="20" t="s">
        <v>48</v>
      </c>
      <c r="C52" s="21" t="s">
        <v>49</v>
      </c>
      <c r="D52" s="29" t="s">
        <v>169</v>
      </c>
      <c r="E52" s="27" t="s">
        <v>53</v>
      </c>
      <c r="F52" s="100" t="s">
        <v>193</v>
      </c>
      <c r="G52" s="26" t="s">
        <v>194</v>
      </c>
      <c r="H52" s="72" t="s">
        <v>195</v>
      </c>
      <c r="M52" s="196" t="s">
        <v>933</v>
      </c>
      <c r="N52" s="196" t="s">
        <v>918</v>
      </c>
      <c r="O52" s="194" t="s">
        <v>919</v>
      </c>
      <c r="P52" s="193"/>
      <c r="R52" s="196" t="str">
        <f>M52</f>
        <v>Encampment</v>
      </c>
      <c r="S52" s="196" t="s">
        <v>937</v>
      </c>
      <c r="T52" s="194" t="s">
        <v>938</v>
      </c>
      <c r="U52" s="193"/>
      <c r="AB52" s="196" t="str">
        <f>R52</f>
        <v>Encampment</v>
      </c>
      <c r="AC52" s="196" t="s">
        <v>946</v>
      </c>
      <c r="AD52" s="194" t="s">
        <v>947</v>
      </c>
      <c r="AE52" s="193"/>
      <c r="AG52" s="196" t="str">
        <f>AB52</f>
        <v>Encampment</v>
      </c>
      <c r="AH52" s="196" t="s">
        <v>946</v>
      </c>
      <c r="AJ52" s="195">
        <f>DMAX(MTSFByLoc!$D$2:$N509,11,'MTSF STATS'!AG51:AG52)</f>
        <v>152.28513493469663</v>
      </c>
      <c r="AL52" s="196" t="str">
        <f t="shared" ref="AL52:AL59" si="15">AG52</f>
        <v>Encampment</v>
      </c>
      <c r="AM52" s="196" t="s">
        <v>951</v>
      </c>
      <c r="AO52" s="195">
        <f>DMAX(MTSFByLoc!$D$2:$N509,3,'MTSF STATS'!AL51:AL52)</f>
        <v>11.7</v>
      </c>
    </row>
    <row r="53" spans="1:41" ht="14" thickBot="1" x14ac:dyDescent="0.2">
      <c r="A53" s="76"/>
      <c r="B53" s="71" t="s">
        <v>291</v>
      </c>
      <c r="C53" s="71"/>
      <c r="D53" s="71"/>
      <c r="E53" s="71" t="s">
        <v>428</v>
      </c>
      <c r="F53" s="101">
        <f>DCOUNTA(MTSFByLoc!$B$2:$AA$459,4,'MTSF STATS'!$B52:$E53)</f>
        <v>11</v>
      </c>
      <c r="G53" s="71">
        <f>DMAX(MTSFByLoc!$B$2:$AA$459,13,'MTSF STATS'!$B52:$E53)</f>
        <v>125.83231189754696</v>
      </c>
      <c r="H53" s="71">
        <f>DMAX(MTSFByLoc!$B$2:$AA$459,5,'MTSF STATS'!$B52:$E53)</f>
        <v>13.2</v>
      </c>
    </row>
    <row r="54" spans="1:41" ht="15" thickBot="1" x14ac:dyDescent="0.2">
      <c r="F54" s="92"/>
      <c r="M54" s="195" t="str">
        <f>MTSFByLoc!$D$2</f>
        <v>Site</v>
      </c>
      <c r="N54" s="195" t="str">
        <f>MTSFByLoc!$N$2</f>
        <v>Total Tree Height-ft</v>
      </c>
      <c r="O54" s="192" t="str">
        <f>N54</f>
        <v>Total Tree Height-ft</v>
      </c>
      <c r="P54" s="193"/>
      <c r="R54" s="195" t="str">
        <f>MTSFByLoc!$D$2</f>
        <v>Site</v>
      </c>
      <c r="S54" s="195" t="str">
        <f>MTSFByLoc!$N$2</f>
        <v>Total Tree Height-ft</v>
      </c>
      <c r="T54" s="192" t="str">
        <f>S54</f>
        <v>Total Tree Height-ft</v>
      </c>
      <c r="U54" s="193"/>
      <c r="AB54" s="195" t="str">
        <f>MTSFByLoc!$D$2</f>
        <v>Site</v>
      </c>
      <c r="AC54" s="195" t="str">
        <f>MTSFByLoc!$N$2</f>
        <v>Total Tree Height-ft</v>
      </c>
      <c r="AD54" s="192" t="str">
        <f>AC54</f>
        <v>Total Tree Height-ft</v>
      </c>
      <c r="AE54" s="193"/>
      <c r="AG54" s="195" t="str">
        <f>MTSFByLoc!$D$2</f>
        <v>Site</v>
      </c>
      <c r="AH54" s="195" t="str">
        <f>MTSFByLoc!$N$2</f>
        <v>Total Tree Height-ft</v>
      </c>
      <c r="AJ54" s="195" t="s">
        <v>949</v>
      </c>
      <c r="AL54" s="195" t="str">
        <f>MTSFByLoc!$D$2</f>
        <v>Site</v>
      </c>
      <c r="AM54" s="21" t="s">
        <v>49</v>
      </c>
      <c r="AO54" s="195" t="s">
        <v>949</v>
      </c>
    </row>
    <row r="55" spans="1:41" ht="14" thickBot="1" x14ac:dyDescent="0.2">
      <c r="A55" s="1" t="s">
        <v>198</v>
      </c>
      <c r="B55" s="18" t="s">
        <v>199</v>
      </c>
      <c r="C55" s="69"/>
      <c r="D55" s="70"/>
      <c r="E55" s="73"/>
      <c r="F55" s="100" t="s">
        <v>289</v>
      </c>
      <c r="G55" s="73"/>
      <c r="H55" s="74"/>
      <c r="M55" s="196" t="s">
        <v>934</v>
      </c>
      <c r="N55" s="196" t="s">
        <v>918</v>
      </c>
      <c r="O55" s="194" t="s">
        <v>919</v>
      </c>
      <c r="P55" s="193"/>
      <c r="R55" s="196" t="str">
        <f>M55</f>
        <v>Indian Springs</v>
      </c>
      <c r="S55" s="196" t="s">
        <v>937</v>
      </c>
      <c r="T55" s="194" t="s">
        <v>938</v>
      </c>
      <c r="U55" s="193"/>
      <c r="AB55" s="196" t="str">
        <f>R55</f>
        <v>Indian Springs</v>
      </c>
      <c r="AC55" s="196" t="s">
        <v>946</v>
      </c>
      <c r="AD55" s="194" t="s">
        <v>947</v>
      </c>
      <c r="AE55" s="193"/>
      <c r="AG55" s="196" t="str">
        <f>AB55</f>
        <v>Indian Springs</v>
      </c>
      <c r="AH55" s="196" t="s">
        <v>946</v>
      </c>
      <c r="AJ55" s="195">
        <f>DMAX(MTSFByLoc!$D$2:$N512,11,'MTSF STATS'!AG54:AG55)</f>
        <v>144.61182820108874</v>
      </c>
      <c r="AL55" s="196" t="str">
        <f t="shared" ref="AL55:AL59" si="16">AG55</f>
        <v>Indian Springs</v>
      </c>
      <c r="AM55" s="196" t="s">
        <v>951</v>
      </c>
      <c r="AO55" s="195">
        <f>DMAX(MTSFByLoc!$D$2:$N512,3,'MTSF STATS'!AL54:AL55)</f>
        <v>12</v>
      </c>
    </row>
    <row r="56" spans="1:41" ht="29" thickBot="1" x14ac:dyDescent="0.2">
      <c r="A56" s="10" t="s">
        <v>294</v>
      </c>
      <c r="B56" s="20" t="s">
        <v>48</v>
      </c>
      <c r="C56" s="21" t="s">
        <v>49</v>
      </c>
      <c r="D56" s="29" t="s">
        <v>169</v>
      </c>
      <c r="E56" s="27" t="s">
        <v>53</v>
      </c>
      <c r="F56" s="100" t="s">
        <v>193</v>
      </c>
      <c r="G56" s="26" t="s">
        <v>194</v>
      </c>
      <c r="H56" s="72" t="s">
        <v>195</v>
      </c>
    </row>
    <row r="57" spans="1:41" ht="15" thickBot="1" x14ac:dyDescent="0.2">
      <c r="A57" s="76"/>
      <c r="B57" s="71" t="s">
        <v>148</v>
      </c>
      <c r="C57" s="71"/>
      <c r="D57" s="71"/>
      <c r="E57" s="71" t="s">
        <v>428</v>
      </c>
      <c r="F57" s="101">
        <f>DCOUNTA(MTSFByLoc!$B$2:$AA$459,4,'MTSF STATS'!$B56:$E57)</f>
        <v>1</v>
      </c>
      <c r="G57" s="71">
        <f>DMAX(MTSFByLoc!$B$2:$AA$459,13,'MTSF STATS'!$B56:$E57)</f>
        <v>123.5</v>
      </c>
      <c r="H57" s="71">
        <f>DMAX(MTSFByLoc!$B$2:$AA$459,5,'MTSF STATS'!$B56:$E57)</f>
        <v>6.1</v>
      </c>
      <c r="M57" s="195" t="str">
        <f>MTSFByLoc!$D$2</f>
        <v>Site</v>
      </c>
      <c r="N57" s="195" t="str">
        <f>MTSFByLoc!$N$2</f>
        <v>Total Tree Height-ft</v>
      </c>
      <c r="O57" s="192" t="str">
        <f>N57</f>
        <v>Total Tree Height-ft</v>
      </c>
      <c r="P57" s="193"/>
      <c r="R57" s="195" t="str">
        <f>MTSFByLoc!$D$2</f>
        <v>Site</v>
      </c>
      <c r="S57" s="195" t="str">
        <f>MTSFByLoc!$N$2</f>
        <v>Total Tree Height-ft</v>
      </c>
      <c r="T57" s="192" t="str">
        <f>S57</f>
        <v>Total Tree Height-ft</v>
      </c>
      <c r="U57" s="193"/>
      <c r="AB57" s="195" t="str">
        <f>MTSFByLoc!$D$2</f>
        <v>Site</v>
      </c>
      <c r="AC57" s="195" t="str">
        <f>MTSFByLoc!$N$2</f>
        <v>Total Tree Height-ft</v>
      </c>
      <c r="AD57" s="192" t="str">
        <f>AC57</f>
        <v>Total Tree Height-ft</v>
      </c>
      <c r="AE57" s="193"/>
      <c r="AG57" s="195" t="str">
        <f>MTSFByLoc!$D$2</f>
        <v>Site</v>
      </c>
      <c r="AH57" s="195" t="str">
        <f>MTSFByLoc!$N$2</f>
        <v>Total Tree Height-ft</v>
      </c>
      <c r="AJ57" s="195" t="s">
        <v>949</v>
      </c>
      <c r="AL57" s="195" t="str">
        <f>MTSFByLoc!$D$2</f>
        <v>Site</v>
      </c>
      <c r="AM57" s="21" t="s">
        <v>49</v>
      </c>
      <c r="AO57" s="195" t="s">
        <v>949</v>
      </c>
    </row>
    <row r="58" spans="1:41" ht="14" thickBot="1" x14ac:dyDescent="0.2">
      <c r="F58" s="92"/>
      <c r="M58" s="196" t="s">
        <v>935</v>
      </c>
      <c r="N58" s="196" t="s">
        <v>918</v>
      </c>
      <c r="O58" s="194" t="s">
        <v>919</v>
      </c>
      <c r="P58" s="193"/>
      <c r="R58" s="196" t="str">
        <f>M58</f>
        <v>Todd Mtn</v>
      </c>
      <c r="S58" s="196" t="s">
        <v>937</v>
      </c>
      <c r="T58" s="194" t="s">
        <v>938</v>
      </c>
      <c r="U58" s="193"/>
      <c r="AB58" s="196" t="str">
        <f>R58</f>
        <v>Todd Mtn</v>
      </c>
      <c r="AC58" s="196" t="s">
        <v>946</v>
      </c>
      <c r="AD58" s="194" t="s">
        <v>947</v>
      </c>
      <c r="AE58" s="193"/>
      <c r="AG58" s="196" t="str">
        <f>AB58</f>
        <v>Todd Mtn</v>
      </c>
      <c r="AH58" s="196" t="s">
        <v>946</v>
      </c>
      <c r="AJ58" s="195">
        <f>DMAX(MTSFByLoc!$D$2:$N515,11,'MTSF STATS'!AG57:AG58)</f>
        <v>141.3060211656319</v>
      </c>
      <c r="AL58" s="196" t="str">
        <f t="shared" ref="AL58:AL59" si="17">AG58</f>
        <v>Todd Mtn</v>
      </c>
      <c r="AM58" s="196" t="s">
        <v>951</v>
      </c>
      <c r="AO58" s="195">
        <f>DMAX(MTSFByLoc!$D$2:$N515,3,'MTSF STATS'!AL57:AL58)</f>
        <v>19.399999999999999</v>
      </c>
    </row>
    <row r="59" spans="1:41" ht="14" thickBot="1" x14ac:dyDescent="0.2">
      <c r="A59" s="1" t="s">
        <v>198</v>
      </c>
      <c r="B59" s="18" t="s">
        <v>199</v>
      </c>
      <c r="C59" s="69"/>
      <c r="D59" s="70"/>
      <c r="E59" s="73"/>
      <c r="F59" s="100" t="s">
        <v>289</v>
      </c>
      <c r="G59" s="73"/>
      <c r="H59" s="74"/>
    </row>
    <row r="60" spans="1:41" ht="29" thickBot="1" x14ac:dyDescent="0.2">
      <c r="A60" s="10" t="s">
        <v>149</v>
      </c>
      <c r="B60" s="20" t="s">
        <v>48</v>
      </c>
      <c r="C60" s="21" t="s">
        <v>49</v>
      </c>
      <c r="D60" s="29" t="s">
        <v>169</v>
      </c>
      <c r="E60" s="27" t="s">
        <v>53</v>
      </c>
      <c r="F60" s="100" t="s">
        <v>193</v>
      </c>
      <c r="G60" s="26" t="s">
        <v>194</v>
      </c>
      <c r="H60" s="72" t="s">
        <v>195</v>
      </c>
    </row>
    <row r="61" spans="1:41" ht="14" thickBot="1" x14ac:dyDescent="0.2">
      <c r="A61" s="76"/>
      <c r="B61" s="71" t="s">
        <v>127</v>
      </c>
      <c r="C61" s="71"/>
      <c r="D61" s="71"/>
      <c r="E61" s="71" t="s">
        <v>428</v>
      </c>
      <c r="F61" s="101">
        <f>DCOUNTA(MTSFByLoc!$B$2:$AA$459,4,'MTSF STATS'!$B60:$E61)</f>
        <v>8</v>
      </c>
      <c r="G61" s="71">
        <f>DMAX(MTSFByLoc!$B$2:$AA$459,13,'MTSF STATS'!$B60:$E61)</f>
        <v>68.5</v>
      </c>
      <c r="H61" s="71">
        <f>DMAX(MTSFByLoc!$B$2:$AA$459,5,'MTSF STATS'!$B60:$E61)</f>
        <v>2.0833333333333335</v>
      </c>
    </row>
    <row r="62" spans="1:41" ht="14" thickBot="1" x14ac:dyDescent="0.2">
      <c r="F62" s="92"/>
    </row>
    <row r="63" spans="1:41" ht="14" thickBot="1" x14ac:dyDescent="0.2">
      <c r="A63" s="1" t="s">
        <v>198</v>
      </c>
      <c r="B63" s="18" t="s">
        <v>199</v>
      </c>
      <c r="C63" s="69"/>
      <c r="D63" s="70"/>
      <c r="E63" s="73"/>
      <c r="F63" s="100" t="s">
        <v>289</v>
      </c>
      <c r="G63" s="73"/>
      <c r="H63" s="74"/>
    </row>
    <row r="64" spans="1:41" ht="29" thickBot="1" x14ac:dyDescent="0.2">
      <c r="A64" s="10" t="s">
        <v>128</v>
      </c>
      <c r="B64" s="20" t="s">
        <v>48</v>
      </c>
      <c r="C64" s="21" t="s">
        <v>49</v>
      </c>
      <c r="D64" s="29" t="s">
        <v>169</v>
      </c>
      <c r="E64" s="27" t="s">
        <v>53</v>
      </c>
      <c r="F64" s="100" t="s">
        <v>193</v>
      </c>
      <c r="G64" s="26" t="s">
        <v>194</v>
      </c>
      <c r="H64" s="72" t="s">
        <v>195</v>
      </c>
    </row>
    <row r="65" spans="1:8" ht="14" thickBot="1" x14ac:dyDescent="0.2">
      <c r="A65" s="76"/>
      <c r="B65" s="71" t="s">
        <v>17</v>
      </c>
      <c r="C65" s="71"/>
      <c r="D65" s="71"/>
      <c r="E65" s="71" t="s">
        <v>428</v>
      </c>
      <c r="F65" s="101">
        <f>DCOUNTA(MTSFByLoc!$B$2:$AA$459,4,'MTSF STATS'!$B64:$E65)</f>
        <v>21</v>
      </c>
      <c r="G65" s="71">
        <f>DMAX(MTSFByLoc!$B$2:$AA$459,13,'MTSF STATS'!$B64:$E65)</f>
        <v>99.529569457804925</v>
      </c>
      <c r="H65" s="71">
        <f>DMAX(MTSFByLoc!$B$2:$AA$459,5,'MTSF STATS'!$B64:$E65)</f>
        <v>7.6</v>
      </c>
    </row>
    <row r="66" spans="1:8" ht="14" thickBot="1" x14ac:dyDescent="0.2">
      <c r="F66" s="92"/>
    </row>
    <row r="67" spans="1:8" ht="14" thickBot="1" x14ac:dyDescent="0.2">
      <c r="A67" s="1" t="s">
        <v>198</v>
      </c>
      <c r="B67" s="18" t="s">
        <v>199</v>
      </c>
      <c r="C67" s="69"/>
      <c r="D67" s="70"/>
      <c r="E67" s="73"/>
      <c r="F67" s="100" t="s">
        <v>289</v>
      </c>
      <c r="G67" s="73"/>
      <c r="H67" s="74"/>
    </row>
    <row r="68" spans="1:8" ht="29" thickBot="1" x14ac:dyDescent="0.2">
      <c r="A68" s="10" t="s">
        <v>129</v>
      </c>
      <c r="B68" s="20" t="s">
        <v>48</v>
      </c>
      <c r="C68" s="21" t="s">
        <v>49</v>
      </c>
      <c r="D68" s="29" t="s">
        <v>169</v>
      </c>
      <c r="E68" s="27" t="s">
        <v>53</v>
      </c>
      <c r="F68" s="100" t="s">
        <v>193</v>
      </c>
      <c r="G68" s="26" t="s">
        <v>194</v>
      </c>
      <c r="H68" s="72" t="s">
        <v>195</v>
      </c>
    </row>
    <row r="69" spans="1:8" ht="14" thickBot="1" x14ac:dyDescent="0.2">
      <c r="A69" s="76"/>
      <c r="B69" s="71" t="s">
        <v>130</v>
      </c>
      <c r="C69" s="71"/>
      <c r="D69" s="71"/>
      <c r="E69" s="71" t="s">
        <v>428</v>
      </c>
      <c r="F69" s="101">
        <f>DCOUNTA(MTSFByLoc!$B$2:$AA$459,4,'MTSF STATS'!$B68:$E69)</f>
        <v>3</v>
      </c>
      <c r="G69" s="71">
        <f>DMAX(MTSFByLoc!$B$2:$AA$459,13,'MTSF STATS'!$B68:$E69)</f>
        <v>124</v>
      </c>
      <c r="H69" s="71">
        <f>DMAX(MTSFByLoc!$B$2:$AA$459,5,'MTSF STATS'!$B68:$E69)</f>
        <v>8.3000000000000007</v>
      </c>
    </row>
    <row r="70" spans="1:8" ht="14" thickBot="1" x14ac:dyDescent="0.2">
      <c r="F70" s="92"/>
    </row>
    <row r="71" spans="1:8" ht="14" thickBot="1" x14ac:dyDescent="0.2">
      <c r="A71" s="1" t="s">
        <v>198</v>
      </c>
      <c r="B71" s="18" t="s">
        <v>199</v>
      </c>
      <c r="C71" s="69"/>
      <c r="D71" s="70"/>
      <c r="E71" s="73"/>
      <c r="F71" s="100" t="s">
        <v>289</v>
      </c>
      <c r="G71" s="73"/>
      <c r="H71" s="74"/>
    </row>
    <row r="72" spans="1:8" ht="29" thickBot="1" x14ac:dyDescent="0.2">
      <c r="A72" s="10" t="s">
        <v>131</v>
      </c>
      <c r="B72" s="20" t="s">
        <v>48</v>
      </c>
      <c r="C72" s="21" t="s">
        <v>49</v>
      </c>
      <c r="D72" s="29" t="s">
        <v>169</v>
      </c>
      <c r="E72" s="27" t="s">
        <v>53</v>
      </c>
      <c r="F72" s="100" t="s">
        <v>193</v>
      </c>
      <c r="G72" s="26" t="s">
        <v>194</v>
      </c>
      <c r="H72" s="72" t="s">
        <v>195</v>
      </c>
    </row>
    <row r="73" spans="1:8" ht="14" thickBot="1" x14ac:dyDescent="0.2">
      <c r="A73" s="76"/>
      <c r="B73" s="71" t="s">
        <v>132</v>
      </c>
      <c r="C73" s="71"/>
      <c r="D73" s="71"/>
      <c r="E73" s="71" t="s">
        <v>428</v>
      </c>
      <c r="F73" s="101">
        <f>DCOUNTA(MTSFByLoc!$B$2:$AA$459,4,'MTSF STATS'!$B72:$E73)</f>
        <v>1</v>
      </c>
      <c r="G73" s="71">
        <f>DMAX(MTSFByLoc!$B$2:$AA$459,13,'MTSF STATS'!$B72:$E73)</f>
        <v>124.64648611149295</v>
      </c>
      <c r="H73" s="71">
        <f>DMAX(MTSFByLoc!$B$2:$AA$459,5,'MTSF STATS'!$B72:$E73)</f>
        <v>3.7</v>
      </c>
    </row>
    <row r="74" spans="1:8" ht="14" thickBot="1" x14ac:dyDescent="0.2">
      <c r="F74" s="92"/>
    </row>
    <row r="75" spans="1:8" ht="14" thickBot="1" x14ac:dyDescent="0.2">
      <c r="A75" s="1" t="s">
        <v>198</v>
      </c>
      <c r="B75" s="18" t="s">
        <v>199</v>
      </c>
      <c r="C75" s="69"/>
      <c r="D75" s="70"/>
      <c r="E75" s="73"/>
      <c r="F75" s="100" t="s">
        <v>289</v>
      </c>
      <c r="G75" s="73"/>
      <c r="H75" s="74"/>
    </row>
    <row r="76" spans="1:8" ht="29" thickBot="1" x14ac:dyDescent="0.2">
      <c r="A76" s="10" t="s">
        <v>134</v>
      </c>
      <c r="B76" s="20" t="s">
        <v>48</v>
      </c>
      <c r="C76" s="21" t="s">
        <v>49</v>
      </c>
      <c r="D76" s="29" t="s">
        <v>169</v>
      </c>
      <c r="E76" s="27" t="s">
        <v>53</v>
      </c>
      <c r="F76" s="100" t="s">
        <v>193</v>
      </c>
      <c r="G76" s="26" t="s">
        <v>194</v>
      </c>
      <c r="H76" s="72" t="s">
        <v>195</v>
      </c>
    </row>
    <row r="77" spans="1:8" ht="14" thickBot="1" x14ac:dyDescent="0.2">
      <c r="A77" s="76"/>
      <c r="B77" s="71" t="s">
        <v>135</v>
      </c>
      <c r="C77" s="71"/>
      <c r="D77" s="71"/>
      <c r="E77" s="71" t="s">
        <v>428</v>
      </c>
      <c r="F77" s="101">
        <f>DCOUNTA(MTSFByLoc!$B$2:$AA$459,4,'MTSF STATS'!$B76:$E77)</f>
        <v>3</v>
      </c>
      <c r="G77" s="71">
        <f>DMAX(MTSFByLoc!$B$2:$AA$459,13,'MTSF STATS'!$B76:$E77)</f>
        <v>117.39688336419243</v>
      </c>
      <c r="H77" s="71">
        <f>DMAX(MTSFByLoc!$B$2:$AA$459,5,'MTSF STATS'!$B76:$E77)</f>
        <v>8.1999999999999993</v>
      </c>
    </row>
    <row r="78" spans="1:8" ht="14" thickBot="1" x14ac:dyDescent="0.2">
      <c r="F78" s="92"/>
    </row>
    <row r="79" spans="1:8" ht="14" thickBot="1" x14ac:dyDescent="0.2">
      <c r="A79" s="1" t="s">
        <v>198</v>
      </c>
      <c r="B79" s="18" t="s">
        <v>199</v>
      </c>
      <c r="C79" s="69"/>
      <c r="D79" s="70"/>
      <c r="E79" s="73"/>
      <c r="F79" s="100" t="s">
        <v>289</v>
      </c>
      <c r="G79" s="73"/>
      <c r="H79" s="74"/>
    </row>
    <row r="80" spans="1:8" ht="29" thickBot="1" x14ac:dyDescent="0.2">
      <c r="A80" s="10" t="s">
        <v>136</v>
      </c>
      <c r="B80" s="20" t="s">
        <v>48</v>
      </c>
      <c r="C80" s="21" t="s">
        <v>49</v>
      </c>
      <c r="D80" s="29" t="s">
        <v>169</v>
      </c>
      <c r="E80" s="27" t="s">
        <v>53</v>
      </c>
      <c r="F80" s="100" t="s">
        <v>193</v>
      </c>
      <c r="G80" s="26" t="s">
        <v>194</v>
      </c>
      <c r="H80" s="72" t="s">
        <v>195</v>
      </c>
    </row>
    <row r="81" spans="1:8" ht="14" thickBot="1" x14ac:dyDescent="0.2">
      <c r="A81" s="76"/>
      <c r="B81" s="71" t="s">
        <v>491</v>
      </c>
      <c r="C81" s="71"/>
      <c r="D81" s="71"/>
      <c r="E81" s="71" t="s">
        <v>428</v>
      </c>
      <c r="F81" s="101">
        <f>DCOUNTA(MTSFByLoc!$B$2:$AA$459,4,'MTSF STATS'!$B80:$E81)</f>
        <v>5</v>
      </c>
      <c r="G81" s="71">
        <f>DMAX(MTSFByLoc!$B$2:$AA$459,13,'MTSF STATS'!$B80:$E81)</f>
        <v>129.19945186764551</v>
      </c>
      <c r="H81" s="71">
        <f>DMAX(MTSFByLoc!$B$2:$AA$459,5,'MTSF STATS'!$B80:$E81)</f>
        <v>6.1</v>
      </c>
    </row>
    <row r="82" spans="1:8" ht="14" thickBot="1" x14ac:dyDescent="0.2">
      <c r="F82" s="92"/>
    </row>
    <row r="83" spans="1:8" ht="14" thickBot="1" x14ac:dyDescent="0.2">
      <c r="A83" s="1" t="s">
        <v>198</v>
      </c>
      <c r="B83" s="18" t="s">
        <v>199</v>
      </c>
      <c r="C83" s="69"/>
      <c r="D83" s="70"/>
      <c r="E83" s="73"/>
      <c r="F83" s="100" t="s">
        <v>289</v>
      </c>
      <c r="G83" s="73"/>
      <c r="H83" s="74"/>
    </row>
    <row r="84" spans="1:8" ht="29" thickBot="1" x14ac:dyDescent="0.2">
      <c r="A84" s="10" t="s">
        <v>137</v>
      </c>
      <c r="B84" s="20" t="s">
        <v>48</v>
      </c>
      <c r="C84" s="21" t="s">
        <v>49</v>
      </c>
      <c r="D84" s="29" t="s">
        <v>169</v>
      </c>
      <c r="E84" s="27" t="s">
        <v>53</v>
      </c>
      <c r="F84" s="100" t="s">
        <v>193</v>
      </c>
      <c r="G84" s="26" t="s">
        <v>194</v>
      </c>
      <c r="H84" s="72" t="s">
        <v>195</v>
      </c>
    </row>
    <row r="85" spans="1:8" ht="14" thickBot="1" x14ac:dyDescent="0.2">
      <c r="A85" s="76"/>
      <c r="B85" s="71" t="s">
        <v>265</v>
      </c>
      <c r="C85" s="71"/>
      <c r="D85" s="71"/>
      <c r="E85" s="71" t="s">
        <v>428</v>
      </c>
      <c r="F85" s="101">
        <f>DCOUNTA(MTSFByLoc!$B$2:$AA$459,4,'MTSF STATS'!$B84:$E85)</f>
        <v>2</v>
      </c>
      <c r="G85" s="71">
        <f>DMAX(MTSFByLoc!$B$2:$AA$459,13,'MTSF STATS'!$B84:$E85)</f>
        <v>100.72574325159677</v>
      </c>
      <c r="H85" s="71">
        <f>DMAX(MTSFByLoc!$B$2:$AA$459,5,'MTSF STATS'!$B84:$E85)</f>
        <v>11.1</v>
      </c>
    </row>
    <row r="86" spans="1:8" ht="14" thickBot="1" x14ac:dyDescent="0.2">
      <c r="F86" s="92"/>
    </row>
    <row r="87" spans="1:8" ht="14" thickBot="1" x14ac:dyDescent="0.2">
      <c r="A87" s="1" t="s">
        <v>198</v>
      </c>
      <c r="B87" s="18" t="s">
        <v>199</v>
      </c>
      <c r="C87" s="69"/>
      <c r="D87" s="70"/>
      <c r="E87" s="73"/>
      <c r="F87" s="100" t="s">
        <v>289</v>
      </c>
      <c r="G87" s="73"/>
      <c r="H87" s="74"/>
    </row>
    <row r="88" spans="1:8" ht="29" thickBot="1" x14ac:dyDescent="0.2">
      <c r="A88" s="10" t="s">
        <v>266</v>
      </c>
      <c r="B88" s="20" t="s">
        <v>48</v>
      </c>
      <c r="C88" s="21" t="s">
        <v>49</v>
      </c>
      <c r="D88" s="29" t="s">
        <v>169</v>
      </c>
      <c r="E88" s="27" t="s">
        <v>53</v>
      </c>
      <c r="F88" s="100" t="s">
        <v>193</v>
      </c>
      <c r="G88" s="26" t="s">
        <v>194</v>
      </c>
      <c r="H88" s="72" t="s">
        <v>195</v>
      </c>
    </row>
    <row r="89" spans="1:8" ht="14" thickBot="1" x14ac:dyDescent="0.2">
      <c r="A89" s="76"/>
      <c r="B89" s="71" t="s">
        <v>267</v>
      </c>
      <c r="C89" s="71"/>
      <c r="D89" s="71"/>
      <c r="E89" s="71" t="s">
        <v>428</v>
      </c>
      <c r="F89" s="101">
        <f>DCOUNTA(MTSFByLoc!$B$2:$AA$459,4,'MTSF STATS'!$B88:$E89)</f>
        <v>3</v>
      </c>
      <c r="G89" s="71">
        <f>DMAX(MTSFByLoc!$B$2:$AA$459,13,'MTSF STATS'!$B88:$E89)</f>
        <v>126.00964755430695</v>
      </c>
      <c r="H89" s="71">
        <f>DMAX(MTSFByLoc!$B$2:$AA$459,5,'MTSF STATS'!$B88:$E89)</f>
        <v>4</v>
      </c>
    </row>
    <row r="90" spans="1:8" ht="14" thickBot="1" x14ac:dyDescent="0.2">
      <c r="F90" s="92"/>
    </row>
    <row r="91" spans="1:8" ht="14" thickBot="1" x14ac:dyDescent="0.2">
      <c r="A91" s="1" t="s">
        <v>198</v>
      </c>
      <c r="B91" s="18" t="s">
        <v>199</v>
      </c>
      <c r="C91" s="69"/>
      <c r="D91" s="70"/>
      <c r="E91" s="73"/>
      <c r="F91" s="100" t="s">
        <v>289</v>
      </c>
      <c r="G91" s="73"/>
      <c r="H91" s="74"/>
    </row>
    <row r="92" spans="1:8" ht="29" thickBot="1" x14ac:dyDescent="0.2">
      <c r="A92" s="10" t="s">
        <v>404</v>
      </c>
      <c r="B92" s="20" t="s">
        <v>48</v>
      </c>
      <c r="C92" s="21" t="s">
        <v>49</v>
      </c>
      <c r="D92" s="29" t="s">
        <v>169</v>
      </c>
      <c r="E92" s="27" t="s">
        <v>53</v>
      </c>
      <c r="F92" s="100" t="s">
        <v>193</v>
      </c>
      <c r="G92" s="26" t="s">
        <v>194</v>
      </c>
      <c r="H92" s="72" t="s">
        <v>195</v>
      </c>
    </row>
    <row r="93" spans="1:8" ht="14" thickBot="1" x14ac:dyDescent="0.2">
      <c r="A93" s="76"/>
      <c r="B93" s="71" t="s">
        <v>405</v>
      </c>
      <c r="C93" s="71"/>
      <c r="D93" s="71"/>
      <c r="E93" s="71" t="s">
        <v>428</v>
      </c>
      <c r="F93" s="101">
        <f>DCOUNTA(MTSFByLoc!$B$2:$AA$459,4,'MTSF STATS'!$B92:$E93)</f>
        <v>0</v>
      </c>
      <c r="G93" s="71">
        <f>DMAX(MTSFByLoc!$B$2:$AA$459,13,'MTSF STATS'!$B92:$E93)</f>
        <v>0</v>
      </c>
      <c r="H93" s="71">
        <f>DMAX(MTSFByLoc!$B$2:$AA$459,5,'MTSF STATS'!$B92:$E93)</f>
        <v>0</v>
      </c>
    </row>
    <row r="94" spans="1:8" ht="14" thickBot="1" x14ac:dyDescent="0.2">
      <c r="F94" s="92"/>
    </row>
    <row r="95" spans="1:8" ht="14" thickBot="1" x14ac:dyDescent="0.2">
      <c r="A95" s="1" t="s">
        <v>198</v>
      </c>
      <c r="B95" s="18" t="s">
        <v>199</v>
      </c>
      <c r="C95" s="69"/>
      <c r="D95" s="70"/>
      <c r="E95" s="73"/>
      <c r="F95" s="100" t="s">
        <v>289</v>
      </c>
      <c r="G95" s="73"/>
      <c r="H95" s="74"/>
    </row>
    <row r="96" spans="1:8" ht="29" thickBot="1" x14ac:dyDescent="0.2">
      <c r="A96" s="10" t="s">
        <v>406</v>
      </c>
      <c r="B96" s="20" t="s">
        <v>48</v>
      </c>
      <c r="C96" s="21" t="s">
        <v>49</v>
      </c>
      <c r="D96" s="29" t="s">
        <v>169</v>
      </c>
      <c r="E96" s="27" t="s">
        <v>53</v>
      </c>
      <c r="F96" s="100" t="s">
        <v>193</v>
      </c>
      <c r="G96" s="26" t="s">
        <v>194</v>
      </c>
      <c r="H96" s="72" t="s">
        <v>195</v>
      </c>
    </row>
    <row r="97" spans="1:8" ht="14" thickBot="1" x14ac:dyDescent="0.2">
      <c r="A97" s="76"/>
      <c r="B97" s="71" t="s">
        <v>271</v>
      </c>
      <c r="C97" s="71"/>
      <c r="D97" s="71"/>
      <c r="E97" s="71" t="s">
        <v>428</v>
      </c>
      <c r="F97" s="101">
        <f>DCOUNTA(MTSFByLoc!$B$2:$AA$459,4,'MTSF STATS'!$B96:$E97)</f>
        <v>0</v>
      </c>
      <c r="G97" s="71">
        <f>DMAX(MTSFByLoc!$B$2:$AA$459,13,'MTSF STATS'!$B96:$E97)</f>
        <v>0</v>
      </c>
      <c r="H97" s="71">
        <f>DMAX(MTSFByLoc!$B$2:$AA$459,5,'MTSF STATS'!$B96:$E97)</f>
        <v>0</v>
      </c>
    </row>
    <row r="98" spans="1:8" ht="14" thickBot="1" x14ac:dyDescent="0.2">
      <c r="A98" s="75"/>
      <c r="B98" s="56"/>
      <c r="C98" s="56"/>
      <c r="D98" s="56"/>
      <c r="E98" s="56"/>
      <c r="F98" s="102"/>
      <c r="G98" s="56"/>
      <c r="H98" s="56"/>
    </row>
    <row r="99" spans="1:8" ht="14" thickBot="1" x14ac:dyDescent="0.2">
      <c r="A99" s="1" t="s">
        <v>198</v>
      </c>
      <c r="B99" s="18" t="s">
        <v>199</v>
      </c>
      <c r="C99" s="69"/>
      <c r="D99" s="70"/>
      <c r="E99" s="73"/>
      <c r="F99" s="100" t="s">
        <v>289</v>
      </c>
      <c r="G99" s="73"/>
      <c r="H99" s="74"/>
    </row>
    <row r="100" spans="1:8" ht="29" thickBot="1" x14ac:dyDescent="0.2">
      <c r="A100" s="10" t="s">
        <v>272</v>
      </c>
      <c r="B100" s="20" t="s">
        <v>48</v>
      </c>
      <c r="C100" s="21" t="s">
        <v>49</v>
      </c>
      <c r="D100" s="29" t="s">
        <v>169</v>
      </c>
      <c r="E100" s="27" t="s">
        <v>53</v>
      </c>
      <c r="F100" s="100" t="s">
        <v>193</v>
      </c>
      <c r="G100" s="26" t="s">
        <v>194</v>
      </c>
      <c r="H100" s="72" t="s">
        <v>195</v>
      </c>
    </row>
    <row r="101" spans="1:8" ht="14" thickBot="1" x14ac:dyDescent="0.2">
      <c r="A101" s="76"/>
      <c r="B101" s="71" t="s">
        <v>273</v>
      </c>
      <c r="C101" s="71"/>
      <c r="D101" s="71"/>
      <c r="E101" s="71" t="s">
        <v>428</v>
      </c>
      <c r="F101" s="101">
        <f>DCOUNTA(MTSFByLoc!$B$2:$AA$459,4,'MTSF STATS'!$B100:$E101)</f>
        <v>1</v>
      </c>
      <c r="G101" s="71">
        <f>DMAX(MTSFByLoc!$B$2:$AA$459,13,'MTSF STATS'!$B100:$E101)</f>
        <v>120.61523469084165</v>
      </c>
      <c r="H101" s="71">
        <f>DMAX(MTSFByLoc!$B$2:$AA$459,5,'MTSF STATS'!$B100:$E101)</f>
        <v>4.2</v>
      </c>
    </row>
    <row r="102" spans="1:8" ht="14" thickBot="1" x14ac:dyDescent="0.2">
      <c r="A102" s="75"/>
      <c r="B102" s="56"/>
      <c r="C102" s="56"/>
      <c r="D102" s="56"/>
      <c r="E102" s="56"/>
      <c r="F102" s="102"/>
      <c r="G102" s="56"/>
      <c r="H102" s="56"/>
    </row>
    <row r="103" spans="1:8" ht="14" thickBot="1" x14ac:dyDescent="0.2">
      <c r="A103" s="1" t="s">
        <v>198</v>
      </c>
      <c r="B103" s="18" t="s">
        <v>199</v>
      </c>
      <c r="C103" s="69"/>
      <c r="D103" s="70"/>
      <c r="E103" s="73"/>
      <c r="F103" s="100" t="s">
        <v>289</v>
      </c>
      <c r="G103" s="73"/>
      <c r="H103" s="74"/>
    </row>
    <row r="104" spans="1:8" ht="29" thickBot="1" x14ac:dyDescent="0.2">
      <c r="A104" s="10" t="s">
        <v>274</v>
      </c>
      <c r="B104" s="20" t="s">
        <v>48</v>
      </c>
      <c r="C104" s="21" t="s">
        <v>49</v>
      </c>
      <c r="D104" s="29" t="s">
        <v>169</v>
      </c>
      <c r="E104" s="27" t="s">
        <v>53</v>
      </c>
      <c r="F104" s="100" t="s">
        <v>193</v>
      </c>
      <c r="G104" s="26" t="s">
        <v>194</v>
      </c>
      <c r="H104" s="72" t="s">
        <v>195</v>
      </c>
    </row>
    <row r="105" spans="1:8" ht="14" thickBot="1" x14ac:dyDescent="0.2">
      <c r="A105" s="76"/>
      <c r="B105" s="71" t="s">
        <v>275</v>
      </c>
      <c r="C105" s="71"/>
      <c r="D105" s="71"/>
      <c r="E105" s="71" t="s">
        <v>428</v>
      </c>
      <c r="F105" s="101">
        <f>DCOUNTA(MTSFByLoc!$B$2:$AA$459,4,'MTSF STATS'!$B104:$E105)</f>
        <v>2</v>
      </c>
      <c r="G105" s="71">
        <f>DMAX(MTSFByLoc!$B$2:$AA$459,13,'MTSF STATS'!$B104:$E105)</f>
        <v>103.91750437799149</v>
      </c>
      <c r="H105" s="71">
        <f>DMAX(MTSFByLoc!$B$2:$AA$459,5,'MTSF STATS'!$B104:$E105)</f>
        <v>11.4</v>
      </c>
    </row>
    <row r="106" spans="1:8" ht="14" thickBot="1" x14ac:dyDescent="0.2">
      <c r="A106" s="75"/>
      <c r="B106" s="56"/>
      <c r="C106" s="56"/>
      <c r="D106" s="56"/>
      <c r="E106" s="56"/>
      <c r="F106" s="102"/>
      <c r="G106" s="56"/>
      <c r="H106" s="56"/>
    </row>
    <row r="107" spans="1:8" ht="14" thickBot="1" x14ac:dyDescent="0.2">
      <c r="A107" s="1" t="s">
        <v>198</v>
      </c>
      <c r="B107" s="18" t="s">
        <v>199</v>
      </c>
      <c r="C107" s="69"/>
      <c r="D107" s="70"/>
      <c r="E107" s="73"/>
      <c r="F107" s="100" t="s">
        <v>289</v>
      </c>
      <c r="G107" s="73"/>
      <c r="H107" s="74"/>
    </row>
    <row r="108" spans="1:8" ht="29" thickBot="1" x14ac:dyDescent="0.2">
      <c r="A108" s="10" t="s">
        <v>355</v>
      </c>
      <c r="B108" s="20" t="s">
        <v>48</v>
      </c>
      <c r="C108" s="21" t="s">
        <v>49</v>
      </c>
      <c r="D108" s="29" t="s">
        <v>169</v>
      </c>
      <c r="E108" s="27" t="s">
        <v>53</v>
      </c>
      <c r="F108" s="100" t="s">
        <v>193</v>
      </c>
      <c r="G108" s="26" t="s">
        <v>194</v>
      </c>
      <c r="H108" s="72" t="s">
        <v>195</v>
      </c>
    </row>
    <row r="109" spans="1:8" ht="14" thickBot="1" x14ac:dyDescent="0.2">
      <c r="A109" s="76"/>
      <c r="B109" s="71" t="s">
        <v>411</v>
      </c>
      <c r="C109" s="71"/>
      <c r="D109" s="71"/>
      <c r="E109" s="71" t="s">
        <v>428</v>
      </c>
      <c r="F109" s="101">
        <f>DCOUNTA(MTSFByLoc!$B$2:$AA$459,4,'MTSF STATS'!$B108:$E109)</f>
        <v>0</v>
      </c>
      <c r="G109" s="71">
        <f>DMAX(MTSFByLoc!$B$2:$AA$459,13,'MTSF STATS'!$B108:$E109)</f>
        <v>0</v>
      </c>
      <c r="H109" s="71">
        <f>DMAX(MTSFByLoc!$B$2:$AA$459,5,'MTSF STATS'!$B108:$E109)</f>
        <v>0</v>
      </c>
    </row>
    <row r="110" spans="1:8" x14ac:dyDescent="0.15">
      <c r="F110" s="92"/>
    </row>
    <row r="111" spans="1:8" x14ac:dyDescent="0.15">
      <c r="F111" s="92"/>
    </row>
    <row r="112" spans="1:8" ht="14" thickBot="1" x14ac:dyDescent="0.2">
      <c r="F112" s="92"/>
    </row>
    <row r="113" spans="5:6" ht="14" thickBot="1" x14ac:dyDescent="0.2">
      <c r="E113" s="18" t="s">
        <v>403</v>
      </c>
      <c r="F113" s="103">
        <f>SUM(F29:F112)</f>
        <v>428</v>
      </c>
    </row>
  </sheetData>
  <sheetProtection sheet="1" objects="1" scenarios="1"/>
  <sortState ref="A4:K21">
    <sortCondition descending="1" ref="J4:J21"/>
  </sortState>
  <phoneticPr fontId="3" type="noConversion"/>
  <pageMargins left="0.75" right="0.75" top="1" bottom="1" header="0.5" footer="0.5"/>
  <pageSetup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72"/>
  <sheetViews>
    <sheetView topLeftCell="A3" zoomScaleNormal="100" workbookViewId="0">
      <selection activeCell="F77" sqref="F77"/>
    </sheetView>
  </sheetViews>
  <sheetFormatPr baseColWidth="10" defaultRowHeight="13" x14ac:dyDescent="0.15"/>
  <cols>
    <col min="2" max="2" width="6" customWidth="1"/>
    <col min="3" max="3" width="8" customWidth="1"/>
    <col min="4" max="4" width="14.5" customWidth="1"/>
    <col min="5" max="5" width="7.5" customWidth="1"/>
    <col min="6" max="6" width="8.33203125" customWidth="1"/>
    <col min="11" max="11" width="8.83203125" customWidth="1"/>
    <col min="13" max="13" width="8.5" customWidth="1"/>
    <col min="14" max="14" width="14.6640625" customWidth="1"/>
    <col min="15" max="15" width="30.83203125" customWidth="1"/>
    <col min="16" max="16" width="7.1640625" customWidth="1"/>
    <col min="17" max="17" width="7.5" customWidth="1"/>
    <col min="18" max="18" width="10.83203125" customWidth="1"/>
    <col min="19" max="19" width="7.5" customWidth="1"/>
    <col min="20" max="20" width="12.5" customWidth="1"/>
    <col min="21" max="21" width="8.5" customWidth="1"/>
    <col min="22" max="22" width="7.6640625" customWidth="1"/>
    <col min="23" max="23" width="8.33203125" customWidth="1"/>
    <col min="24" max="24" width="9.6640625" customWidth="1"/>
    <col min="25" max="25" width="9.83203125" customWidth="1"/>
    <col min="26" max="26" width="9.1640625" customWidth="1"/>
    <col min="27" max="27" width="9.6640625" customWidth="1"/>
    <col min="29" max="29" width="7.83203125" customWidth="1"/>
    <col min="30" max="30" width="9" customWidth="1"/>
    <col min="31" max="31" width="8.83203125" customWidth="1"/>
    <col min="33" max="33" width="22.1640625" customWidth="1"/>
  </cols>
  <sheetData>
    <row r="1" spans="1:33" ht="14" thickBot="1" x14ac:dyDescent="0.2">
      <c r="A1" s="2"/>
      <c r="B1" s="1" t="s">
        <v>657</v>
      </c>
      <c r="C1" s="2"/>
      <c r="D1" s="2"/>
      <c r="E1" s="3"/>
      <c r="F1" s="4"/>
      <c r="G1" s="5" t="s">
        <v>663</v>
      </c>
      <c r="H1" s="6"/>
      <c r="I1" s="6"/>
      <c r="J1" s="5" t="s">
        <v>664</v>
      </c>
      <c r="K1" s="6"/>
      <c r="L1" s="7"/>
      <c r="M1" s="8"/>
      <c r="N1" s="9"/>
      <c r="O1" s="11"/>
      <c r="P1" s="11"/>
      <c r="Q1" s="11"/>
      <c r="R1" s="11"/>
      <c r="S1" s="13"/>
      <c r="T1" s="13"/>
      <c r="U1" s="14"/>
      <c r="V1" s="12"/>
      <c r="W1" s="11"/>
      <c r="X1" s="15"/>
      <c r="Y1" s="16"/>
      <c r="Z1" s="17"/>
      <c r="AA1" s="15"/>
      <c r="AB1" s="57" t="s">
        <v>665</v>
      </c>
      <c r="AC1" s="58"/>
      <c r="AD1" s="59"/>
      <c r="AE1" s="57" t="s">
        <v>673</v>
      </c>
      <c r="AF1" s="59"/>
    </row>
    <row r="2" spans="1:33" ht="14" thickBot="1" x14ac:dyDescent="0.2">
      <c r="A2" s="2"/>
      <c r="B2" s="1"/>
      <c r="C2" s="2"/>
      <c r="D2" s="2"/>
      <c r="E2" s="3"/>
      <c r="F2" s="4"/>
      <c r="G2" s="151"/>
      <c r="H2" s="152"/>
      <c r="I2" s="152"/>
      <c r="J2" s="151"/>
      <c r="K2" s="152"/>
      <c r="L2" s="153"/>
      <c r="M2" s="8"/>
      <c r="N2" s="13"/>
      <c r="O2" s="11"/>
      <c r="P2" s="11"/>
      <c r="Q2" s="11"/>
      <c r="R2" s="11"/>
      <c r="S2" s="13"/>
      <c r="T2" s="13"/>
      <c r="U2" s="14"/>
      <c r="V2" s="12"/>
      <c r="W2" s="11"/>
      <c r="X2" s="15"/>
      <c r="Y2" s="16"/>
      <c r="Z2" s="17"/>
      <c r="AA2" s="15"/>
      <c r="AB2" s="154"/>
      <c r="AC2" s="155"/>
      <c r="AD2" s="156"/>
      <c r="AE2" s="154"/>
      <c r="AF2" s="156"/>
    </row>
    <row r="3" spans="1:33" ht="71" thickBot="1" x14ac:dyDescent="0.2">
      <c r="A3" s="81" t="s">
        <v>660</v>
      </c>
      <c r="B3" s="18" t="s">
        <v>795</v>
      </c>
      <c r="C3" s="19" t="s">
        <v>796</v>
      </c>
      <c r="D3" s="20" t="s">
        <v>797</v>
      </c>
      <c r="E3" s="20" t="s">
        <v>48</v>
      </c>
      <c r="F3" s="21" t="s">
        <v>49</v>
      </c>
      <c r="G3" s="22" t="s">
        <v>88</v>
      </c>
      <c r="H3" s="22" t="s">
        <v>521</v>
      </c>
      <c r="I3" s="22" t="s">
        <v>483</v>
      </c>
      <c r="J3" s="22" t="s">
        <v>567</v>
      </c>
      <c r="K3" s="22" t="s">
        <v>423</v>
      </c>
      <c r="L3" s="22" t="s">
        <v>328</v>
      </c>
      <c r="M3" s="23" t="s">
        <v>327</v>
      </c>
      <c r="N3" s="24" t="s">
        <v>648</v>
      </c>
      <c r="O3" s="25" t="s">
        <v>649</v>
      </c>
      <c r="P3" s="26" t="s">
        <v>650</v>
      </c>
      <c r="Q3" s="25" t="s">
        <v>651</v>
      </c>
      <c r="R3" s="28" t="s">
        <v>652</v>
      </c>
      <c r="S3" s="29" t="s">
        <v>653</v>
      </c>
      <c r="T3" s="30" t="s">
        <v>654</v>
      </c>
      <c r="U3" s="31" t="s">
        <v>655</v>
      </c>
      <c r="V3" s="32" t="s">
        <v>181</v>
      </c>
      <c r="W3" s="18" t="s">
        <v>182</v>
      </c>
      <c r="X3" s="18" t="s">
        <v>183</v>
      </c>
      <c r="Y3" s="18" t="s">
        <v>184</v>
      </c>
      <c r="Z3" s="20" t="s">
        <v>185</v>
      </c>
      <c r="AA3" s="20" t="s">
        <v>186</v>
      </c>
      <c r="AB3" s="60" t="s">
        <v>187</v>
      </c>
      <c r="AC3" s="60" t="s">
        <v>683</v>
      </c>
      <c r="AD3" s="61" t="s">
        <v>538</v>
      </c>
      <c r="AE3" s="60" t="s">
        <v>539</v>
      </c>
      <c r="AF3" s="60" t="s">
        <v>605</v>
      </c>
      <c r="AG3" s="33" t="s">
        <v>251</v>
      </c>
    </row>
    <row r="4" spans="1:33" x14ac:dyDescent="0.15">
      <c r="A4" s="159"/>
      <c r="B4" s="35" t="s">
        <v>108</v>
      </c>
      <c r="C4" s="35" t="s">
        <v>686</v>
      </c>
      <c r="D4" s="35" t="s">
        <v>687</v>
      </c>
      <c r="E4" s="35" t="s">
        <v>583</v>
      </c>
      <c r="F4" s="36">
        <v>13.3</v>
      </c>
      <c r="G4" s="37"/>
      <c r="H4" s="37"/>
      <c r="I4" s="38">
        <f>SIN(H4*PI()/180)*G4*3</f>
        <v>0</v>
      </c>
      <c r="J4" s="37"/>
      <c r="K4" s="37"/>
      <c r="L4" s="38">
        <f>IF(ISBLANK(AB4),SIN(K4*PI()/180)*J4*3,TAN(K4*PI()/180)*AB4*3)</f>
        <v>0</v>
      </c>
      <c r="M4" s="39">
        <f>67.9+85.9+6.3</f>
        <v>160.10000000000002</v>
      </c>
      <c r="N4" s="40">
        <f t="shared" ref="N4:N47" si="0">IF(AD4+AF4&lt;&gt;0,AD4+AF4,I4+L4)+M4</f>
        <v>160.10000000000002</v>
      </c>
      <c r="O4" s="35" t="s">
        <v>690</v>
      </c>
      <c r="P4" s="35"/>
      <c r="Q4" s="35" t="s">
        <v>334</v>
      </c>
      <c r="R4" s="41">
        <v>40892</v>
      </c>
      <c r="S4" s="42">
        <v>62</v>
      </c>
      <c r="T4" s="40">
        <f>F4*12+N4+S4/4</f>
        <v>335.20000000000005</v>
      </c>
      <c r="U4" s="43">
        <v>1</v>
      </c>
      <c r="V4" s="43">
        <v>180</v>
      </c>
      <c r="W4" s="35"/>
      <c r="X4" s="44"/>
      <c r="Y4" s="35"/>
      <c r="Z4" s="45"/>
      <c r="AA4" s="45"/>
      <c r="AB4" s="62"/>
      <c r="AC4" s="62"/>
      <c r="AD4" s="63">
        <f>AB4*TAN(AC4*PI()/180)*3</f>
        <v>0</v>
      </c>
      <c r="AE4" s="62"/>
      <c r="AF4" s="63">
        <f>AB4*TAN(AE4*PI()/180)*3</f>
        <v>0</v>
      </c>
      <c r="AG4" s="46" t="str">
        <f t="shared" ref="AG4:AG26" si="1">B4&amp;C4&amp;D4&amp;E4</f>
        <v>MAMSFDunbar BrookWP</v>
      </c>
    </row>
    <row r="5" spans="1:33" ht="14" thickBot="1" x14ac:dyDescent="0.2">
      <c r="A5" s="35"/>
      <c r="B5" s="35" t="s">
        <v>108</v>
      </c>
      <c r="C5" s="35" t="s">
        <v>686</v>
      </c>
      <c r="D5" s="35" t="s">
        <v>687</v>
      </c>
      <c r="E5" s="35" t="s">
        <v>583</v>
      </c>
      <c r="F5" s="36">
        <v>12</v>
      </c>
      <c r="G5" s="37"/>
      <c r="H5" s="37"/>
      <c r="I5" s="38">
        <f>SIN(H5*PI()/180)*G5*3</f>
        <v>0</v>
      </c>
      <c r="J5" s="37"/>
      <c r="K5" s="37"/>
      <c r="L5" s="38">
        <f>IF(ISBLANK(AB5),SIN(K5*PI()/180)*J5*3,TAN(K5*PI()/180)*AB5*3)</f>
        <v>0</v>
      </c>
      <c r="M5" s="39">
        <v>151</v>
      </c>
      <c r="N5" s="40">
        <f t="shared" si="0"/>
        <v>151</v>
      </c>
      <c r="O5" s="35" t="s">
        <v>691</v>
      </c>
      <c r="P5" s="35"/>
      <c r="Q5" s="35" t="s">
        <v>334</v>
      </c>
      <c r="R5" s="41">
        <v>40846</v>
      </c>
      <c r="S5" s="42"/>
      <c r="T5" s="40"/>
      <c r="U5" s="43">
        <v>2</v>
      </c>
      <c r="V5" s="43">
        <v>170</v>
      </c>
      <c r="W5" s="35"/>
      <c r="X5" s="44"/>
      <c r="Y5" s="35"/>
      <c r="Z5" s="45"/>
      <c r="AA5" s="45"/>
      <c r="AB5" s="62"/>
      <c r="AC5" s="62"/>
      <c r="AD5" s="63">
        <f>AB5*TAN(AC5*PI()/180)*3</f>
        <v>0</v>
      </c>
      <c r="AE5" s="62"/>
      <c r="AF5" s="63">
        <f>AB5*TAN(AE5*PI()/180)*3</f>
        <v>0</v>
      </c>
      <c r="AG5" s="46" t="str">
        <f t="shared" si="1"/>
        <v>MAMSFDunbar BrookWP</v>
      </c>
    </row>
    <row r="6" spans="1:33" x14ac:dyDescent="0.15">
      <c r="A6" s="206"/>
      <c r="B6" s="35" t="s">
        <v>692</v>
      </c>
      <c r="C6" s="35" t="s">
        <v>693</v>
      </c>
      <c r="D6" s="35" t="s">
        <v>705</v>
      </c>
      <c r="E6" s="35" t="s">
        <v>706</v>
      </c>
      <c r="F6" s="36">
        <v>14.5</v>
      </c>
      <c r="G6" s="37">
        <f>55-1/3</f>
        <v>54.666666666666664</v>
      </c>
      <c r="H6" s="37">
        <v>34.4</v>
      </c>
      <c r="I6" s="38">
        <f>SIN(H6*PI()/180)*G6*3</f>
        <v>92.654588561689806</v>
      </c>
      <c r="J6" s="37">
        <f>44.5-1/3</f>
        <v>44.166666666666664</v>
      </c>
      <c r="K6" s="37">
        <v>22</v>
      </c>
      <c r="L6" s="38">
        <f>IF(ISBLANK(AB6),SIN(K6*PI()/180)*J6*3,TAN(K6*PI()/180)*AB6*3)</f>
        <v>49.635373627608331</v>
      </c>
      <c r="M6" s="39">
        <v>4.5</v>
      </c>
      <c r="N6" s="40">
        <f t="shared" si="0"/>
        <v>146.78996218929814</v>
      </c>
      <c r="O6" s="35" t="s">
        <v>707</v>
      </c>
      <c r="P6" s="35"/>
      <c r="Q6" s="41" t="s">
        <v>334</v>
      </c>
      <c r="R6" s="41">
        <v>38662</v>
      </c>
      <c r="S6" s="42">
        <v>52</v>
      </c>
      <c r="T6" s="40">
        <f>F6*12+N6+S6/4</f>
        <v>333.78996218929814</v>
      </c>
      <c r="U6" s="43">
        <v>1</v>
      </c>
      <c r="V6" s="43">
        <v>180</v>
      </c>
      <c r="W6" s="35"/>
      <c r="X6" s="44"/>
      <c r="Y6" s="35" t="s">
        <v>708</v>
      </c>
      <c r="Z6" s="45"/>
      <c r="AA6" s="45"/>
      <c r="AB6" s="62"/>
      <c r="AC6" s="62"/>
      <c r="AD6" s="63">
        <f>AB6*TAN(AC6*PI()/180)*3</f>
        <v>0</v>
      </c>
      <c r="AE6" s="62"/>
      <c r="AF6" s="63">
        <f>AB6*TAN(AE6*PI()/180)*3</f>
        <v>0</v>
      </c>
      <c r="AG6" s="46" t="str">
        <f t="shared" si="1"/>
        <v>MAMSFDunbar BrookWP</v>
      </c>
    </row>
    <row r="7" spans="1:33" x14ac:dyDescent="0.15">
      <c r="A7" s="35"/>
      <c r="B7" s="35" t="s">
        <v>255</v>
      </c>
      <c r="C7" s="35" t="s">
        <v>709</v>
      </c>
      <c r="D7" s="35" t="s">
        <v>694</v>
      </c>
      <c r="E7" s="35" t="s">
        <v>582</v>
      </c>
      <c r="F7" s="36">
        <v>9.9</v>
      </c>
      <c r="G7" s="37">
        <v>46</v>
      </c>
      <c r="H7" s="37">
        <v>45.7</v>
      </c>
      <c r="I7" s="38">
        <f>SIN(H7*PI()/180)*G7*3</f>
        <v>98.765597251115551</v>
      </c>
      <c r="J7" s="37">
        <v>34</v>
      </c>
      <c r="K7" s="37">
        <v>25.9</v>
      </c>
      <c r="L7" s="38">
        <f>IF(ISBLANK(AB7),SIN(K7*PI()/180)*J7*3,TAN(K7*PI()/180)*AB7*3)</f>
        <v>44.553782413505616</v>
      </c>
      <c r="M7" s="39">
        <v>0.75</v>
      </c>
      <c r="N7" s="40">
        <f t="shared" si="0"/>
        <v>144.06937966462118</v>
      </c>
      <c r="O7" s="35" t="s">
        <v>695</v>
      </c>
      <c r="P7" s="35"/>
      <c r="Q7" s="35" t="s">
        <v>334</v>
      </c>
      <c r="R7" s="41">
        <v>38673</v>
      </c>
      <c r="S7" s="42"/>
      <c r="T7" s="40"/>
      <c r="U7" s="43">
        <v>1</v>
      </c>
      <c r="V7" s="43">
        <v>140</v>
      </c>
      <c r="W7" s="35"/>
      <c r="X7" s="44"/>
      <c r="Y7" s="35" t="s">
        <v>236</v>
      </c>
      <c r="Z7" s="45"/>
      <c r="AA7" s="45"/>
      <c r="AB7" s="62"/>
      <c r="AC7" s="62"/>
      <c r="AD7" s="63">
        <f>AB7*TAN(AC7*PI()/180)*3</f>
        <v>0</v>
      </c>
      <c r="AE7" s="62"/>
      <c r="AF7" s="63">
        <f>AB7*TAN(AE7*PI()/180)*3</f>
        <v>0</v>
      </c>
      <c r="AG7" s="46" t="str">
        <f t="shared" si="1"/>
        <v>MAMSFDunbar BrookWP</v>
      </c>
    </row>
    <row r="8" spans="1:33" x14ac:dyDescent="0.15">
      <c r="A8" s="35"/>
      <c r="B8" s="35" t="s">
        <v>60</v>
      </c>
      <c r="C8" s="35" t="s">
        <v>85</v>
      </c>
      <c r="D8" s="35" t="s">
        <v>173</v>
      </c>
      <c r="E8" s="35" t="s">
        <v>3</v>
      </c>
      <c r="F8" s="36">
        <v>11.4</v>
      </c>
      <c r="G8" s="37"/>
      <c r="H8" s="37"/>
      <c r="I8" s="38"/>
      <c r="J8" s="37"/>
      <c r="K8" s="37"/>
      <c r="L8" s="38"/>
      <c r="M8" s="39">
        <v>141</v>
      </c>
      <c r="N8" s="40">
        <f t="shared" si="0"/>
        <v>141</v>
      </c>
      <c r="O8" s="80" t="s">
        <v>914</v>
      </c>
      <c r="P8" s="35"/>
      <c r="Q8" s="80" t="s">
        <v>426</v>
      </c>
      <c r="R8" s="41">
        <v>42243</v>
      </c>
      <c r="S8" s="42">
        <v>45</v>
      </c>
      <c r="T8" s="40">
        <f>N8+F8*12+S8/4</f>
        <v>289.05</v>
      </c>
      <c r="U8" s="43">
        <v>1</v>
      </c>
      <c r="V8" s="43">
        <v>170</v>
      </c>
      <c r="W8" s="35"/>
      <c r="X8" s="44"/>
      <c r="Y8" s="35"/>
      <c r="Z8" s="45"/>
      <c r="AA8" s="45"/>
      <c r="AB8" s="62"/>
      <c r="AC8" s="62"/>
      <c r="AD8" s="63"/>
      <c r="AE8" s="62"/>
      <c r="AF8" s="63"/>
      <c r="AG8" s="46" t="str">
        <f t="shared" si="1"/>
        <v>MAMSFDunbar BrookWP</v>
      </c>
    </row>
    <row r="9" spans="1:33" x14ac:dyDescent="0.15">
      <c r="A9" s="113"/>
      <c r="B9" s="35" t="s">
        <v>72</v>
      </c>
      <c r="C9" s="35" t="s">
        <v>172</v>
      </c>
      <c r="D9" s="35" t="s">
        <v>173</v>
      </c>
      <c r="E9" s="35" t="s">
        <v>3</v>
      </c>
      <c r="F9" s="36"/>
      <c r="G9" s="37"/>
      <c r="H9" s="37"/>
      <c r="I9" s="38"/>
      <c r="J9" s="37"/>
      <c r="K9" s="37"/>
      <c r="L9" s="38"/>
      <c r="M9" s="39">
        <f>168-27.5</f>
        <v>140.5</v>
      </c>
      <c r="N9" s="40">
        <f t="shared" si="0"/>
        <v>140.5</v>
      </c>
      <c r="O9" s="35" t="s">
        <v>868</v>
      </c>
      <c r="P9" s="35"/>
      <c r="Q9" s="35" t="s">
        <v>426</v>
      </c>
      <c r="R9" s="41">
        <v>40892</v>
      </c>
      <c r="S9" s="42"/>
      <c r="T9" s="40"/>
      <c r="U9" s="43">
        <v>1</v>
      </c>
      <c r="V9" s="43">
        <v>166</v>
      </c>
      <c r="W9" s="35"/>
      <c r="X9" s="44"/>
      <c r="Y9" s="35"/>
      <c r="Z9" s="45"/>
      <c r="AA9" s="45"/>
      <c r="AB9" s="62"/>
      <c r="AC9" s="62"/>
      <c r="AD9" s="63"/>
      <c r="AE9" s="62"/>
      <c r="AF9" s="63"/>
      <c r="AG9" s="46" t="str">
        <f t="shared" si="1"/>
        <v>MAMSFDunbar BrookWP</v>
      </c>
    </row>
    <row r="10" spans="1:33" x14ac:dyDescent="0.15">
      <c r="A10" s="35"/>
      <c r="B10" s="35" t="s">
        <v>60</v>
      </c>
      <c r="C10" s="35" t="s">
        <v>85</v>
      </c>
      <c r="D10" s="35" t="s">
        <v>173</v>
      </c>
      <c r="E10" s="35" t="s">
        <v>3</v>
      </c>
      <c r="F10" s="36">
        <f>40.7/12*PI()</f>
        <v>10.655235083425383</v>
      </c>
      <c r="G10" s="37"/>
      <c r="H10" s="37"/>
      <c r="I10" s="38"/>
      <c r="J10" s="37"/>
      <c r="K10" s="37"/>
      <c r="L10" s="38"/>
      <c r="M10" s="39">
        <v>140.1</v>
      </c>
      <c r="N10" s="40">
        <f t="shared" si="0"/>
        <v>140.1</v>
      </c>
      <c r="O10" s="80" t="s">
        <v>915</v>
      </c>
      <c r="P10" s="35"/>
      <c r="Q10" s="80"/>
      <c r="R10" s="41">
        <v>42245</v>
      </c>
      <c r="S10" s="42"/>
      <c r="T10" s="40"/>
      <c r="U10" s="43"/>
      <c r="V10" s="43">
        <v>170</v>
      </c>
      <c r="W10" s="35"/>
      <c r="X10" s="44"/>
      <c r="Y10" s="35"/>
      <c r="Z10" s="45"/>
      <c r="AA10" s="45"/>
      <c r="AB10" s="62"/>
      <c r="AC10" s="62"/>
      <c r="AD10" s="63"/>
      <c r="AE10" s="62"/>
      <c r="AF10" s="63"/>
      <c r="AG10" s="46" t="str">
        <f t="shared" si="1"/>
        <v>MAMSFDunbar BrookWP</v>
      </c>
    </row>
    <row r="11" spans="1:33" x14ac:dyDescent="0.15">
      <c r="A11" s="35"/>
      <c r="B11" s="35" t="s">
        <v>255</v>
      </c>
      <c r="C11" s="35" t="s">
        <v>709</v>
      </c>
      <c r="D11" s="35" t="s">
        <v>694</v>
      </c>
      <c r="E11" s="35" t="s">
        <v>582</v>
      </c>
      <c r="F11" s="36">
        <v>9.9</v>
      </c>
      <c r="G11" s="37">
        <v>53</v>
      </c>
      <c r="H11" s="37">
        <v>60</v>
      </c>
      <c r="I11" s="38">
        <f>SIN(H11*PI()/180)*G11*3</f>
        <v>137.69803920172575</v>
      </c>
      <c r="J11" s="37">
        <v>30</v>
      </c>
      <c r="K11" s="37">
        <v>0.2</v>
      </c>
      <c r="L11" s="38">
        <f>IF(ISBLANK(AB11),SIN(K11*PI()/180)*J11*3,TAN(K11*PI()/180)*AB11*3)</f>
        <v>0.31415862737013589</v>
      </c>
      <c r="M11" s="39"/>
      <c r="N11" s="40">
        <f t="shared" si="0"/>
        <v>138.0121978290959</v>
      </c>
      <c r="O11" s="35" t="s">
        <v>240</v>
      </c>
      <c r="P11" s="35"/>
      <c r="Q11" s="35" t="s">
        <v>109</v>
      </c>
      <c r="R11" s="41">
        <v>38671</v>
      </c>
      <c r="S11" s="42"/>
      <c r="T11" s="40"/>
      <c r="U11" s="43">
        <v>1</v>
      </c>
      <c r="V11" s="43">
        <v>150</v>
      </c>
      <c r="W11" s="35"/>
      <c r="X11" s="44"/>
      <c r="Y11" s="35"/>
      <c r="Z11" s="45"/>
      <c r="AA11" s="45"/>
      <c r="AB11" s="62"/>
      <c r="AC11" s="62"/>
      <c r="AD11" s="63">
        <f>AB11*TAN(AC11*PI()/180)*3</f>
        <v>0</v>
      </c>
      <c r="AE11" s="62"/>
      <c r="AF11" s="63">
        <f>AB11*TAN(AE11*PI()/180)*3</f>
        <v>0</v>
      </c>
      <c r="AG11" s="46" t="str">
        <f t="shared" si="1"/>
        <v>MAMSFDunbar BrookWP</v>
      </c>
    </row>
    <row r="12" spans="1:33" x14ac:dyDescent="0.15">
      <c r="A12" s="35"/>
      <c r="B12" s="35" t="s">
        <v>60</v>
      </c>
      <c r="C12" s="35" t="s">
        <v>85</v>
      </c>
      <c r="D12" s="35" t="s">
        <v>173</v>
      </c>
      <c r="E12" s="35" t="s">
        <v>3</v>
      </c>
      <c r="F12" s="36">
        <v>11.38</v>
      </c>
      <c r="G12" s="37"/>
      <c r="H12" s="37"/>
      <c r="I12" s="38"/>
      <c r="J12" s="37"/>
      <c r="K12" s="37"/>
      <c r="L12" s="38"/>
      <c r="M12" s="39">
        <v>136.33000000000001</v>
      </c>
      <c r="N12" s="40">
        <f t="shared" si="0"/>
        <v>136.33000000000001</v>
      </c>
      <c r="O12" s="80" t="s">
        <v>916</v>
      </c>
      <c r="P12" s="35"/>
      <c r="Q12" s="80" t="s">
        <v>426</v>
      </c>
      <c r="R12" s="41">
        <v>42257</v>
      </c>
      <c r="S12" s="42">
        <v>45</v>
      </c>
      <c r="T12" s="40">
        <f>N12+F12*12+S12/4</f>
        <v>284.14</v>
      </c>
      <c r="U12" s="43">
        <v>1</v>
      </c>
      <c r="V12" s="43">
        <v>170</v>
      </c>
      <c r="W12" s="35"/>
      <c r="X12" s="44"/>
      <c r="Y12" s="35"/>
      <c r="Z12" s="45"/>
      <c r="AA12" s="45"/>
      <c r="AB12" s="62"/>
      <c r="AC12" s="62"/>
      <c r="AD12" s="63"/>
      <c r="AE12" s="62"/>
      <c r="AF12" s="63"/>
      <c r="AG12" s="46" t="str">
        <f t="shared" si="1"/>
        <v>MAMSFDunbar BrookWP</v>
      </c>
    </row>
    <row r="13" spans="1:33" x14ac:dyDescent="0.15">
      <c r="A13" s="35"/>
      <c r="B13" s="35" t="s">
        <v>241</v>
      </c>
      <c r="C13" s="35" t="s">
        <v>242</v>
      </c>
      <c r="D13" s="35" t="s">
        <v>598</v>
      </c>
      <c r="E13" s="35" t="s">
        <v>710</v>
      </c>
      <c r="F13" s="36">
        <v>10.9</v>
      </c>
      <c r="G13" s="37">
        <v>47.5</v>
      </c>
      <c r="H13" s="37">
        <v>46.1</v>
      </c>
      <c r="I13" s="38">
        <f>SIN(H13*PI()/180)*G13*3</f>
        <v>102.67853341444707</v>
      </c>
      <c r="J13" s="37">
        <v>36</v>
      </c>
      <c r="K13" s="37">
        <v>16.8</v>
      </c>
      <c r="L13" s="38">
        <f>IF(ISBLANK(AB13),SIN(K13*PI()/180)*J13*3,TAN(K13*PI()/180)*AB13*3)</f>
        <v>31.215434070002935</v>
      </c>
      <c r="M13" s="39">
        <v>2</v>
      </c>
      <c r="N13" s="40">
        <f t="shared" si="0"/>
        <v>135.89396748445</v>
      </c>
      <c r="O13" s="35" t="s">
        <v>711</v>
      </c>
      <c r="P13" s="35"/>
      <c r="Q13" s="35" t="s">
        <v>109</v>
      </c>
      <c r="R13" s="41">
        <v>38964</v>
      </c>
      <c r="S13" s="42"/>
      <c r="T13" s="40"/>
      <c r="U13" s="43">
        <v>1</v>
      </c>
      <c r="V13" s="43">
        <v>150</v>
      </c>
      <c r="W13" s="35"/>
      <c r="X13" s="44"/>
      <c r="Y13" s="35"/>
      <c r="Z13" s="45"/>
      <c r="AA13" s="45"/>
      <c r="AB13" s="62"/>
      <c r="AC13" s="62"/>
      <c r="AD13" s="63">
        <f>AB13*TAN(AC13*PI()/180)*3</f>
        <v>0</v>
      </c>
      <c r="AE13" s="62"/>
      <c r="AF13" s="63">
        <f>AB13*TAN(AE13*PI()/180)*3</f>
        <v>0</v>
      </c>
      <c r="AG13" s="46" t="str">
        <f t="shared" si="1"/>
        <v>MAMSFDunbar BrookWP</v>
      </c>
    </row>
    <row r="14" spans="1:33" x14ac:dyDescent="0.15">
      <c r="A14" s="35"/>
      <c r="B14" s="35" t="s">
        <v>606</v>
      </c>
      <c r="C14" s="35" t="s">
        <v>607</v>
      </c>
      <c r="D14" s="35" t="s">
        <v>799</v>
      </c>
      <c r="E14" s="35" t="s">
        <v>459</v>
      </c>
      <c r="F14" s="36">
        <v>7.8</v>
      </c>
      <c r="G14" s="37">
        <v>37.5</v>
      </c>
      <c r="H14" s="37">
        <v>48.8</v>
      </c>
      <c r="I14" s="38">
        <f>SIN(H14*PI()/180)*G14*3</f>
        <v>84.646677250768988</v>
      </c>
      <c r="J14" s="37">
        <v>28</v>
      </c>
      <c r="K14" s="37">
        <v>36.4</v>
      </c>
      <c r="L14" s="38">
        <f>IF(ISBLANK(AB14),SIN(K14*PI()/180)*J14*3,TAN(K14*PI()/180)*AB14*3)</f>
        <v>49.847186474710924</v>
      </c>
      <c r="M14" s="39">
        <v>1.25</v>
      </c>
      <c r="N14" s="40">
        <f t="shared" si="0"/>
        <v>135.74386372547991</v>
      </c>
      <c r="O14" s="35"/>
      <c r="P14" s="35"/>
      <c r="Q14" s="35" t="s">
        <v>428</v>
      </c>
      <c r="R14" s="41">
        <v>39404</v>
      </c>
      <c r="S14" s="42"/>
      <c r="T14" s="40"/>
      <c r="U14" s="43">
        <v>1</v>
      </c>
      <c r="V14" s="43"/>
      <c r="W14" s="35"/>
      <c r="X14" s="44"/>
      <c r="Y14" s="35"/>
      <c r="Z14" s="45"/>
      <c r="AA14" s="45"/>
      <c r="AB14" s="62"/>
      <c r="AC14" s="62"/>
      <c r="AD14" s="63"/>
      <c r="AE14" s="62"/>
      <c r="AF14" s="63"/>
      <c r="AG14" s="46" t="str">
        <f t="shared" si="1"/>
        <v>MAMSFBear SwampWA</v>
      </c>
    </row>
    <row r="15" spans="1:33" x14ac:dyDescent="0.15">
      <c r="A15" s="35"/>
      <c r="B15" s="35" t="s">
        <v>60</v>
      </c>
      <c r="C15" s="35" t="s">
        <v>85</v>
      </c>
      <c r="D15" s="35" t="s">
        <v>173</v>
      </c>
      <c r="E15" s="35" t="s">
        <v>3</v>
      </c>
      <c r="F15" s="36">
        <v>11.7</v>
      </c>
      <c r="G15" s="37"/>
      <c r="H15" s="37"/>
      <c r="I15" s="38"/>
      <c r="J15" s="37"/>
      <c r="K15" s="37"/>
      <c r="L15" s="38"/>
      <c r="M15" s="39">
        <v>135.30000000000001</v>
      </c>
      <c r="N15" s="40">
        <f t="shared" si="0"/>
        <v>135.30000000000001</v>
      </c>
      <c r="O15" s="80" t="s">
        <v>913</v>
      </c>
      <c r="P15" s="35"/>
      <c r="Q15" s="80" t="s">
        <v>426</v>
      </c>
      <c r="R15" s="41">
        <v>42243</v>
      </c>
      <c r="S15" s="42">
        <v>45</v>
      </c>
      <c r="T15" s="40">
        <f>N15+F15*12+S15/4</f>
        <v>286.95</v>
      </c>
      <c r="U15" s="43">
        <v>1</v>
      </c>
      <c r="V15" s="43">
        <v>170</v>
      </c>
      <c r="W15" s="35"/>
      <c r="X15" s="44"/>
      <c r="Y15" s="35"/>
      <c r="Z15" s="45"/>
      <c r="AA15" s="45"/>
      <c r="AB15" s="62"/>
      <c r="AC15" s="62"/>
      <c r="AD15" s="63"/>
      <c r="AE15" s="62"/>
      <c r="AF15" s="63"/>
      <c r="AG15" s="46" t="str">
        <f t="shared" si="1"/>
        <v>MAMSFDunbar BrookWP</v>
      </c>
    </row>
    <row r="16" spans="1:33" x14ac:dyDescent="0.15">
      <c r="A16" s="35"/>
      <c r="B16" s="35" t="s">
        <v>60</v>
      </c>
      <c r="C16" s="35" t="s">
        <v>85</v>
      </c>
      <c r="D16" s="35" t="s">
        <v>173</v>
      </c>
      <c r="E16" s="35" t="s">
        <v>3</v>
      </c>
      <c r="F16" s="36">
        <v>8.6999999999999993</v>
      </c>
      <c r="G16" s="37"/>
      <c r="H16" s="37"/>
      <c r="I16" s="38"/>
      <c r="J16" s="37"/>
      <c r="K16" s="37"/>
      <c r="L16" s="38"/>
      <c r="M16" s="39">
        <v>134.1</v>
      </c>
      <c r="N16" s="40">
        <f t="shared" si="0"/>
        <v>134.1</v>
      </c>
      <c r="O16" s="35" t="s">
        <v>917</v>
      </c>
      <c r="P16" s="35"/>
      <c r="Q16" s="35" t="s">
        <v>426</v>
      </c>
      <c r="R16" s="41">
        <v>42257</v>
      </c>
      <c r="S16" s="42"/>
      <c r="T16" s="40"/>
      <c r="U16" s="43">
        <v>1</v>
      </c>
      <c r="V16" s="43">
        <v>140</v>
      </c>
      <c r="W16" s="35"/>
      <c r="X16" s="44"/>
      <c r="Y16" s="35"/>
      <c r="Z16" s="45"/>
      <c r="AA16" s="45"/>
      <c r="AB16" s="62"/>
      <c r="AC16" s="62"/>
      <c r="AD16" s="63"/>
      <c r="AE16" s="62"/>
      <c r="AF16" s="63"/>
      <c r="AG16" s="46" t="str">
        <f t="shared" si="1"/>
        <v>MAMSFDunbar BrookWP</v>
      </c>
    </row>
    <row r="17" spans="1:36" x14ac:dyDescent="0.15">
      <c r="A17" s="35"/>
      <c r="B17" s="35" t="s">
        <v>606</v>
      </c>
      <c r="C17" s="35" t="s">
        <v>607</v>
      </c>
      <c r="D17" s="35" t="s">
        <v>799</v>
      </c>
      <c r="E17" s="35" t="s">
        <v>459</v>
      </c>
      <c r="F17" s="36"/>
      <c r="G17" s="37">
        <v>53</v>
      </c>
      <c r="H17" s="37">
        <v>30.9</v>
      </c>
      <c r="I17" s="38">
        <f>SIN(H17*PI()/180)*G17*3</f>
        <v>81.653059077249026</v>
      </c>
      <c r="J17" s="37">
        <v>42.5</v>
      </c>
      <c r="K17" s="37">
        <v>23.3</v>
      </c>
      <c r="L17" s="38">
        <f>IF(ISBLANK(AB17),SIN(K17*PI()/180)*J17*3,TAN(K17*PI()/180)*AB17*3)</f>
        <v>50.432051576778022</v>
      </c>
      <c r="M17" s="39">
        <v>1</v>
      </c>
      <c r="N17" s="40">
        <f t="shared" si="0"/>
        <v>133.08511065402706</v>
      </c>
      <c r="O17" s="35"/>
      <c r="P17" s="35"/>
      <c r="Q17" s="35"/>
      <c r="R17" s="41"/>
      <c r="S17" s="42"/>
      <c r="T17" s="40"/>
      <c r="U17" s="43"/>
      <c r="V17" s="43"/>
      <c r="W17" s="35"/>
      <c r="X17" s="44"/>
      <c r="Y17" s="35"/>
      <c r="Z17" s="45"/>
      <c r="AA17" s="45"/>
      <c r="AB17" s="62"/>
      <c r="AC17" s="62"/>
      <c r="AD17" s="63"/>
      <c r="AE17" s="62"/>
      <c r="AF17" s="63"/>
      <c r="AG17" s="46" t="str">
        <f t="shared" si="1"/>
        <v>MAMSFBear SwampWA</v>
      </c>
    </row>
    <row r="18" spans="1:36" x14ac:dyDescent="0.15">
      <c r="A18" s="35"/>
      <c r="B18" s="35" t="s">
        <v>241</v>
      </c>
      <c r="C18" s="35" t="s">
        <v>242</v>
      </c>
      <c r="D18" s="35" t="s">
        <v>598</v>
      </c>
      <c r="E18" s="35" t="s">
        <v>710</v>
      </c>
      <c r="F18" s="36">
        <v>10.8</v>
      </c>
      <c r="G18" s="37"/>
      <c r="H18" s="37"/>
      <c r="I18" s="38"/>
      <c r="J18" s="37"/>
      <c r="K18" s="37"/>
      <c r="L18" s="38"/>
      <c r="M18" s="39">
        <v>133</v>
      </c>
      <c r="N18" s="40">
        <f t="shared" si="0"/>
        <v>133</v>
      </c>
      <c r="O18" s="35" t="s">
        <v>712</v>
      </c>
      <c r="P18" s="35"/>
      <c r="Q18" s="35" t="s">
        <v>109</v>
      </c>
      <c r="R18" s="41">
        <v>38964</v>
      </c>
      <c r="S18" s="42"/>
      <c r="T18" s="40"/>
      <c r="U18" s="43">
        <v>1</v>
      </c>
      <c r="V18" s="43">
        <v>150</v>
      </c>
      <c r="W18" s="35"/>
      <c r="X18" s="44"/>
      <c r="Y18" s="35"/>
      <c r="Z18" s="45"/>
      <c r="AA18" s="45"/>
      <c r="AB18" s="62"/>
      <c r="AC18" s="62"/>
      <c r="AD18" s="63">
        <f t="shared" ref="AD18:AD26" si="2">AB18*TAN(AC18*PI()/180)*3</f>
        <v>0</v>
      </c>
      <c r="AE18" s="62"/>
      <c r="AF18" s="63">
        <f t="shared" ref="AF18:AF26" si="3">AB18*TAN(AE18*PI()/180)*3</f>
        <v>0</v>
      </c>
      <c r="AG18" s="46" t="str">
        <f t="shared" si="1"/>
        <v>MAMSFDunbar BrookWP</v>
      </c>
    </row>
    <row r="19" spans="1:36" x14ac:dyDescent="0.15">
      <c r="A19" s="35"/>
      <c r="B19" s="35" t="s">
        <v>429</v>
      </c>
      <c r="C19" s="35" t="s">
        <v>713</v>
      </c>
      <c r="D19" s="35" t="s">
        <v>714</v>
      </c>
      <c r="E19" s="35" t="s">
        <v>715</v>
      </c>
      <c r="F19" s="36">
        <v>11.8</v>
      </c>
      <c r="G19" s="37"/>
      <c r="H19" s="37"/>
      <c r="I19" s="38"/>
      <c r="J19" s="37"/>
      <c r="K19" s="37"/>
      <c r="L19" s="38"/>
      <c r="M19" s="39">
        <v>131.80000000000001</v>
      </c>
      <c r="N19" s="40">
        <f t="shared" si="0"/>
        <v>131.80000000000001</v>
      </c>
      <c r="O19" s="35" t="s">
        <v>716</v>
      </c>
      <c r="P19" s="35"/>
      <c r="Q19" s="35" t="s">
        <v>109</v>
      </c>
      <c r="R19" s="41">
        <v>42274</v>
      </c>
      <c r="S19" s="42">
        <v>45</v>
      </c>
      <c r="T19" s="40">
        <f>N19+F19*12+S19/4</f>
        <v>284.65000000000003</v>
      </c>
      <c r="U19" s="43">
        <v>1</v>
      </c>
      <c r="V19" s="43">
        <v>150</v>
      </c>
      <c r="W19" s="35"/>
      <c r="X19" s="44"/>
      <c r="Y19" s="35"/>
      <c r="Z19" s="45"/>
      <c r="AA19" s="45"/>
      <c r="AB19" s="62"/>
      <c r="AC19" s="62"/>
      <c r="AD19" s="63">
        <f t="shared" si="2"/>
        <v>0</v>
      </c>
      <c r="AE19" s="62"/>
      <c r="AF19" s="63">
        <f t="shared" si="3"/>
        <v>0</v>
      </c>
      <c r="AG19" s="46" t="str">
        <f t="shared" si="1"/>
        <v>MAMSFDunbar BrookWP</v>
      </c>
    </row>
    <row r="20" spans="1:36" x14ac:dyDescent="0.15">
      <c r="A20" s="91"/>
      <c r="B20" s="35" t="s">
        <v>255</v>
      </c>
      <c r="C20" s="35" t="s">
        <v>709</v>
      </c>
      <c r="D20" s="35" t="s">
        <v>694</v>
      </c>
      <c r="E20" s="35" t="s">
        <v>582</v>
      </c>
      <c r="F20" s="36">
        <v>12.4</v>
      </c>
      <c r="G20" s="37">
        <v>49</v>
      </c>
      <c r="H20" s="37">
        <v>44.5</v>
      </c>
      <c r="I20" s="38">
        <f>SIN(H20*PI()/180)*G20*3</f>
        <v>103.03366185207807</v>
      </c>
      <c r="J20" s="37">
        <v>38</v>
      </c>
      <c r="K20" s="37">
        <v>12.9</v>
      </c>
      <c r="L20" s="38">
        <f>IF(ISBLANK(AB20),SIN(K20*PI()/180)*J20*3,TAN(K20*PI()/180)*AB20*3)</f>
        <v>25.450513225248457</v>
      </c>
      <c r="M20" s="39">
        <v>1.5</v>
      </c>
      <c r="N20" s="40">
        <f t="shared" si="0"/>
        <v>129.98417507732654</v>
      </c>
      <c r="O20" s="35" t="s">
        <v>717</v>
      </c>
      <c r="P20" s="35"/>
      <c r="Q20" s="35" t="s">
        <v>109</v>
      </c>
      <c r="R20" s="41">
        <v>40835</v>
      </c>
      <c r="S20" s="42"/>
      <c r="T20" s="40"/>
      <c r="U20" s="43">
        <v>1</v>
      </c>
      <c r="V20" s="43">
        <v>170</v>
      </c>
      <c r="W20" s="35"/>
      <c r="X20" s="44"/>
      <c r="Y20" s="35"/>
      <c r="Z20" s="45"/>
      <c r="AA20" s="45"/>
      <c r="AB20" s="62"/>
      <c r="AC20" s="62"/>
      <c r="AD20" s="63">
        <f t="shared" si="2"/>
        <v>0</v>
      </c>
      <c r="AE20" s="62"/>
      <c r="AF20" s="63">
        <f t="shared" si="3"/>
        <v>0</v>
      </c>
      <c r="AG20" s="46" t="str">
        <f t="shared" si="1"/>
        <v>MAMSFDunbar BrookWP</v>
      </c>
    </row>
    <row r="21" spans="1:36" x14ac:dyDescent="0.15">
      <c r="A21" s="35"/>
      <c r="B21" s="35" t="s">
        <v>818</v>
      </c>
      <c r="C21" s="35" t="s">
        <v>819</v>
      </c>
      <c r="D21" s="35" t="s">
        <v>568</v>
      </c>
      <c r="E21" s="35" t="s">
        <v>536</v>
      </c>
      <c r="F21" s="36">
        <v>7.2</v>
      </c>
      <c r="G21" s="37">
        <v>50</v>
      </c>
      <c r="H21" s="37">
        <v>29.7</v>
      </c>
      <c r="I21" s="38">
        <f>SIN(H21*PI()/180)*G21*3</f>
        <v>74.318800264861125</v>
      </c>
      <c r="J21" s="37">
        <v>43</v>
      </c>
      <c r="K21" s="37">
        <v>24.7</v>
      </c>
      <c r="L21" s="38">
        <f>IF(ISBLANK(AB21),SIN(K21*PI()/180)*J21*3,TAN(K21*PI()/180)*AB21*3)</f>
        <v>53.904852520338899</v>
      </c>
      <c r="M21" s="39">
        <v>0.7</v>
      </c>
      <c r="N21" s="40">
        <f t="shared" si="0"/>
        <v>128.92365278520001</v>
      </c>
      <c r="O21" s="35"/>
      <c r="P21" s="35"/>
      <c r="Q21" s="35" t="s">
        <v>537</v>
      </c>
      <c r="R21" s="41">
        <v>38689</v>
      </c>
      <c r="S21" s="42"/>
      <c r="T21" s="40"/>
      <c r="U21" s="43">
        <v>1</v>
      </c>
      <c r="V21" s="43">
        <v>120</v>
      </c>
      <c r="W21" s="35"/>
      <c r="X21" s="44"/>
      <c r="Y21" s="35"/>
      <c r="Z21" s="45"/>
      <c r="AA21" s="45"/>
      <c r="AB21" s="62"/>
      <c r="AC21" s="62"/>
      <c r="AD21" s="63">
        <f t="shared" si="2"/>
        <v>0</v>
      </c>
      <c r="AE21" s="62"/>
      <c r="AF21" s="63">
        <f t="shared" si="3"/>
        <v>0</v>
      </c>
      <c r="AG21" s="46" t="str">
        <f t="shared" si="1"/>
        <v>MAMSFDunbar BrookWA</v>
      </c>
      <c r="AI21" t="e">
        <f>AVERAGE(AI11:AI20)</f>
        <v>#DIV/0!</v>
      </c>
    </row>
    <row r="22" spans="1:36" s="93" customFormat="1" x14ac:dyDescent="0.15">
      <c r="A22" s="35"/>
      <c r="B22" s="35" t="s">
        <v>255</v>
      </c>
      <c r="C22" s="35" t="s">
        <v>709</v>
      </c>
      <c r="D22" s="35" t="s">
        <v>694</v>
      </c>
      <c r="E22" s="35" t="s">
        <v>582</v>
      </c>
      <c r="F22" s="36">
        <v>10.1</v>
      </c>
      <c r="G22" s="37">
        <v>50.5</v>
      </c>
      <c r="H22" s="37">
        <v>36</v>
      </c>
      <c r="I22" s="38">
        <f>SIN(H22*PI()/180)*G22*3</f>
        <v>89.049465722309677</v>
      </c>
      <c r="J22" s="37">
        <v>41.5</v>
      </c>
      <c r="K22" s="37">
        <v>16.899999999999999</v>
      </c>
      <c r="L22" s="38">
        <f>IF(ISBLANK(AB22),SIN(K22*PI()/180)*J22*3,TAN(K22*PI()/180)*AB22*3)</f>
        <v>36.192423102982431</v>
      </c>
      <c r="M22" s="39">
        <v>0.8</v>
      </c>
      <c r="N22" s="40">
        <f t="shared" si="0"/>
        <v>126.04188882529211</v>
      </c>
      <c r="O22" s="35"/>
      <c r="P22" s="35"/>
      <c r="Q22" s="35" t="s">
        <v>109</v>
      </c>
      <c r="R22" s="41">
        <v>38673</v>
      </c>
      <c r="S22" s="42"/>
      <c r="T22" s="40"/>
      <c r="U22" s="43">
        <v>1</v>
      </c>
      <c r="V22" s="43">
        <v>150</v>
      </c>
      <c r="W22" s="35"/>
      <c r="X22" s="44"/>
      <c r="Y22" s="35"/>
      <c r="Z22" s="45"/>
      <c r="AA22" s="45"/>
      <c r="AB22" s="62"/>
      <c r="AC22" s="62"/>
      <c r="AD22" s="63">
        <f t="shared" si="2"/>
        <v>0</v>
      </c>
      <c r="AE22" s="62"/>
      <c r="AF22" s="63">
        <f t="shared" si="3"/>
        <v>0</v>
      </c>
      <c r="AG22" s="46" t="str">
        <f t="shared" si="1"/>
        <v>MAMSFDunbar BrookWP</v>
      </c>
      <c r="AH22"/>
      <c r="AI22"/>
      <c r="AJ22"/>
    </row>
    <row r="23" spans="1:36" x14ac:dyDescent="0.15">
      <c r="A23" s="35"/>
      <c r="B23" s="35" t="s">
        <v>255</v>
      </c>
      <c r="C23" s="35" t="s">
        <v>709</v>
      </c>
      <c r="D23" s="35" t="s">
        <v>694</v>
      </c>
      <c r="E23" s="35" t="s">
        <v>95</v>
      </c>
      <c r="F23" s="36">
        <v>14.8</v>
      </c>
      <c r="G23" s="37">
        <v>35</v>
      </c>
      <c r="H23" s="37">
        <v>65.8</v>
      </c>
      <c r="I23" s="38">
        <f>SIN(H23*PI()/180)*G23*3</f>
        <v>95.772612198088666</v>
      </c>
      <c r="J23" s="37"/>
      <c r="K23" s="37"/>
      <c r="L23" s="38"/>
      <c r="M23" s="39">
        <v>30</v>
      </c>
      <c r="N23" s="40">
        <f t="shared" si="0"/>
        <v>125.77261219808867</v>
      </c>
      <c r="O23" s="35" t="s">
        <v>170</v>
      </c>
      <c r="P23" s="35"/>
      <c r="Q23" s="35" t="s">
        <v>537</v>
      </c>
      <c r="R23" s="41">
        <v>38662</v>
      </c>
      <c r="S23" s="42"/>
      <c r="T23" s="40"/>
      <c r="U23" s="43">
        <v>1</v>
      </c>
      <c r="V23" s="43">
        <v>280</v>
      </c>
      <c r="W23" s="35"/>
      <c r="X23" s="44"/>
      <c r="Y23" s="35"/>
      <c r="Z23" s="45"/>
      <c r="AA23" s="45"/>
      <c r="AB23" s="62"/>
      <c r="AC23" s="62"/>
      <c r="AD23" s="63">
        <f t="shared" si="2"/>
        <v>0</v>
      </c>
      <c r="AE23" s="62"/>
      <c r="AF23" s="63">
        <f t="shared" si="3"/>
        <v>0</v>
      </c>
      <c r="AG23" s="46" t="str">
        <f t="shared" si="1"/>
        <v>MAMSFDunbar BrookWA</v>
      </c>
    </row>
    <row r="24" spans="1:36" x14ac:dyDescent="0.15">
      <c r="A24" s="35"/>
      <c r="B24" s="35" t="s">
        <v>255</v>
      </c>
      <c r="C24" s="35" t="s">
        <v>709</v>
      </c>
      <c r="D24" s="35" t="s">
        <v>694</v>
      </c>
      <c r="E24" s="35" t="s">
        <v>582</v>
      </c>
      <c r="F24" s="36">
        <v>13.6</v>
      </c>
      <c r="G24" s="37"/>
      <c r="H24" s="37"/>
      <c r="I24" s="38"/>
      <c r="J24" s="37"/>
      <c r="K24" s="37"/>
      <c r="L24" s="38"/>
      <c r="M24" s="39">
        <v>125.3</v>
      </c>
      <c r="N24" s="40">
        <f t="shared" si="0"/>
        <v>125.3</v>
      </c>
      <c r="O24" s="35" t="s">
        <v>575</v>
      </c>
      <c r="P24" s="35"/>
      <c r="Q24" s="35" t="s">
        <v>109</v>
      </c>
      <c r="R24" s="41">
        <v>38939</v>
      </c>
      <c r="S24" s="42"/>
      <c r="T24" s="40"/>
      <c r="U24" s="43">
        <v>1</v>
      </c>
      <c r="V24" s="43">
        <v>175</v>
      </c>
      <c r="W24" s="35"/>
      <c r="X24" s="44"/>
      <c r="Y24" s="35"/>
      <c r="Z24" s="45"/>
      <c r="AA24" s="45"/>
      <c r="AB24" s="62"/>
      <c r="AC24" s="62"/>
      <c r="AD24" s="63">
        <f t="shared" si="2"/>
        <v>0</v>
      </c>
      <c r="AE24" s="62"/>
      <c r="AF24" s="63">
        <f t="shared" si="3"/>
        <v>0</v>
      </c>
      <c r="AG24" s="46" t="str">
        <f t="shared" si="1"/>
        <v>MAMSFDunbar BrookWP</v>
      </c>
    </row>
    <row r="25" spans="1:36" x14ac:dyDescent="0.15">
      <c r="A25" s="35"/>
      <c r="B25" s="35" t="s">
        <v>429</v>
      </c>
      <c r="C25" s="35" t="s">
        <v>713</v>
      </c>
      <c r="D25" s="35" t="s">
        <v>576</v>
      </c>
      <c r="E25" s="35" t="s">
        <v>413</v>
      </c>
      <c r="F25" s="36">
        <v>12.3</v>
      </c>
      <c r="G25" s="37">
        <v>39</v>
      </c>
      <c r="H25" s="37">
        <v>55.8</v>
      </c>
      <c r="I25" s="38">
        <f>SIN(H25*PI()/180)*G25*3</f>
        <v>96.768427190123731</v>
      </c>
      <c r="J25" s="37">
        <v>24</v>
      </c>
      <c r="K25" s="37">
        <v>20.6</v>
      </c>
      <c r="L25" s="38">
        <f>IF(ISBLANK(AB25),SIN(K25*PI()/180)*J25*3,TAN(K25*PI()/180)*AB25*3)</f>
        <v>25.332598685138535</v>
      </c>
      <c r="M25" s="39">
        <v>3</v>
      </c>
      <c r="N25" s="40">
        <f t="shared" si="0"/>
        <v>125.10102587526227</v>
      </c>
      <c r="O25" s="35" t="s">
        <v>577</v>
      </c>
      <c r="P25" s="35"/>
      <c r="Q25" s="35" t="s">
        <v>109</v>
      </c>
      <c r="R25" s="41">
        <v>38646</v>
      </c>
      <c r="S25" s="42"/>
      <c r="T25" s="40"/>
      <c r="U25" s="43">
        <v>1</v>
      </c>
      <c r="V25" s="43">
        <v>175</v>
      </c>
      <c r="W25" s="35"/>
      <c r="X25" s="44"/>
      <c r="Y25" s="35"/>
      <c r="Z25" s="45"/>
      <c r="AA25" s="45"/>
      <c r="AB25" s="62"/>
      <c r="AC25" s="62">
        <v>55.8</v>
      </c>
      <c r="AD25" s="63">
        <f t="shared" si="2"/>
        <v>0</v>
      </c>
      <c r="AE25" s="62"/>
      <c r="AF25" s="63">
        <f t="shared" si="3"/>
        <v>0</v>
      </c>
      <c r="AG25" s="46" t="str">
        <f t="shared" si="1"/>
        <v>MAMSFDunbar BrookWP</v>
      </c>
    </row>
    <row r="26" spans="1:36" x14ac:dyDescent="0.15">
      <c r="A26" s="35"/>
      <c r="B26" s="35" t="s">
        <v>60</v>
      </c>
      <c r="C26" s="35" t="s">
        <v>124</v>
      </c>
      <c r="D26" s="35" t="s">
        <v>816</v>
      </c>
      <c r="E26" s="35" t="s">
        <v>179</v>
      </c>
      <c r="F26" s="36">
        <v>6.8</v>
      </c>
      <c r="G26" s="37">
        <v>42</v>
      </c>
      <c r="H26" s="37">
        <v>39</v>
      </c>
      <c r="I26" s="38">
        <f>SIN(H26*PI()/180)*G26*3</f>
        <v>79.294369272279511</v>
      </c>
      <c r="J26" s="37">
        <v>30.5</v>
      </c>
      <c r="K26" s="37">
        <v>29.1</v>
      </c>
      <c r="L26" s="38">
        <f>IF(ISBLANK(AB26),SIN(K26*PI()/180)*J26*3,TAN(K26*PI()/180)*AB26*3)</f>
        <v>44.49968730874938</v>
      </c>
      <c r="M26" s="39">
        <v>1.3</v>
      </c>
      <c r="N26" s="40">
        <f t="shared" si="0"/>
        <v>125.09405658102888</v>
      </c>
      <c r="O26" s="35" t="s">
        <v>180</v>
      </c>
      <c r="P26" s="35"/>
      <c r="Q26" s="35" t="s">
        <v>109</v>
      </c>
      <c r="R26" s="41">
        <v>38645</v>
      </c>
      <c r="S26" s="42"/>
      <c r="T26" s="40"/>
      <c r="U26" s="43">
        <v>1</v>
      </c>
      <c r="V26" s="43">
        <v>100</v>
      </c>
      <c r="W26" s="35"/>
      <c r="X26" s="44"/>
      <c r="Y26" s="35"/>
      <c r="Z26" s="45"/>
      <c r="AA26" s="45"/>
      <c r="AB26" s="62"/>
      <c r="AC26" s="62"/>
      <c r="AD26" s="63">
        <f t="shared" si="2"/>
        <v>0</v>
      </c>
      <c r="AE26" s="62"/>
      <c r="AF26" s="63">
        <f t="shared" si="3"/>
        <v>0</v>
      </c>
      <c r="AG26" s="46" t="str">
        <f t="shared" si="1"/>
        <v>MAMSFDunbar BrookBTA</v>
      </c>
      <c r="AI26">
        <v>135.69999999999999</v>
      </c>
      <c r="AJ26" t="s">
        <v>802</v>
      </c>
    </row>
    <row r="27" spans="1:36" x14ac:dyDescent="0.15">
      <c r="A27" s="35"/>
      <c r="B27" s="35"/>
      <c r="C27" s="35" t="s">
        <v>172</v>
      </c>
      <c r="D27" s="35" t="s">
        <v>173</v>
      </c>
      <c r="E27" s="35" t="s">
        <v>100</v>
      </c>
      <c r="F27" s="36">
        <v>13.65</v>
      </c>
      <c r="G27" s="37"/>
      <c r="H27" s="37"/>
      <c r="I27" s="38"/>
      <c r="J27" s="37"/>
      <c r="K27" s="37"/>
      <c r="L27" s="38"/>
      <c r="M27" s="39">
        <v>125</v>
      </c>
      <c r="N27" s="40">
        <f t="shared" si="0"/>
        <v>125</v>
      </c>
      <c r="O27" s="80" t="s">
        <v>912</v>
      </c>
      <c r="P27" s="35"/>
      <c r="Q27" s="35" t="s">
        <v>426</v>
      </c>
      <c r="R27" s="41">
        <v>41252</v>
      </c>
      <c r="S27" s="42"/>
      <c r="T27" s="40"/>
      <c r="U27" s="43"/>
      <c r="V27" s="43"/>
      <c r="W27" s="35"/>
      <c r="X27" s="44"/>
      <c r="Y27" s="35"/>
      <c r="Z27" s="45"/>
      <c r="AA27" s="45"/>
      <c r="AB27" s="62"/>
      <c r="AC27" s="62"/>
      <c r="AD27" s="63"/>
      <c r="AE27" s="62"/>
      <c r="AF27" s="63"/>
      <c r="AG27" s="46"/>
    </row>
    <row r="28" spans="1:36" x14ac:dyDescent="0.15">
      <c r="A28" s="35"/>
      <c r="B28" s="35" t="s">
        <v>255</v>
      </c>
      <c r="C28" s="35" t="s">
        <v>709</v>
      </c>
      <c r="D28" s="35" t="s">
        <v>694</v>
      </c>
      <c r="E28" s="35" t="s">
        <v>454</v>
      </c>
      <c r="F28" s="36">
        <v>7.7</v>
      </c>
      <c r="G28" s="37"/>
      <c r="H28" s="37"/>
      <c r="I28" s="38"/>
      <c r="J28" s="37"/>
      <c r="K28" s="37"/>
      <c r="L28" s="38"/>
      <c r="M28" s="39">
        <v>124.7</v>
      </c>
      <c r="N28" s="40">
        <f t="shared" si="0"/>
        <v>124.7</v>
      </c>
      <c r="O28" s="35"/>
      <c r="P28" s="35"/>
      <c r="Q28" s="35" t="s">
        <v>537</v>
      </c>
      <c r="R28" s="41">
        <v>38689</v>
      </c>
      <c r="S28" s="42"/>
      <c r="T28" s="40"/>
      <c r="U28" s="43"/>
      <c r="V28" s="43"/>
      <c r="W28" s="35"/>
      <c r="X28" s="44"/>
      <c r="Y28" s="35"/>
      <c r="Z28" s="45"/>
      <c r="AA28" s="45"/>
      <c r="AB28" s="62"/>
      <c r="AC28" s="62"/>
      <c r="AD28" s="63">
        <f>AB28*TAN(AC28*PI()/180)*3</f>
        <v>0</v>
      </c>
      <c r="AE28" s="62"/>
      <c r="AF28" s="63">
        <f>AB28*TAN(AE28*PI()/180)*3</f>
        <v>0</v>
      </c>
      <c r="AG28" s="46" t="str">
        <f t="shared" ref="AG28:AG48" si="4">B28&amp;C28&amp;D28&amp;E28</f>
        <v>MAMSFDunbar BrookSM</v>
      </c>
      <c r="AI28">
        <v>110</v>
      </c>
      <c r="AJ28" t="s">
        <v>803</v>
      </c>
    </row>
    <row r="29" spans="1:36" x14ac:dyDescent="0.15">
      <c r="A29" s="35"/>
      <c r="B29" s="35" t="s">
        <v>429</v>
      </c>
      <c r="C29" s="35" t="s">
        <v>713</v>
      </c>
      <c r="D29" s="35" t="s">
        <v>576</v>
      </c>
      <c r="E29" s="35" t="s">
        <v>413</v>
      </c>
      <c r="F29" s="36">
        <v>10.3</v>
      </c>
      <c r="G29" s="37"/>
      <c r="H29" s="37"/>
      <c r="I29" s="38">
        <f>SIN(H29*PI()/180)*G29*3</f>
        <v>0</v>
      </c>
      <c r="J29" s="37"/>
      <c r="K29" s="37"/>
      <c r="L29" s="38">
        <f>IF(ISBLANK(AB29),SIN(K29*PI()/180)*J29*3,TAN(K29*PI()/180)*AB29*3)</f>
        <v>0</v>
      </c>
      <c r="M29" s="39">
        <v>122.8</v>
      </c>
      <c r="N29" s="40">
        <f t="shared" si="0"/>
        <v>122.8</v>
      </c>
      <c r="O29" s="35"/>
      <c r="P29" s="35"/>
      <c r="Q29" s="35" t="s">
        <v>490</v>
      </c>
      <c r="R29" s="41">
        <v>38645</v>
      </c>
      <c r="S29" s="42"/>
      <c r="T29" s="40"/>
      <c r="U29" s="43">
        <v>1</v>
      </c>
      <c r="V29" s="43">
        <v>150</v>
      </c>
      <c r="W29" s="35"/>
      <c r="X29" s="44"/>
      <c r="Y29" s="35"/>
      <c r="Z29" s="45"/>
      <c r="AA29" s="45"/>
      <c r="AB29" s="62"/>
      <c r="AC29" s="62"/>
      <c r="AD29" s="63">
        <f>AB29*TAN(AC29*PI()/180)*3</f>
        <v>0</v>
      </c>
      <c r="AE29" s="62"/>
      <c r="AF29" s="63">
        <f>AB29*TAN(AE29*PI()/180)*3</f>
        <v>0</v>
      </c>
      <c r="AG29" s="46" t="str">
        <f t="shared" si="4"/>
        <v>MAMSFDunbar BrookWP</v>
      </c>
    </row>
    <row r="30" spans="1:36" x14ac:dyDescent="0.15">
      <c r="A30" s="35"/>
      <c r="B30" s="35" t="s">
        <v>381</v>
      </c>
      <c r="C30" s="35" t="s">
        <v>382</v>
      </c>
      <c r="D30" s="35" t="s">
        <v>383</v>
      </c>
      <c r="E30" s="35" t="s">
        <v>813</v>
      </c>
      <c r="F30" s="36">
        <v>10.8</v>
      </c>
      <c r="G30" s="37"/>
      <c r="H30" s="37"/>
      <c r="I30" s="38">
        <f>SIN(H30*PI()/180)*G30*3</f>
        <v>0</v>
      </c>
      <c r="J30" s="37"/>
      <c r="K30" s="37"/>
      <c r="L30" s="38">
        <f>IF(ISBLANK(AB30),SIN(K30*PI()/180)*J30*3,TAN(K30*PI()/180)*AB30*3)</f>
        <v>0</v>
      </c>
      <c r="M30" s="39">
        <v>122</v>
      </c>
      <c r="N30" s="40">
        <f t="shared" si="0"/>
        <v>122</v>
      </c>
      <c r="O30" s="35" t="s">
        <v>814</v>
      </c>
      <c r="P30" s="35"/>
      <c r="Q30" s="35" t="s">
        <v>815</v>
      </c>
      <c r="R30" s="41">
        <v>38645</v>
      </c>
      <c r="S30" s="42"/>
      <c r="T30" s="40"/>
      <c r="U30" s="43">
        <v>1</v>
      </c>
      <c r="V30" s="43">
        <v>150</v>
      </c>
      <c r="W30" s="35"/>
      <c r="X30" s="44"/>
      <c r="Y30" s="35"/>
      <c r="Z30" s="45"/>
      <c r="AA30" s="45"/>
      <c r="AB30" s="62"/>
      <c r="AC30" s="62"/>
      <c r="AD30" s="63">
        <f>AB30*TAN(AC30*PI()/180)*3</f>
        <v>0</v>
      </c>
      <c r="AE30" s="62"/>
      <c r="AF30" s="63">
        <f>AB30*TAN(AE30*PI()/180)*3</f>
        <v>0</v>
      </c>
      <c r="AG30" s="46" t="str">
        <f t="shared" si="4"/>
        <v>MAMSFDunbar BrookWP</v>
      </c>
    </row>
    <row r="31" spans="1:36" x14ac:dyDescent="0.15">
      <c r="A31" s="35"/>
      <c r="B31" s="35" t="s">
        <v>255</v>
      </c>
      <c r="C31" s="35" t="s">
        <v>709</v>
      </c>
      <c r="D31" s="35" t="s">
        <v>694</v>
      </c>
      <c r="E31" s="35" t="s">
        <v>95</v>
      </c>
      <c r="F31" s="36">
        <v>7.5</v>
      </c>
      <c r="G31" s="37"/>
      <c r="H31" s="37"/>
      <c r="I31" s="38"/>
      <c r="J31" s="37"/>
      <c r="K31" s="37"/>
      <c r="L31" s="38"/>
      <c r="M31" s="39">
        <v>120.5</v>
      </c>
      <c r="N31" s="40">
        <f t="shared" si="0"/>
        <v>120.5</v>
      </c>
      <c r="O31" s="35"/>
      <c r="P31" s="35"/>
      <c r="Q31" s="35"/>
      <c r="R31" s="41">
        <v>38689</v>
      </c>
      <c r="S31" s="42"/>
      <c r="T31" s="40"/>
      <c r="U31" s="43">
        <v>1</v>
      </c>
      <c r="V31" s="43">
        <v>140</v>
      </c>
      <c r="W31" s="35"/>
      <c r="X31" s="44"/>
      <c r="Y31" s="35"/>
      <c r="Z31" s="45"/>
      <c r="AA31" s="45"/>
      <c r="AB31" s="62"/>
      <c r="AC31" s="62"/>
      <c r="AD31" s="63">
        <f>AB31*TAN(AC31*PI()/180)*3</f>
        <v>0</v>
      </c>
      <c r="AE31" s="62"/>
      <c r="AF31" s="63">
        <f>AB31*TAN(AE31*PI()/180)*3</f>
        <v>0</v>
      </c>
      <c r="AG31" s="46" t="str">
        <f t="shared" si="4"/>
        <v>MAMSFDunbar BrookWA</v>
      </c>
    </row>
    <row r="32" spans="1:36" x14ac:dyDescent="0.15">
      <c r="A32" s="35"/>
      <c r="B32" s="35" t="s">
        <v>171</v>
      </c>
      <c r="C32" s="35" t="s">
        <v>172</v>
      </c>
      <c r="D32" s="35" t="s">
        <v>173</v>
      </c>
      <c r="E32" s="35" t="s">
        <v>174</v>
      </c>
      <c r="F32" s="36">
        <v>8.5</v>
      </c>
      <c r="G32" s="37"/>
      <c r="H32" s="37"/>
      <c r="I32" s="38"/>
      <c r="J32" s="37"/>
      <c r="K32" s="37"/>
      <c r="L32" s="38"/>
      <c r="M32" s="39">
        <v>120.2</v>
      </c>
      <c r="N32" s="40">
        <f t="shared" si="0"/>
        <v>120.2</v>
      </c>
      <c r="O32" s="35"/>
      <c r="P32" s="35"/>
      <c r="Q32" s="35" t="s">
        <v>109</v>
      </c>
      <c r="R32" s="41">
        <v>38689</v>
      </c>
      <c r="S32" s="42"/>
      <c r="T32" s="40"/>
      <c r="U32" s="43">
        <v>1</v>
      </c>
      <c r="V32" s="43">
        <v>110</v>
      </c>
      <c r="W32" s="35"/>
      <c r="X32" s="44"/>
      <c r="Y32" s="35"/>
      <c r="Z32" s="45"/>
      <c r="AA32" s="45"/>
      <c r="AB32" s="62"/>
      <c r="AC32" s="62"/>
      <c r="AD32" s="63">
        <f>AB32*TAN(AC32*PI()/180)*3</f>
        <v>0</v>
      </c>
      <c r="AE32" s="62"/>
      <c r="AF32" s="63">
        <f>AB32*TAN(AE32*PI()/180)*3</f>
        <v>0</v>
      </c>
      <c r="AG32" s="46" t="str">
        <f t="shared" si="4"/>
        <v>MAMSFDunbar BrookSM</v>
      </c>
      <c r="AI32">
        <v>110</v>
      </c>
      <c r="AJ32" t="s">
        <v>804</v>
      </c>
    </row>
    <row r="33" spans="1:36" x14ac:dyDescent="0.15">
      <c r="A33" s="35"/>
      <c r="B33" s="35" t="s">
        <v>606</v>
      </c>
      <c r="C33" s="35" t="s">
        <v>607</v>
      </c>
      <c r="D33" s="35" t="s">
        <v>799</v>
      </c>
      <c r="E33" s="35" t="s">
        <v>731</v>
      </c>
      <c r="F33" s="36">
        <v>7.1</v>
      </c>
      <c r="G33" s="37">
        <v>41</v>
      </c>
      <c r="H33" s="37">
        <v>41.2</v>
      </c>
      <c r="I33" s="38">
        <f>SIN(H33*PI()/180)*G33*3</f>
        <v>81.018803594597713</v>
      </c>
      <c r="J33" s="37">
        <v>36</v>
      </c>
      <c r="K33" s="37">
        <v>20.399999999999999</v>
      </c>
      <c r="L33" s="38">
        <f>IF(ISBLANK(AB33),SIN(K33*PI()/180)*J33*3,TAN(K33*PI()/180)*AB33*3)</f>
        <v>37.64578111075604</v>
      </c>
      <c r="M33" s="39">
        <v>1.3</v>
      </c>
      <c r="N33" s="40">
        <f t="shared" si="0"/>
        <v>119.96458470535374</v>
      </c>
      <c r="O33" s="35" t="s">
        <v>800</v>
      </c>
      <c r="P33" s="35"/>
      <c r="Q33" s="35" t="s">
        <v>801</v>
      </c>
      <c r="R33" s="41">
        <v>39404</v>
      </c>
      <c r="S33" s="42"/>
      <c r="T33" s="40"/>
      <c r="U33" s="43">
        <v>1</v>
      </c>
      <c r="V33" s="43">
        <v>130</v>
      </c>
      <c r="W33" s="35"/>
      <c r="X33" s="44"/>
      <c r="Y33" s="35"/>
      <c r="Z33" s="45"/>
      <c r="AA33" s="45"/>
      <c r="AB33" s="62"/>
      <c r="AC33" s="62"/>
      <c r="AD33" s="63"/>
      <c r="AE33" s="62"/>
      <c r="AF33" s="63"/>
      <c r="AG33" s="46" t="str">
        <f t="shared" si="4"/>
        <v>MAMSFBear SwampNRO</v>
      </c>
    </row>
    <row r="34" spans="1:36" x14ac:dyDescent="0.15">
      <c r="A34" s="35"/>
      <c r="B34" s="35" t="s">
        <v>60</v>
      </c>
      <c r="C34" s="35" t="s">
        <v>124</v>
      </c>
      <c r="D34" s="35" t="s">
        <v>816</v>
      </c>
      <c r="E34" s="35" t="s">
        <v>191</v>
      </c>
      <c r="F34" s="36">
        <v>11.3</v>
      </c>
      <c r="G34" s="37"/>
      <c r="H34" s="37"/>
      <c r="I34" s="38"/>
      <c r="J34" s="37"/>
      <c r="K34" s="37"/>
      <c r="L34" s="38"/>
      <c r="M34" s="39">
        <v>117</v>
      </c>
      <c r="N34" s="40">
        <f t="shared" si="0"/>
        <v>117</v>
      </c>
      <c r="O34" s="35" t="s">
        <v>817</v>
      </c>
      <c r="P34" s="35"/>
      <c r="Q34" s="35" t="s">
        <v>334</v>
      </c>
      <c r="R34" s="41">
        <v>38939</v>
      </c>
      <c r="S34" s="42"/>
      <c r="T34" s="40"/>
      <c r="U34" s="43">
        <v>1</v>
      </c>
      <c r="V34" s="43">
        <v>150</v>
      </c>
      <c r="W34" s="35"/>
      <c r="X34" s="44"/>
      <c r="Y34" s="35"/>
      <c r="Z34" s="45"/>
      <c r="AA34" s="45"/>
      <c r="AB34" s="62"/>
      <c r="AC34" s="62"/>
      <c r="AD34" s="63">
        <f>AB34*TAN(AC34*PI()/180)*3</f>
        <v>0</v>
      </c>
      <c r="AE34" s="62"/>
      <c r="AF34" s="63">
        <f>AB34*TAN(AE34*PI()/180)*3</f>
        <v>0</v>
      </c>
      <c r="AG34" s="46" t="str">
        <f t="shared" si="4"/>
        <v>MAMSFDunbar BrookWP</v>
      </c>
    </row>
    <row r="35" spans="1:36" x14ac:dyDescent="0.15">
      <c r="A35" s="35"/>
      <c r="B35" s="35" t="s">
        <v>60</v>
      </c>
      <c r="C35" s="35" t="s">
        <v>85</v>
      </c>
      <c r="D35" s="35" t="s">
        <v>656</v>
      </c>
      <c r="E35" s="35" t="s">
        <v>731</v>
      </c>
      <c r="F35" s="36"/>
      <c r="G35" s="37">
        <v>48</v>
      </c>
      <c r="H35" s="37">
        <v>37</v>
      </c>
      <c r="I35" s="38">
        <f>SIN(H35*PI()/180)*G35*3</f>
        <v>86.661363333894954</v>
      </c>
      <c r="J35" s="37">
        <v>43</v>
      </c>
      <c r="K35" s="37">
        <v>13.2</v>
      </c>
      <c r="L35" s="38">
        <f>IF(ISBLANK(AB35),SIN(K35*PI()/180)*J35*3,TAN(K35*PI()/180)*AB35*3)</f>
        <v>29.457262244274588</v>
      </c>
      <c r="M35" s="39"/>
      <c r="N35" s="40">
        <f t="shared" si="0"/>
        <v>116.11862557816954</v>
      </c>
      <c r="O35" s="35"/>
      <c r="P35" s="35"/>
      <c r="Q35" s="35" t="s">
        <v>428</v>
      </c>
      <c r="R35" s="41">
        <v>39022</v>
      </c>
      <c r="S35" s="42"/>
      <c r="T35" s="40"/>
      <c r="U35" s="43">
        <v>1</v>
      </c>
      <c r="V35" s="43"/>
      <c r="W35" s="35"/>
      <c r="X35" s="44"/>
      <c r="Y35" s="35"/>
      <c r="Z35" s="45"/>
      <c r="AA35" s="45"/>
      <c r="AB35" s="62"/>
      <c r="AC35" s="62"/>
      <c r="AD35" s="63">
        <f>AB35*TAN(AC35*PI()/180)*3</f>
        <v>0</v>
      </c>
      <c r="AE35" s="62"/>
      <c r="AF35" s="63">
        <f>AB35*TAN(AE35*PI()/180)*3</f>
        <v>0</v>
      </c>
      <c r="AG35" s="46" t="str">
        <f t="shared" si="4"/>
        <v>MAMSFSmith BrookNRO</v>
      </c>
    </row>
    <row r="36" spans="1:36" x14ac:dyDescent="0.15">
      <c r="A36" s="35"/>
      <c r="B36" s="35" t="s">
        <v>255</v>
      </c>
      <c r="C36" s="35" t="s">
        <v>709</v>
      </c>
      <c r="D36" s="35" t="s">
        <v>694</v>
      </c>
      <c r="E36" s="35" t="s">
        <v>52</v>
      </c>
      <c r="F36" s="36">
        <v>12.8</v>
      </c>
      <c r="G36" s="37"/>
      <c r="H36" s="37"/>
      <c r="I36" s="38"/>
      <c r="J36" s="37"/>
      <c r="K36" s="37"/>
      <c r="L36" s="38"/>
      <c r="M36" s="39">
        <v>115.5</v>
      </c>
      <c r="N36" s="40">
        <f t="shared" si="0"/>
        <v>115.5</v>
      </c>
      <c r="O36" s="35" t="s">
        <v>178</v>
      </c>
      <c r="P36" s="35"/>
      <c r="Q36" s="35" t="s">
        <v>109</v>
      </c>
      <c r="R36" s="41">
        <v>38662</v>
      </c>
      <c r="S36" s="42">
        <v>45</v>
      </c>
      <c r="T36" s="40">
        <f>F36*12+N36+S36/4</f>
        <v>280.35000000000002</v>
      </c>
      <c r="U36" s="43">
        <v>1</v>
      </c>
      <c r="V36" s="43">
        <v>320</v>
      </c>
      <c r="W36" s="35"/>
      <c r="X36" s="44"/>
      <c r="Y36" s="35"/>
      <c r="Z36" s="45"/>
      <c r="AA36" s="45"/>
      <c r="AB36" s="62"/>
      <c r="AC36" s="62"/>
      <c r="AD36" s="63">
        <f>AB36*TAN(AC36*PI()/180)*3</f>
        <v>0</v>
      </c>
      <c r="AE36" s="62"/>
      <c r="AF36" s="63">
        <f>AB36*TAN(AE36*PI()/180)*3</f>
        <v>0</v>
      </c>
      <c r="AG36" s="46" t="str">
        <f t="shared" si="4"/>
        <v>MAMSFDunbar BrookHM</v>
      </c>
      <c r="AI36">
        <v>125</v>
      </c>
      <c r="AJ36" t="s">
        <v>809</v>
      </c>
    </row>
    <row r="37" spans="1:36" x14ac:dyDescent="0.15">
      <c r="A37" s="157"/>
      <c r="B37" s="35" t="s">
        <v>255</v>
      </c>
      <c r="C37" s="35" t="s">
        <v>709</v>
      </c>
      <c r="D37" s="35" t="s">
        <v>694</v>
      </c>
      <c r="E37" s="35" t="s">
        <v>67</v>
      </c>
      <c r="F37" s="36">
        <v>8.6</v>
      </c>
      <c r="G37" s="37">
        <v>46</v>
      </c>
      <c r="H37" s="37">
        <v>38</v>
      </c>
      <c r="I37" s="38">
        <f>SIN(H37*PI()/180)*G37*3</f>
        <v>84.961283594940824</v>
      </c>
      <c r="J37" s="37">
        <v>40</v>
      </c>
      <c r="K37" s="37">
        <v>13.5</v>
      </c>
      <c r="L37" s="38">
        <f>IF(ISBLANK(AB37),SIN(K37*PI()/180)*J37*3,TAN(K37*PI()/180)*AB37*3)</f>
        <v>28.013443662708646</v>
      </c>
      <c r="M37" s="39">
        <v>0.5</v>
      </c>
      <c r="N37" s="40">
        <f t="shared" si="0"/>
        <v>113.47472725764948</v>
      </c>
      <c r="O37" s="35" t="s">
        <v>250</v>
      </c>
      <c r="P37" s="35"/>
      <c r="Q37" s="35" t="s">
        <v>109</v>
      </c>
      <c r="R37" s="41">
        <v>38645</v>
      </c>
      <c r="S37" s="42"/>
      <c r="T37" s="40"/>
      <c r="U37" s="43">
        <v>1</v>
      </c>
      <c r="V37" s="43">
        <v>140</v>
      </c>
      <c r="W37" s="35"/>
      <c r="X37" s="44"/>
      <c r="Y37" s="35"/>
      <c r="Z37" s="45"/>
      <c r="AA37" s="45"/>
      <c r="AB37" s="62"/>
      <c r="AC37" s="62"/>
      <c r="AD37" s="63">
        <f>AB37*TAN(AC37*PI()/180)*3</f>
        <v>0</v>
      </c>
      <c r="AE37" s="62"/>
      <c r="AF37" s="63">
        <f>AB37*TAN(AE37*PI()/180)*3</f>
        <v>0</v>
      </c>
      <c r="AG37" s="46" t="str">
        <f t="shared" si="4"/>
        <v>MAMSFDunbar BrookBC</v>
      </c>
      <c r="AI37">
        <v>160.19999999999999</v>
      </c>
      <c r="AJ37" t="s">
        <v>191</v>
      </c>
    </row>
    <row r="38" spans="1:36" x14ac:dyDescent="0.15">
      <c r="A38" s="158"/>
      <c r="B38" s="35" t="s">
        <v>60</v>
      </c>
      <c r="C38" s="64" t="s">
        <v>124</v>
      </c>
      <c r="D38" s="35" t="s">
        <v>816</v>
      </c>
      <c r="E38" s="35" t="s">
        <v>179</v>
      </c>
      <c r="F38" s="36">
        <v>6.9</v>
      </c>
      <c r="G38" s="37">
        <v>49</v>
      </c>
      <c r="H38" s="37">
        <v>39.9</v>
      </c>
      <c r="I38" s="38">
        <f>SIN(H38*PI()/180)*G38*3</f>
        <v>94.293095840666197</v>
      </c>
      <c r="J38" s="37">
        <v>40</v>
      </c>
      <c r="K38" s="37">
        <v>8</v>
      </c>
      <c r="L38" s="38">
        <f>IF(ISBLANK(AB38),SIN(K38*PI()/180)*J38*3,TAN(K38*PI()/180)*AB38*3)</f>
        <v>16.700772115207851</v>
      </c>
      <c r="M38" s="39"/>
      <c r="N38" s="40">
        <f t="shared" si="0"/>
        <v>110.99386795587405</v>
      </c>
      <c r="O38" s="35" t="s">
        <v>451</v>
      </c>
      <c r="P38" s="35"/>
      <c r="Q38" s="35" t="s">
        <v>428</v>
      </c>
      <c r="R38" s="41">
        <v>39377</v>
      </c>
      <c r="S38" s="42"/>
      <c r="T38" s="40"/>
      <c r="U38" s="43">
        <v>1</v>
      </c>
      <c r="V38" s="43">
        <v>130</v>
      </c>
      <c r="W38" s="35"/>
      <c r="X38" s="44"/>
      <c r="Y38" s="35"/>
      <c r="Z38" s="45"/>
      <c r="AA38" s="45"/>
      <c r="AB38" s="62"/>
      <c r="AC38" s="62"/>
      <c r="AD38" s="63"/>
      <c r="AE38" s="62"/>
      <c r="AF38" s="63"/>
      <c r="AG38" s="46" t="str">
        <f t="shared" si="4"/>
        <v>MAMSFDunbar BrookBTA</v>
      </c>
      <c r="AI38">
        <v>125.1</v>
      </c>
      <c r="AJ38" t="s">
        <v>179</v>
      </c>
    </row>
    <row r="39" spans="1:36" x14ac:dyDescent="0.15">
      <c r="A39" s="35"/>
      <c r="B39" s="35" t="s">
        <v>255</v>
      </c>
      <c r="C39" s="35" t="s">
        <v>709</v>
      </c>
      <c r="D39" s="35" t="s">
        <v>687</v>
      </c>
      <c r="E39" s="35" t="s">
        <v>685</v>
      </c>
      <c r="F39" s="36">
        <v>6.3</v>
      </c>
      <c r="G39" s="37">
        <v>56</v>
      </c>
      <c r="H39" s="37">
        <v>37.799999999999997</v>
      </c>
      <c r="I39" s="38">
        <f>SIN(H39*PI()/180)*G39*3</f>
        <v>102.96838501370004</v>
      </c>
      <c r="J39" s="37">
        <v>40</v>
      </c>
      <c r="K39" s="37">
        <v>3.1</v>
      </c>
      <c r="L39" s="38">
        <f>IF(ISBLANK(AB39),SIN(K39*PI()/180)*J39*3,TAN(K39*PI()/180)*AB39*3)</f>
        <v>6.4894575581730347</v>
      </c>
      <c r="M39" s="39">
        <v>0.7</v>
      </c>
      <c r="N39" s="40">
        <f t="shared" si="0"/>
        <v>110.15784257187308</v>
      </c>
      <c r="O39" s="35" t="s">
        <v>51</v>
      </c>
      <c r="P39" s="35"/>
      <c r="Q39" s="35" t="s">
        <v>109</v>
      </c>
      <c r="R39" s="41">
        <v>38671</v>
      </c>
      <c r="S39" s="42"/>
      <c r="T39" s="40"/>
      <c r="U39" s="43">
        <v>1</v>
      </c>
      <c r="V39" s="43">
        <v>140</v>
      </c>
      <c r="W39" s="35"/>
      <c r="X39" s="44"/>
      <c r="Y39" s="35"/>
      <c r="Z39" s="45"/>
      <c r="AA39" s="45"/>
      <c r="AB39" s="62"/>
      <c r="AC39" s="62"/>
      <c r="AD39" s="63">
        <f>AB39*TAN(AC39*PI()/180)*3</f>
        <v>0</v>
      </c>
      <c r="AE39" s="62"/>
      <c r="AF39" s="63">
        <f>AB39*TAN(AE39*PI()/180)*3</f>
        <v>0</v>
      </c>
      <c r="AG39" s="46" t="str">
        <f t="shared" si="4"/>
        <v>MAMSFDunbar BrookRS</v>
      </c>
      <c r="AI39">
        <v>113.5</v>
      </c>
      <c r="AJ39" t="s">
        <v>135</v>
      </c>
    </row>
    <row r="40" spans="1:36" x14ac:dyDescent="0.15">
      <c r="A40" s="35"/>
      <c r="B40" s="35" t="s">
        <v>60</v>
      </c>
      <c r="C40" s="35" t="s">
        <v>85</v>
      </c>
      <c r="D40" s="35" t="s">
        <v>656</v>
      </c>
      <c r="E40" s="35" t="s">
        <v>249</v>
      </c>
      <c r="F40" s="36">
        <v>6.5</v>
      </c>
      <c r="G40" s="37"/>
      <c r="H40" s="37"/>
      <c r="I40" s="38"/>
      <c r="J40" s="37"/>
      <c r="K40" s="37"/>
      <c r="L40" s="38"/>
      <c r="M40" s="39">
        <v>107</v>
      </c>
      <c r="N40" s="40">
        <f t="shared" si="0"/>
        <v>107</v>
      </c>
      <c r="O40" s="35"/>
      <c r="P40" s="35"/>
      <c r="Q40" s="35" t="s">
        <v>428</v>
      </c>
      <c r="R40" s="41">
        <v>39022</v>
      </c>
      <c r="S40" s="42"/>
      <c r="T40" s="40"/>
      <c r="U40" s="43">
        <v>1</v>
      </c>
      <c r="V40" s="43"/>
      <c r="W40" s="35"/>
      <c r="X40" s="44"/>
      <c r="Y40" s="35"/>
      <c r="Z40" s="45"/>
      <c r="AA40" s="45"/>
      <c r="AB40" s="62"/>
      <c r="AC40" s="62"/>
      <c r="AD40" s="63">
        <f>AB40*TAN(AC40*PI()/180)*3</f>
        <v>0</v>
      </c>
      <c r="AE40" s="62"/>
      <c r="AF40" s="63">
        <f>AB40*TAN(AE40*PI()/180)*3</f>
        <v>0</v>
      </c>
      <c r="AG40" s="46" t="str">
        <f t="shared" si="4"/>
        <v>MAMSFSmith BrookBTA</v>
      </c>
    </row>
    <row r="41" spans="1:36" x14ac:dyDescent="0.15">
      <c r="A41" s="35"/>
      <c r="B41" s="35" t="s">
        <v>60</v>
      </c>
      <c r="C41" s="35" t="s">
        <v>124</v>
      </c>
      <c r="D41" s="35" t="s">
        <v>816</v>
      </c>
      <c r="E41" s="35" t="s">
        <v>191</v>
      </c>
      <c r="F41" s="36">
        <v>11.2</v>
      </c>
      <c r="G41" s="37">
        <v>40</v>
      </c>
      <c r="H41" s="37">
        <v>56.3</v>
      </c>
      <c r="I41" s="38">
        <f t="shared" ref="I41:I47" si="5">SIN(H41*PI()/180)*G41*3</f>
        <v>99.834494655657892</v>
      </c>
      <c r="J41" s="37"/>
      <c r="K41" s="37"/>
      <c r="L41" s="38">
        <f>IF(ISBLANK(AB41),SIN(K41*PI()/180)*J41*3,TAN(K41*PI()/180)*AB41*3)</f>
        <v>0</v>
      </c>
      <c r="M41" s="39">
        <v>7</v>
      </c>
      <c r="N41" s="40">
        <f t="shared" si="0"/>
        <v>106.83449465565789</v>
      </c>
      <c r="O41" s="35"/>
      <c r="P41" s="35"/>
      <c r="Q41" s="35" t="s">
        <v>334</v>
      </c>
      <c r="R41" s="41">
        <v>38645</v>
      </c>
      <c r="S41" s="42"/>
      <c r="T41" s="40"/>
      <c r="U41" s="43">
        <v>1</v>
      </c>
      <c r="V41" s="43">
        <v>150</v>
      </c>
      <c r="W41" s="35"/>
      <c r="X41" s="44"/>
      <c r="Y41" s="35"/>
      <c r="Z41" s="45"/>
      <c r="AA41" s="45"/>
      <c r="AB41" s="62"/>
      <c r="AC41" s="62"/>
      <c r="AD41" s="63">
        <f>AB41*TAN(AC41*PI()/180)*3</f>
        <v>0</v>
      </c>
      <c r="AE41" s="62"/>
      <c r="AF41" s="63">
        <f>AB41*TAN(AE41*PI()/180)*3</f>
        <v>0</v>
      </c>
      <c r="AG41" s="46" t="str">
        <f t="shared" si="4"/>
        <v>MAMSFDunbar BrookWP</v>
      </c>
    </row>
    <row r="42" spans="1:36" x14ac:dyDescent="0.15">
      <c r="A42" s="35"/>
      <c r="B42" s="35" t="s">
        <v>429</v>
      </c>
      <c r="C42" s="35" t="s">
        <v>713</v>
      </c>
      <c r="D42" s="35" t="s">
        <v>576</v>
      </c>
      <c r="E42" s="35" t="s">
        <v>249</v>
      </c>
      <c r="F42" s="36">
        <v>7.2</v>
      </c>
      <c r="G42" s="37">
        <v>35</v>
      </c>
      <c r="H42" s="37">
        <v>51.1</v>
      </c>
      <c r="I42" s="38">
        <f t="shared" si="5"/>
        <v>81.715530595232195</v>
      </c>
      <c r="J42" s="37">
        <v>24</v>
      </c>
      <c r="K42" s="37">
        <v>17.8</v>
      </c>
      <c r="L42" s="38">
        <f>IF(ISBLANK(AB42),SIN(K42*PI()/180)*J42*3,TAN(K42*PI()/180)*AB42*3)</f>
        <v>22.010061957343606</v>
      </c>
      <c r="M42" s="39"/>
      <c r="N42" s="40">
        <f t="shared" si="0"/>
        <v>103.7255925525758</v>
      </c>
      <c r="O42" s="35"/>
      <c r="P42" s="35"/>
      <c r="Q42" s="35" t="s">
        <v>428</v>
      </c>
      <c r="R42" s="41">
        <v>39324</v>
      </c>
      <c r="S42" s="42"/>
      <c r="T42" s="40"/>
      <c r="U42" s="43">
        <v>1</v>
      </c>
      <c r="V42" s="43"/>
      <c r="W42" s="35"/>
      <c r="X42" s="44"/>
      <c r="Y42" s="35"/>
      <c r="Z42" s="45"/>
      <c r="AA42" s="45"/>
      <c r="AB42" s="62"/>
      <c r="AC42" s="62"/>
      <c r="AD42" s="63"/>
      <c r="AE42" s="62"/>
      <c r="AF42" s="63"/>
      <c r="AG42" s="46" t="str">
        <f t="shared" si="4"/>
        <v>MAMSFDunbar BrookBTA</v>
      </c>
      <c r="AI42">
        <v>120</v>
      </c>
      <c r="AJ42" t="s">
        <v>731</v>
      </c>
    </row>
    <row r="43" spans="1:36" x14ac:dyDescent="0.15">
      <c r="A43" s="35"/>
      <c r="B43" s="35" t="s">
        <v>606</v>
      </c>
      <c r="C43" s="35" t="s">
        <v>607</v>
      </c>
      <c r="D43" s="35" t="s">
        <v>799</v>
      </c>
      <c r="E43" s="35" t="s">
        <v>731</v>
      </c>
      <c r="F43" s="36">
        <v>12.3</v>
      </c>
      <c r="G43" s="37">
        <v>34</v>
      </c>
      <c r="H43" s="37">
        <v>53.4</v>
      </c>
      <c r="I43" s="38">
        <f t="shared" si="5"/>
        <v>81.887382469493673</v>
      </c>
      <c r="J43" s="37"/>
      <c r="K43" s="37"/>
      <c r="L43" s="38"/>
      <c r="M43" s="39">
        <v>21.2</v>
      </c>
      <c r="N43" s="40">
        <f t="shared" si="0"/>
        <v>103.08738246949368</v>
      </c>
      <c r="O43" s="35"/>
      <c r="P43" s="35"/>
      <c r="Q43" s="35" t="s">
        <v>428</v>
      </c>
      <c r="R43" s="41">
        <v>39404</v>
      </c>
      <c r="S43" s="42"/>
      <c r="T43" s="40"/>
      <c r="U43" s="43"/>
      <c r="V43" s="43"/>
      <c r="W43" s="35"/>
      <c r="X43" s="44"/>
      <c r="Y43" s="35"/>
      <c r="Z43" s="45"/>
      <c r="AA43" s="45"/>
      <c r="AB43" s="62"/>
      <c r="AC43" s="62"/>
      <c r="AD43" s="63"/>
      <c r="AE43" s="62"/>
      <c r="AF43" s="63"/>
      <c r="AG43" s="46" t="str">
        <f t="shared" si="4"/>
        <v>MAMSFBear SwampNRO</v>
      </c>
    </row>
    <row r="44" spans="1:36" x14ac:dyDescent="0.15">
      <c r="A44" s="35"/>
      <c r="B44" s="35" t="s">
        <v>255</v>
      </c>
      <c r="C44" s="35" t="s">
        <v>709</v>
      </c>
      <c r="D44" s="35" t="s">
        <v>576</v>
      </c>
      <c r="E44" s="35" t="s">
        <v>454</v>
      </c>
      <c r="F44" s="36">
        <v>11.1</v>
      </c>
      <c r="G44" s="37">
        <v>37.5</v>
      </c>
      <c r="H44" s="37">
        <v>60.2</v>
      </c>
      <c r="I44" s="38">
        <f t="shared" si="5"/>
        <v>97.623613504004453</v>
      </c>
      <c r="J44" s="37">
        <v>21.5</v>
      </c>
      <c r="K44" s="37">
        <v>2.5</v>
      </c>
      <c r="L44" s="38">
        <f>IF(ISBLANK(AB44),SIN(K44*PI()/180)*J44*3,TAN(K44*PI()/180)*AB44*3)</f>
        <v>2.8134504850641719</v>
      </c>
      <c r="M44" s="39"/>
      <c r="N44" s="40">
        <f t="shared" si="0"/>
        <v>100.43706398906862</v>
      </c>
      <c r="O44" s="35"/>
      <c r="P44" s="35"/>
      <c r="Q44" s="35" t="s">
        <v>109</v>
      </c>
      <c r="R44" s="41">
        <v>38671</v>
      </c>
      <c r="S44" s="42"/>
      <c r="T44" s="40"/>
      <c r="U44" s="43">
        <v>1</v>
      </c>
      <c r="V44" s="43">
        <v>200</v>
      </c>
      <c r="W44" s="35"/>
      <c r="X44" s="44"/>
      <c r="Y44" s="35" t="s">
        <v>50</v>
      </c>
      <c r="Z44" s="45"/>
      <c r="AA44" s="45"/>
      <c r="AB44" s="62"/>
      <c r="AC44" s="62"/>
      <c r="AD44" s="63">
        <f>AB44*TAN(AC44*PI()/180)*3</f>
        <v>0</v>
      </c>
      <c r="AE44" s="62"/>
      <c r="AF44" s="63">
        <f>AB44*TAN(AE44*PI()/180)*3</f>
        <v>0</v>
      </c>
      <c r="AG44" s="46" t="str">
        <f t="shared" si="4"/>
        <v>MAMSFDunbar BrookSM</v>
      </c>
      <c r="AI44">
        <v>106</v>
      </c>
      <c r="AJ44" t="s">
        <v>805</v>
      </c>
    </row>
    <row r="45" spans="1:36" x14ac:dyDescent="0.15">
      <c r="A45" s="35"/>
      <c r="B45" s="35" t="s">
        <v>429</v>
      </c>
      <c r="C45" s="35" t="s">
        <v>713</v>
      </c>
      <c r="D45" s="35" t="s">
        <v>576</v>
      </c>
      <c r="E45" s="35" t="s">
        <v>249</v>
      </c>
      <c r="F45" s="36">
        <v>7.9</v>
      </c>
      <c r="G45" s="37">
        <v>30.5</v>
      </c>
      <c r="H45" s="37">
        <v>55</v>
      </c>
      <c r="I45" s="38">
        <f t="shared" si="5"/>
        <v>74.952412052442753</v>
      </c>
      <c r="J45" s="37">
        <v>19</v>
      </c>
      <c r="K45" s="37">
        <v>24.3</v>
      </c>
      <c r="L45" s="38">
        <f>IF(ISBLANK(AB45),SIN(K45*PI()/180)*J45*3,TAN(K45*PI()/180)*AB45*3)</f>
        <v>23.456318440491202</v>
      </c>
      <c r="M45" s="39">
        <v>2</v>
      </c>
      <c r="N45" s="40">
        <f t="shared" si="0"/>
        <v>100.40873049293396</v>
      </c>
      <c r="O45" s="35"/>
      <c r="P45" s="35"/>
      <c r="Q45" s="35" t="s">
        <v>109</v>
      </c>
      <c r="R45" s="41">
        <v>38593</v>
      </c>
      <c r="S45" s="42"/>
      <c r="T45" s="40"/>
      <c r="U45" s="43">
        <v>1</v>
      </c>
      <c r="V45" s="43">
        <v>120</v>
      </c>
      <c r="W45" s="35"/>
      <c r="X45" s="44"/>
      <c r="Y45" s="35"/>
      <c r="Z45" s="45"/>
      <c r="AA45" s="45"/>
      <c r="AB45" s="62"/>
      <c r="AC45" s="62"/>
      <c r="AD45" s="63">
        <f>AB45*TAN(AC45*PI()/180)*3</f>
        <v>0</v>
      </c>
      <c r="AE45" s="62"/>
      <c r="AF45" s="63">
        <f>AB45*TAN(AE45*PI()/180)*3</f>
        <v>0</v>
      </c>
      <c r="AG45" s="46" t="str">
        <f t="shared" si="4"/>
        <v>MAMSFDunbar BrookBTA</v>
      </c>
      <c r="AI45">
        <v>124.7</v>
      </c>
      <c r="AJ45" t="s">
        <v>417</v>
      </c>
    </row>
    <row r="46" spans="1:36" x14ac:dyDescent="0.15">
      <c r="A46" s="35"/>
      <c r="B46" s="35" t="s">
        <v>606</v>
      </c>
      <c r="C46" s="35" t="s">
        <v>607</v>
      </c>
      <c r="D46" s="35" t="s">
        <v>608</v>
      </c>
      <c r="E46" s="35" t="s">
        <v>685</v>
      </c>
      <c r="F46" s="36">
        <v>7.4</v>
      </c>
      <c r="G46" s="37">
        <v>28</v>
      </c>
      <c r="H46" s="37">
        <v>64.599999999999994</v>
      </c>
      <c r="I46" s="38">
        <f t="shared" si="5"/>
        <v>75.880164600517261</v>
      </c>
      <c r="J46" s="37">
        <v>14</v>
      </c>
      <c r="K46" s="37">
        <v>24.5</v>
      </c>
      <c r="L46" s="38">
        <f>IF(ISBLANK(AB46),SIN(K46*PI()/180)*J46*3,TAN(K46*PI()/180)*AB46*3)</f>
        <v>17.417116191562041</v>
      </c>
      <c r="M46" s="39"/>
      <c r="N46" s="40">
        <f t="shared" si="0"/>
        <v>93.297280792079306</v>
      </c>
      <c r="O46" s="35"/>
      <c r="P46" s="35"/>
      <c r="Q46" s="35" t="s">
        <v>334</v>
      </c>
      <c r="R46" s="41">
        <v>38627</v>
      </c>
      <c r="S46" s="42"/>
      <c r="T46" s="40"/>
      <c r="U46" s="43">
        <v>1</v>
      </c>
      <c r="V46" s="43"/>
      <c r="W46" s="35"/>
      <c r="X46" s="44"/>
      <c r="Y46" s="35"/>
      <c r="Z46" s="45"/>
      <c r="AA46" s="45"/>
      <c r="AB46" s="62"/>
      <c r="AC46" s="62"/>
      <c r="AD46" s="63">
        <f>AB46*TAN(AC46*PI()/180)*3</f>
        <v>0</v>
      </c>
      <c r="AE46" s="62"/>
      <c r="AF46" s="63">
        <f>AB46*TAN(AE46*PI()/180)*3</f>
        <v>0</v>
      </c>
      <c r="AG46" s="46" t="str">
        <f t="shared" si="4"/>
        <v>MAMSFParsonage BrookRS</v>
      </c>
    </row>
    <row r="47" spans="1:36" x14ac:dyDescent="0.15">
      <c r="A47" s="35"/>
      <c r="B47" s="35" t="s">
        <v>108</v>
      </c>
      <c r="C47" s="35" t="s">
        <v>686</v>
      </c>
      <c r="D47" s="35" t="s">
        <v>687</v>
      </c>
      <c r="E47" s="35" t="s">
        <v>688</v>
      </c>
      <c r="F47" s="36">
        <v>13.9</v>
      </c>
      <c r="G47" s="37">
        <v>29.9</v>
      </c>
      <c r="H47" s="37">
        <v>50.5</v>
      </c>
      <c r="I47" s="38">
        <f t="shared" si="5"/>
        <v>69.214725129878488</v>
      </c>
      <c r="J47" s="37">
        <v>16</v>
      </c>
      <c r="K47" s="37">
        <v>30</v>
      </c>
      <c r="L47" s="38">
        <f>IF(ISBLANK(AB47),SIN(K47*PI()/180)*J47*3,TAN(K47*PI()/180)*AB47*3)</f>
        <v>23.999999999999996</v>
      </c>
      <c r="M47" s="39">
        <v>0</v>
      </c>
      <c r="N47" s="40">
        <f t="shared" si="0"/>
        <v>93.214725129878488</v>
      </c>
      <c r="O47" s="35" t="s">
        <v>689</v>
      </c>
      <c r="P47" s="35"/>
      <c r="Q47" s="35" t="s">
        <v>334</v>
      </c>
      <c r="R47" s="41">
        <v>38662</v>
      </c>
      <c r="S47" s="42"/>
      <c r="T47" s="40"/>
      <c r="U47" s="43">
        <v>1</v>
      </c>
      <c r="V47" s="43">
        <v>300</v>
      </c>
      <c r="W47" s="35"/>
      <c r="X47" s="44"/>
      <c r="Y47" s="35"/>
      <c r="Z47" s="45"/>
      <c r="AA47" s="45"/>
      <c r="AB47" s="62"/>
      <c r="AC47" s="62"/>
      <c r="AD47" s="63">
        <f>AB47*TAN(AC47*PI()/180)*3</f>
        <v>0</v>
      </c>
      <c r="AE47" s="62"/>
      <c r="AF47" s="63">
        <f>AB47*TAN(AE47*PI()/180)*3</f>
        <v>0</v>
      </c>
      <c r="AG47" s="46" t="str">
        <f t="shared" si="4"/>
        <v>MAMSFDunbar BrookYB</v>
      </c>
    </row>
    <row r="48" spans="1:36" x14ac:dyDescent="0.15">
      <c r="A48" s="35"/>
      <c r="B48" s="35" t="s">
        <v>725</v>
      </c>
      <c r="C48" s="35" t="s">
        <v>877</v>
      </c>
      <c r="D48" s="35" t="s">
        <v>878</v>
      </c>
      <c r="E48" s="35" t="s">
        <v>879</v>
      </c>
      <c r="F48" s="36">
        <v>8</v>
      </c>
      <c r="G48" s="37"/>
      <c r="H48" s="37"/>
      <c r="I48" s="38"/>
      <c r="J48" s="37"/>
      <c r="K48" s="37"/>
      <c r="L48" s="38"/>
      <c r="M48" s="39"/>
      <c r="N48" s="40"/>
      <c r="O48" s="35"/>
      <c r="P48" s="35"/>
      <c r="Q48" s="35"/>
      <c r="R48" s="41"/>
      <c r="S48" s="42"/>
      <c r="T48" s="40"/>
      <c r="U48" s="43"/>
      <c r="V48" s="43"/>
      <c r="W48" s="35"/>
      <c r="X48" s="44"/>
      <c r="Y48" s="35"/>
      <c r="Z48" s="45"/>
      <c r="AA48" s="45"/>
      <c r="AB48" s="62"/>
      <c r="AC48" s="62"/>
      <c r="AD48" s="63"/>
      <c r="AE48" s="62"/>
      <c r="AF48" s="63"/>
      <c r="AG48" s="46" t="str">
        <f t="shared" si="4"/>
        <v>MAMSFDunbar BrookRM</v>
      </c>
    </row>
    <row r="49" spans="1:33" x14ac:dyDescent="0.15">
      <c r="A49" s="35"/>
      <c r="B49" s="35"/>
      <c r="C49" s="35"/>
      <c r="D49" s="35"/>
      <c r="E49" s="35"/>
      <c r="F49" s="36"/>
      <c r="G49" s="37"/>
      <c r="H49" s="37"/>
      <c r="I49" s="38"/>
      <c r="J49" s="37"/>
      <c r="K49" s="37"/>
      <c r="L49" s="38"/>
      <c r="M49" s="39"/>
      <c r="N49" s="40"/>
      <c r="O49" s="35"/>
      <c r="P49" s="35"/>
      <c r="Q49" s="35"/>
      <c r="R49" s="41"/>
      <c r="S49" s="42"/>
      <c r="T49" s="40"/>
      <c r="U49" s="43"/>
      <c r="V49" s="43"/>
      <c r="W49" s="35"/>
      <c r="X49" s="44"/>
      <c r="Y49" s="35"/>
      <c r="Z49" s="45"/>
      <c r="AA49" s="45"/>
      <c r="AB49" s="62"/>
      <c r="AC49" s="62"/>
      <c r="AD49" s="63"/>
      <c r="AE49" s="62"/>
      <c r="AF49" s="63"/>
      <c r="AG49" s="46"/>
    </row>
    <row r="50" spans="1:33" x14ac:dyDescent="0.15">
      <c r="A50" s="35"/>
      <c r="B50" s="35"/>
      <c r="C50" s="35"/>
      <c r="D50" s="35"/>
      <c r="E50" s="35"/>
      <c r="F50" s="36"/>
      <c r="G50" s="37"/>
      <c r="H50" s="37"/>
      <c r="I50" s="38"/>
      <c r="J50" s="37"/>
      <c r="K50" s="37"/>
      <c r="L50" s="38"/>
      <c r="M50" s="39"/>
      <c r="N50" s="40"/>
      <c r="O50" s="35"/>
      <c r="P50" s="35"/>
      <c r="Q50" s="35"/>
      <c r="R50" s="41"/>
      <c r="S50" s="42"/>
      <c r="T50" s="40"/>
      <c r="U50" s="43"/>
      <c r="V50" s="43"/>
      <c r="W50" s="35"/>
      <c r="X50" s="44"/>
      <c r="Y50" s="35"/>
      <c r="Z50" s="45"/>
      <c r="AA50" s="45"/>
      <c r="AB50" s="62"/>
      <c r="AC50" s="62"/>
      <c r="AD50" s="63"/>
      <c r="AE50" s="62"/>
      <c r="AF50" s="63"/>
      <c r="AG50" s="46"/>
    </row>
    <row r="51" spans="1:33" x14ac:dyDescent="0.15">
      <c r="A51" s="35"/>
      <c r="B51" s="35"/>
      <c r="C51" s="35"/>
      <c r="D51" s="35"/>
      <c r="E51" s="35"/>
      <c r="F51" s="36"/>
      <c r="G51" s="37"/>
      <c r="H51" s="37"/>
      <c r="I51" s="38"/>
      <c r="J51" s="37"/>
      <c r="K51" s="37"/>
      <c r="L51" s="38"/>
      <c r="M51" s="39"/>
      <c r="N51" s="40"/>
      <c r="O51" s="35"/>
      <c r="P51" s="35"/>
      <c r="Q51" s="35"/>
      <c r="R51" s="41"/>
      <c r="S51" s="42"/>
      <c r="T51" s="40"/>
      <c r="U51" s="43"/>
      <c r="V51" s="43"/>
      <c r="W51" s="35"/>
      <c r="X51" s="44"/>
      <c r="Y51" s="35"/>
      <c r="Z51" s="45"/>
      <c r="AA51" s="45"/>
      <c r="AB51" s="62"/>
      <c r="AC51" s="62"/>
      <c r="AD51" s="63"/>
      <c r="AE51" s="62"/>
      <c r="AF51" s="63"/>
      <c r="AG51" s="46"/>
    </row>
    <row r="52" spans="1:33" x14ac:dyDescent="0.15">
      <c r="A52" s="35"/>
      <c r="B52" s="35"/>
      <c r="C52" s="35"/>
      <c r="D52" s="35"/>
      <c r="E52" s="35"/>
      <c r="F52" s="36"/>
      <c r="G52" s="37"/>
      <c r="H52" s="37"/>
      <c r="I52" s="38"/>
      <c r="J52" s="37"/>
      <c r="K52" s="37"/>
      <c r="L52" s="38"/>
      <c r="M52" s="39"/>
      <c r="N52" s="40"/>
      <c r="O52" s="35"/>
      <c r="P52" s="35"/>
      <c r="Q52" s="35"/>
      <c r="R52" s="41"/>
      <c r="S52" s="42"/>
      <c r="T52" s="40"/>
      <c r="U52" s="43"/>
      <c r="V52" s="43"/>
      <c r="W52" s="35"/>
      <c r="X52" s="44"/>
      <c r="Y52" s="35"/>
      <c r="Z52" s="45"/>
      <c r="AA52" s="45"/>
      <c r="AB52" s="62"/>
      <c r="AC52" s="62"/>
      <c r="AD52" s="63"/>
      <c r="AE52" s="62"/>
      <c r="AF52" s="63"/>
      <c r="AG52" s="46"/>
    </row>
    <row r="53" spans="1:33" x14ac:dyDescent="0.15">
      <c r="A53" s="35"/>
      <c r="B53" s="35"/>
      <c r="C53" s="35"/>
      <c r="D53" s="35"/>
      <c r="E53" s="35"/>
      <c r="F53" s="36"/>
      <c r="G53" s="37"/>
      <c r="H53" s="37"/>
      <c r="I53" s="38"/>
      <c r="J53" s="37"/>
      <c r="K53" s="37"/>
      <c r="L53" s="38"/>
      <c r="M53" s="39"/>
      <c r="N53" s="40"/>
      <c r="O53" s="35"/>
      <c r="P53" s="35"/>
      <c r="Q53" s="35"/>
      <c r="R53" s="41"/>
      <c r="S53" s="42"/>
      <c r="T53" s="40"/>
      <c r="U53" s="43"/>
      <c r="V53" s="43"/>
      <c r="W53" s="35"/>
      <c r="X53" s="44"/>
      <c r="Y53" s="35"/>
      <c r="Z53" s="45"/>
      <c r="AA53" s="45"/>
      <c r="AB53" s="62"/>
      <c r="AC53" s="62"/>
      <c r="AD53" s="63"/>
      <c r="AE53" s="62"/>
      <c r="AF53" s="63"/>
      <c r="AG53" s="46"/>
    </row>
    <row r="54" spans="1:33" x14ac:dyDescent="0.15">
      <c r="A54" s="35"/>
      <c r="B54" s="35"/>
      <c r="C54" s="35"/>
      <c r="D54" s="35"/>
      <c r="E54" s="35"/>
      <c r="F54" s="36"/>
      <c r="G54" s="37"/>
      <c r="H54" s="37"/>
      <c r="I54" s="38"/>
      <c r="J54" s="37"/>
      <c r="K54" s="37"/>
      <c r="L54" s="38"/>
      <c r="M54" s="39"/>
      <c r="N54" s="40"/>
      <c r="O54" s="35"/>
      <c r="P54" s="35"/>
      <c r="Q54" s="35"/>
      <c r="R54" s="41"/>
      <c r="S54" s="42"/>
      <c r="T54" s="40"/>
      <c r="U54" s="43"/>
      <c r="V54" s="43"/>
      <c r="W54" s="35"/>
      <c r="X54" s="44"/>
      <c r="Y54" s="35"/>
      <c r="Z54" s="45"/>
      <c r="AA54" s="45"/>
      <c r="AB54" s="62"/>
      <c r="AC54" s="62"/>
      <c r="AD54" s="63"/>
      <c r="AE54" s="62"/>
      <c r="AF54" s="63"/>
      <c r="AG54" s="46"/>
    </row>
    <row r="55" spans="1:33" x14ac:dyDescent="0.15">
      <c r="A55" s="35"/>
      <c r="B55" s="35"/>
      <c r="C55" s="35"/>
      <c r="D55" s="35"/>
      <c r="E55" s="35"/>
      <c r="F55" s="36"/>
      <c r="G55" s="37"/>
      <c r="H55" s="37"/>
      <c r="I55" s="38"/>
      <c r="J55" s="37"/>
      <c r="K55" s="37"/>
      <c r="L55" s="38"/>
      <c r="M55" s="39"/>
      <c r="N55" s="40"/>
      <c r="O55" s="35"/>
      <c r="P55" s="35"/>
      <c r="Q55" s="35"/>
      <c r="R55" s="41"/>
      <c r="S55" s="42"/>
      <c r="T55" s="40"/>
      <c r="U55" s="43"/>
      <c r="V55" s="43"/>
      <c r="W55" s="35"/>
      <c r="X55" s="44"/>
      <c r="Y55" s="35"/>
      <c r="Z55" s="45"/>
      <c r="AA55" s="45"/>
      <c r="AB55" s="62"/>
      <c r="AC55" s="62"/>
      <c r="AD55" s="63"/>
      <c r="AE55" s="62"/>
      <c r="AF55" s="63"/>
      <c r="AG55" s="46"/>
    </row>
    <row r="56" spans="1:33" x14ac:dyDescent="0.15">
      <c r="A56" s="35"/>
      <c r="B56" s="35"/>
      <c r="C56" s="35"/>
      <c r="D56" s="35"/>
      <c r="E56" s="35"/>
      <c r="F56" s="36"/>
      <c r="G56" s="37"/>
      <c r="H56" s="37"/>
      <c r="I56" s="38"/>
      <c r="J56" s="37"/>
      <c r="K56" s="37"/>
      <c r="L56" s="38"/>
      <c r="M56" s="39"/>
      <c r="N56" s="40"/>
      <c r="O56" s="35"/>
      <c r="P56" s="35"/>
      <c r="Q56" s="35"/>
      <c r="R56" s="41"/>
      <c r="S56" s="42"/>
      <c r="T56" s="40"/>
      <c r="U56" s="43"/>
      <c r="V56" s="43"/>
      <c r="W56" s="35"/>
      <c r="X56" s="44"/>
      <c r="Y56" s="35"/>
      <c r="Z56" s="45"/>
      <c r="AA56" s="45"/>
      <c r="AB56" s="62"/>
      <c r="AC56" s="62"/>
      <c r="AD56" s="63"/>
      <c r="AE56" s="62"/>
      <c r="AF56" s="63"/>
      <c r="AG56" s="46"/>
    </row>
    <row r="57" spans="1:33" x14ac:dyDescent="0.15">
      <c r="A57" s="35"/>
      <c r="B57" s="35"/>
      <c r="C57" s="35"/>
      <c r="D57" s="35"/>
      <c r="E57" s="35"/>
      <c r="F57" s="36"/>
      <c r="G57" s="37"/>
      <c r="H57" s="37"/>
      <c r="I57" s="38"/>
      <c r="J57" s="37"/>
      <c r="K57" s="37"/>
      <c r="L57" s="38"/>
      <c r="M57" s="39"/>
      <c r="N57" s="40"/>
      <c r="O57" s="35"/>
      <c r="P57" s="35"/>
      <c r="Q57" s="35"/>
      <c r="R57" s="41"/>
      <c r="S57" s="42"/>
      <c r="T57" s="40"/>
      <c r="U57" s="43"/>
      <c r="V57" s="43"/>
      <c r="W57" s="35"/>
      <c r="X57" s="44"/>
      <c r="Y57" s="35"/>
      <c r="Z57" s="45"/>
      <c r="AA57" s="45"/>
      <c r="AB57" s="62"/>
      <c r="AC57" s="62"/>
      <c r="AD57" s="63"/>
      <c r="AE57" s="62"/>
      <c r="AF57" s="63"/>
      <c r="AG57" s="46"/>
    </row>
    <row r="58" spans="1:33" x14ac:dyDescent="0.15">
      <c r="A58" s="35"/>
      <c r="B58" s="35"/>
      <c r="C58" s="35"/>
      <c r="D58" s="35"/>
      <c r="E58" s="35"/>
      <c r="F58" s="36"/>
      <c r="G58" s="37"/>
      <c r="H58" s="37"/>
      <c r="I58" s="38"/>
      <c r="J58" s="37"/>
      <c r="K58" s="37"/>
      <c r="L58" s="38"/>
      <c r="M58" s="39"/>
      <c r="N58" s="40"/>
      <c r="O58" s="35"/>
      <c r="P58" s="35"/>
      <c r="Q58" s="35"/>
      <c r="R58" s="41"/>
      <c r="S58" s="42"/>
      <c r="T58" s="40"/>
      <c r="U58" s="43"/>
      <c r="V58" s="43"/>
      <c r="W58" s="35"/>
      <c r="X58" s="44"/>
      <c r="Y58" s="35"/>
      <c r="Z58" s="45"/>
      <c r="AA58" s="45"/>
      <c r="AB58" s="62"/>
      <c r="AC58" s="62"/>
      <c r="AD58" s="63"/>
      <c r="AE58" s="62"/>
      <c r="AF58" s="63"/>
      <c r="AG58" s="46"/>
    </row>
    <row r="59" spans="1:33" x14ac:dyDescent="0.15">
      <c r="A59" s="35"/>
      <c r="B59" s="35"/>
      <c r="C59" s="35"/>
      <c r="D59" s="35"/>
      <c r="E59" s="35"/>
      <c r="F59" s="36"/>
      <c r="G59" s="37"/>
      <c r="H59" s="37"/>
      <c r="I59" s="38"/>
      <c r="J59" s="37"/>
      <c r="K59" s="37"/>
      <c r="L59" s="38"/>
      <c r="M59" s="39"/>
      <c r="N59" s="40"/>
      <c r="O59" s="35"/>
      <c r="P59" s="35"/>
      <c r="Q59" s="35"/>
      <c r="R59" s="41"/>
      <c r="S59" s="42"/>
      <c r="T59" s="40"/>
      <c r="U59" s="43"/>
      <c r="V59" s="43"/>
      <c r="W59" s="35"/>
      <c r="X59" s="44"/>
      <c r="Y59" s="35"/>
      <c r="Z59" s="45"/>
      <c r="AA59" s="45"/>
      <c r="AB59" s="62"/>
      <c r="AC59" s="62"/>
      <c r="AD59" s="63"/>
      <c r="AE59" s="62"/>
      <c r="AF59" s="63"/>
      <c r="AG59" s="46"/>
    </row>
    <row r="60" spans="1:33" x14ac:dyDescent="0.15">
      <c r="A60" s="35"/>
      <c r="B60" s="35"/>
      <c r="C60" s="35"/>
      <c r="D60" s="35"/>
      <c r="E60" s="35"/>
      <c r="F60" s="36"/>
      <c r="G60" s="37"/>
      <c r="H60" s="37"/>
      <c r="I60" s="38"/>
      <c r="J60" s="37"/>
      <c r="K60" s="37"/>
      <c r="L60" s="38"/>
      <c r="M60" s="39"/>
      <c r="N60" s="40"/>
      <c r="O60" s="35"/>
      <c r="P60" s="35"/>
      <c r="Q60" s="35"/>
      <c r="R60" s="41"/>
      <c r="S60" s="42"/>
      <c r="T60" s="40"/>
      <c r="U60" s="43"/>
      <c r="V60" s="43"/>
      <c r="W60" s="35"/>
      <c r="X60" s="44"/>
      <c r="Y60" s="35"/>
      <c r="Z60" s="45"/>
      <c r="AA60" s="45"/>
      <c r="AB60" s="62"/>
      <c r="AC60" s="62"/>
      <c r="AD60" s="63"/>
      <c r="AE60" s="62"/>
      <c r="AF60" s="63"/>
      <c r="AG60" s="46"/>
    </row>
    <row r="61" spans="1:33" x14ac:dyDescent="0.15">
      <c r="A61" s="35"/>
      <c r="B61" s="35"/>
      <c r="C61" s="35"/>
      <c r="D61" s="35"/>
      <c r="E61" s="35"/>
      <c r="F61" s="36"/>
      <c r="G61" s="37"/>
      <c r="H61" s="37"/>
      <c r="I61" s="38"/>
      <c r="J61" s="37"/>
      <c r="K61" s="37"/>
      <c r="L61" s="38"/>
      <c r="M61" s="39"/>
      <c r="N61" s="40"/>
      <c r="O61" s="35"/>
      <c r="P61" s="35"/>
      <c r="Q61" s="35"/>
      <c r="R61" s="41"/>
      <c r="S61" s="42"/>
      <c r="T61" s="40"/>
      <c r="U61" s="43"/>
      <c r="V61" s="43"/>
      <c r="W61" s="35"/>
      <c r="X61" s="44"/>
      <c r="Y61" s="35"/>
      <c r="Z61" s="45"/>
      <c r="AA61" s="45"/>
      <c r="AB61" s="62"/>
      <c r="AC61" s="62"/>
      <c r="AD61" s="63"/>
      <c r="AE61" s="62"/>
      <c r="AF61" s="63"/>
      <c r="AG61" s="46"/>
    </row>
    <row r="62" spans="1:33" x14ac:dyDescent="0.15">
      <c r="A62" s="35"/>
      <c r="B62" s="35"/>
      <c r="C62" s="35"/>
      <c r="D62" s="35"/>
      <c r="E62" s="35"/>
      <c r="F62" s="36"/>
      <c r="G62" s="37"/>
      <c r="H62" s="37"/>
      <c r="I62" s="38"/>
      <c r="J62" s="37"/>
      <c r="K62" s="37"/>
      <c r="L62" s="38"/>
      <c r="M62" s="39"/>
      <c r="N62" s="40"/>
      <c r="O62" s="35"/>
      <c r="P62" s="35"/>
      <c r="Q62" s="35"/>
      <c r="R62" s="41"/>
      <c r="S62" s="42"/>
      <c r="T62" s="40"/>
      <c r="U62" s="43"/>
      <c r="V62" s="43"/>
      <c r="W62" s="35"/>
      <c r="X62" s="44"/>
      <c r="Y62" s="35"/>
      <c r="Z62" s="45"/>
      <c r="AA62" s="45"/>
      <c r="AB62" s="62"/>
      <c r="AC62" s="62"/>
      <c r="AD62" s="63"/>
      <c r="AE62" s="62"/>
      <c r="AF62" s="63"/>
      <c r="AG62" s="46"/>
    </row>
    <row r="63" spans="1:33" x14ac:dyDescent="0.15">
      <c r="A63" s="35"/>
      <c r="B63" s="35"/>
      <c r="C63" s="35"/>
      <c r="D63" s="35"/>
      <c r="E63" s="35"/>
      <c r="F63" s="36"/>
      <c r="G63" s="37"/>
      <c r="H63" s="37"/>
      <c r="I63" s="38"/>
      <c r="J63" s="37"/>
      <c r="K63" s="37"/>
      <c r="L63" s="38"/>
      <c r="M63" s="39"/>
      <c r="N63" s="40"/>
      <c r="O63" s="35"/>
      <c r="P63" s="35"/>
      <c r="Q63" s="35"/>
      <c r="R63" s="41"/>
      <c r="S63" s="42"/>
      <c r="T63" s="40"/>
      <c r="U63" s="43"/>
      <c r="V63" s="43"/>
      <c r="W63" s="35"/>
      <c r="X63" s="44"/>
      <c r="Y63" s="35"/>
      <c r="Z63" s="45"/>
      <c r="AA63" s="45"/>
      <c r="AB63" s="62"/>
      <c r="AC63" s="62"/>
      <c r="AD63" s="63"/>
      <c r="AE63" s="62"/>
      <c r="AF63" s="63"/>
      <c r="AG63" s="46"/>
    </row>
    <row r="64" spans="1:33" x14ac:dyDescent="0.15">
      <c r="A64" s="35"/>
      <c r="B64" s="35"/>
      <c r="C64" s="35"/>
      <c r="D64" s="35"/>
      <c r="E64" s="35"/>
      <c r="F64" s="36"/>
      <c r="G64" s="37"/>
      <c r="H64" s="37"/>
      <c r="I64" s="38"/>
      <c r="J64" s="37"/>
      <c r="K64" s="37"/>
      <c r="L64" s="38"/>
      <c r="M64" s="39"/>
      <c r="N64" s="40"/>
      <c r="O64" s="35"/>
      <c r="P64" s="35"/>
      <c r="Q64" s="35"/>
      <c r="R64" s="41"/>
      <c r="S64" s="42"/>
      <c r="T64" s="40"/>
      <c r="U64" s="43"/>
      <c r="V64" s="43"/>
      <c r="W64" s="35"/>
      <c r="X64" s="44"/>
      <c r="Y64" s="35"/>
      <c r="Z64" s="45"/>
      <c r="AA64" s="45"/>
      <c r="AB64" s="62"/>
      <c r="AC64" s="62"/>
      <c r="AD64" s="63"/>
      <c r="AE64" s="62"/>
      <c r="AF64" s="63"/>
      <c r="AG64" s="46"/>
    </row>
    <row r="65" spans="1:33" x14ac:dyDescent="0.15">
      <c r="A65" s="35"/>
      <c r="B65" s="35"/>
      <c r="C65" s="35"/>
      <c r="D65" s="35"/>
      <c r="E65" s="35"/>
      <c r="F65" s="36"/>
      <c r="G65" s="37"/>
      <c r="H65" s="37"/>
      <c r="I65" s="38"/>
      <c r="J65" s="37"/>
      <c r="K65" s="37"/>
      <c r="L65" s="38"/>
      <c r="M65" s="39"/>
      <c r="N65" s="40"/>
      <c r="O65" s="35"/>
      <c r="P65" s="35"/>
      <c r="Q65" s="35"/>
      <c r="R65" s="41"/>
      <c r="S65" s="42"/>
      <c r="T65" s="40"/>
      <c r="U65" s="43"/>
      <c r="V65" s="43"/>
      <c r="W65" s="35"/>
      <c r="X65" s="44"/>
      <c r="Y65" s="35"/>
      <c r="Z65" s="45"/>
      <c r="AA65" s="45"/>
      <c r="AB65" s="62"/>
      <c r="AC65" s="62"/>
      <c r="AD65" s="63"/>
      <c r="AE65" s="62"/>
      <c r="AF65" s="63"/>
      <c r="AG65" s="46"/>
    </row>
    <row r="66" spans="1:33" x14ac:dyDescent="0.15">
      <c r="A66" s="35"/>
      <c r="B66" s="35"/>
      <c r="C66" s="35"/>
      <c r="D66" s="35"/>
      <c r="E66" s="35"/>
      <c r="F66" s="36"/>
      <c r="G66" s="37"/>
      <c r="H66" s="37"/>
      <c r="I66" s="38"/>
      <c r="J66" s="37"/>
      <c r="K66" s="37"/>
      <c r="L66" s="38"/>
      <c r="M66" s="39"/>
      <c r="N66" s="40"/>
      <c r="O66" s="35"/>
      <c r="P66" s="35"/>
      <c r="Q66" s="35"/>
      <c r="R66" s="41"/>
      <c r="S66" s="42"/>
      <c r="T66" s="40"/>
      <c r="U66" s="43"/>
      <c r="V66" s="43"/>
      <c r="W66" s="35"/>
      <c r="X66" s="44"/>
      <c r="Y66" s="35"/>
      <c r="Z66" s="45"/>
      <c r="AA66" s="45"/>
      <c r="AB66" s="62"/>
      <c r="AC66" s="62"/>
      <c r="AD66" s="63"/>
      <c r="AE66" s="62"/>
      <c r="AF66" s="63"/>
      <c r="AG66" s="46"/>
    </row>
    <row r="67" spans="1:33" x14ac:dyDescent="0.15">
      <c r="A67" s="35"/>
      <c r="B67" s="35"/>
      <c r="C67" s="35"/>
      <c r="D67" s="35"/>
      <c r="E67" s="35"/>
      <c r="F67" s="36"/>
      <c r="G67" s="37"/>
      <c r="H67" s="37"/>
      <c r="I67" s="38"/>
      <c r="J67" s="37"/>
      <c r="K67" s="37"/>
      <c r="L67" s="38"/>
      <c r="M67" s="39"/>
      <c r="N67" s="40"/>
      <c r="O67" s="35"/>
      <c r="P67" s="35"/>
      <c r="Q67" s="35"/>
      <c r="R67" s="41"/>
      <c r="S67" s="42"/>
      <c r="T67" s="40"/>
      <c r="U67" s="43"/>
      <c r="V67" s="43"/>
      <c r="W67" s="35"/>
      <c r="X67" s="44"/>
      <c r="Y67" s="35"/>
      <c r="Z67" s="45"/>
      <c r="AA67" s="45"/>
      <c r="AB67" s="62"/>
      <c r="AC67" s="62"/>
      <c r="AD67" s="63"/>
      <c r="AE67" s="62"/>
      <c r="AF67" s="63"/>
      <c r="AG67" s="46"/>
    </row>
    <row r="68" spans="1:33" x14ac:dyDescent="0.15">
      <c r="A68" s="35"/>
      <c r="B68" s="35"/>
      <c r="C68" s="35"/>
      <c r="D68" s="35"/>
      <c r="E68" s="35"/>
      <c r="F68" s="36"/>
      <c r="G68" s="37"/>
      <c r="H68" s="37"/>
      <c r="I68" s="38"/>
      <c r="J68" s="37"/>
      <c r="K68" s="37"/>
      <c r="L68" s="38"/>
      <c r="M68" s="39"/>
      <c r="N68" s="40"/>
      <c r="O68" s="35"/>
      <c r="P68" s="35"/>
      <c r="Q68" s="35"/>
      <c r="R68" s="41"/>
      <c r="S68" s="42"/>
      <c r="T68" s="40"/>
      <c r="U68" s="43"/>
      <c r="V68" s="43"/>
      <c r="W68" s="35"/>
      <c r="X68" s="44"/>
      <c r="Y68" s="35"/>
      <c r="Z68" s="45"/>
      <c r="AA68" s="45"/>
      <c r="AB68" s="62"/>
      <c r="AC68" s="62"/>
      <c r="AD68" s="63"/>
      <c r="AE68" s="62"/>
      <c r="AF68" s="63"/>
      <c r="AG68" s="46"/>
    </row>
    <row r="69" spans="1:33" x14ac:dyDescent="0.15">
      <c r="A69" s="35"/>
      <c r="B69" s="35"/>
      <c r="C69" s="35"/>
      <c r="D69" s="35"/>
      <c r="E69" s="35"/>
      <c r="F69" s="36"/>
      <c r="G69" s="37"/>
      <c r="H69" s="37"/>
      <c r="I69" s="38"/>
      <c r="J69" s="37"/>
      <c r="K69" s="37"/>
      <c r="L69" s="38"/>
      <c r="M69" s="39"/>
      <c r="N69" s="40"/>
      <c r="O69" s="35"/>
      <c r="P69" s="35"/>
      <c r="Q69" s="35"/>
      <c r="R69" s="41"/>
      <c r="S69" s="42"/>
      <c r="T69" s="40"/>
      <c r="U69" s="43"/>
      <c r="V69" s="43"/>
      <c r="W69" s="35"/>
      <c r="X69" s="44"/>
      <c r="Y69" s="35"/>
      <c r="Z69" s="45"/>
      <c r="AA69" s="45"/>
      <c r="AB69" s="62"/>
      <c r="AC69" s="62"/>
      <c r="AD69" s="63"/>
      <c r="AE69" s="62"/>
      <c r="AF69" s="63"/>
      <c r="AG69" s="46"/>
    </row>
    <row r="70" spans="1:33" x14ac:dyDescent="0.15">
      <c r="A70" s="35"/>
      <c r="B70" s="35"/>
      <c r="C70" s="35"/>
      <c r="D70" s="35"/>
      <c r="E70" s="35"/>
      <c r="F70" s="36"/>
      <c r="G70" s="37"/>
      <c r="H70" s="37"/>
      <c r="I70" s="38"/>
      <c r="J70" s="37"/>
      <c r="K70" s="37"/>
      <c r="L70" s="38"/>
      <c r="M70" s="39"/>
      <c r="N70" s="40"/>
      <c r="O70" s="35"/>
      <c r="P70" s="35"/>
      <c r="Q70" s="35"/>
      <c r="R70" s="41"/>
      <c r="S70" s="42"/>
      <c r="T70" s="40"/>
      <c r="U70" s="43"/>
      <c r="V70" s="43"/>
      <c r="W70" s="35"/>
      <c r="X70" s="44"/>
      <c r="Y70" s="35"/>
      <c r="Z70" s="45"/>
      <c r="AA70" s="45"/>
      <c r="AB70" s="62"/>
      <c r="AC70" s="62"/>
      <c r="AD70" s="63"/>
      <c r="AE70" s="62"/>
      <c r="AF70" s="63"/>
      <c r="AG70" s="46"/>
    </row>
    <row r="71" spans="1:33" x14ac:dyDescent="0.15">
      <c r="A71" s="35"/>
      <c r="B71" s="35"/>
      <c r="C71" s="35"/>
      <c r="D71" s="35"/>
      <c r="E71" s="35"/>
      <c r="F71" s="36"/>
      <c r="G71" s="37"/>
      <c r="H71" s="37"/>
      <c r="I71" s="38"/>
      <c r="J71" s="37"/>
      <c r="K71" s="37"/>
      <c r="L71" s="38"/>
      <c r="M71" s="39"/>
      <c r="N71" s="40"/>
      <c r="O71" s="35"/>
      <c r="P71" s="35"/>
      <c r="Q71" s="35"/>
      <c r="R71" s="41"/>
      <c r="S71" s="42"/>
      <c r="T71" s="40"/>
      <c r="U71" s="43"/>
      <c r="V71" s="43"/>
      <c r="W71" s="35"/>
      <c r="X71" s="44"/>
      <c r="Y71" s="35"/>
      <c r="Z71" s="45"/>
      <c r="AA71" s="45"/>
      <c r="AB71" s="62"/>
      <c r="AC71" s="62"/>
      <c r="AD71" s="63"/>
      <c r="AE71" s="62"/>
      <c r="AF71" s="63"/>
      <c r="AG71" s="46"/>
    </row>
    <row r="72" spans="1:33" x14ac:dyDescent="0.15">
      <c r="A72" s="35"/>
      <c r="B72" s="35"/>
      <c r="C72" s="35"/>
      <c r="D72" s="35"/>
      <c r="E72" s="35"/>
      <c r="F72" s="36"/>
      <c r="G72" s="37"/>
      <c r="H72" s="37"/>
      <c r="I72" s="38"/>
      <c r="J72" s="37"/>
      <c r="K72" s="37"/>
      <c r="L72" s="38"/>
      <c r="M72" s="39"/>
      <c r="N72" s="40"/>
      <c r="O72" s="35"/>
      <c r="P72" s="35"/>
      <c r="Q72" s="35"/>
      <c r="R72" s="41"/>
      <c r="S72" s="42"/>
      <c r="T72" s="40"/>
      <c r="U72" s="43"/>
      <c r="V72" s="43"/>
      <c r="W72" s="35"/>
      <c r="X72" s="44"/>
      <c r="Y72" s="35"/>
      <c r="Z72" s="45"/>
      <c r="AA72" s="45"/>
      <c r="AB72" s="62"/>
      <c r="AC72" s="62"/>
      <c r="AD72" s="63"/>
      <c r="AE72" s="62"/>
      <c r="AF72" s="63"/>
      <c r="AG72" s="46"/>
    </row>
  </sheetData>
  <sheetProtection sheet="1" objects="1" scenarios="1"/>
  <autoFilter ref="A3:AJ3" xr:uid="{00000000-0009-0000-0000-000002000000}">
    <sortState ref="A4:AJ48">
      <sortCondition descending="1" ref="N3:N48"/>
    </sortState>
  </autoFilter>
  <phoneticPr fontId="3" type="noConversion"/>
  <pageMargins left="0.75" right="0.75" top="1" bottom="1" header="0.5" footer="0.5"/>
  <pageSetup orientation="portrait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59"/>
  <sheetViews>
    <sheetView zoomScaleNormal="100" workbookViewId="0">
      <selection activeCell="F77" sqref="F77"/>
    </sheetView>
  </sheetViews>
  <sheetFormatPr baseColWidth="10" defaultRowHeight="13" x14ac:dyDescent="0.15"/>
  <cols>
    <col min="32" max="32" width="21.33203125" customWidth="1"/>
  </cols>
  <sheetData>
    <row r="1" spans="1:35" ht="14" thickBot="1" x14ac:dyDescent="0.2">
      <c r="A1" s="1" t="s">
        <v>657</v>
      </c>
      <c r="B1" s="2"/>
      <c r="C1" s="2"/>
      <c r="D1" s="3"/>
      <c r="E1" s="4"/>
      <c r="F1" s="5" t="s">
        <v>663</v>
      </c>
      <c r="G1" s="6"/>
      <c r="H1" s="6"/>
      <c r="I1" s="5" t="s">
        <v>664</v>
      </c>
      <c r="J1" s="6"/>
      <c r="K1" s="7"/>
      <c r="L1" s="8"/>
      <c r="M1" s="9"/>
      <c r="N1" s="11"/>
      <c r="O1" s="11"/>
      <c r="P1" s="11"/>
      <c r="Q1" s="11"/>
      <c r="R1" s="13"/>
      <c r="S1" s="13"/>
      <c r="T1" s="14"/>
      <c r="U1" s="12"/>
      <c r="V1" s="11"/>
      <c r="W1" s="15"/>
      <c r="X1" s="16"/>
      <c r="Y1" s="17"/>
      <c r="Z1" s="15"/>
      <c r="AA1" s="57" t="s">
        <v>665</v>
      </c>
      <c r="AB1" s="58"/>
      <c r="AC1" s="59"/>
      <c r="AD1" s="57" t="s">
        <v>673</v>
      </c>
      <c r="AE1" s="59"/>
    </row>
    <row r="2" spans="1:35" ht="57" thickBot="1" x14ac:dyDescent="0.2">
      <c r="A2" s="18" t="s">
        <v>795</v>
      </c>
      <c r="B2" s="19" t="s">
        <v>796</v>
      </c>
      <c r="C2" s="20" t="s">
        <v>797</v>
      </c>
      <c r="D2" s="20" t="s">
        <v>48</v>
      </c>
      <c r="E2" s="21" t="s">
        <v>49</v>
      </c>
      <c r="F2" s="22" t="s">
        <v>88</v>
      </c>
      <c r="G2" s="22" t="s">
        <v>521</v>
      </c>
      <c r="H2" s="22" t="s">
        <v>483</v>
      </c>
      <c r="I2" s="22" t="s">
        <v>567</v>
      </c>
      <c r="J2" s="22" t="s">
        <v>423</v>
      </c>
      <c r="K2" s="22" t="s">
        <v>328</v>
      </c>
      <c r="L2" s="23" t="s">
        <v>327</v>
      </c>
      <c r="M2" s="24" t="s">
        <v>648</v>
      </c>
      <c r="N2" s="25" t="s">
        <v>649</v>
      </c>
      <c r="O2" s="26" t="s">
        <v>650</v>
      </c>
      <c r="P2" s="25" t="s">
        <v>651</v>
      </c>
      <c r="Q2" s="28" t="s">
        <v>652</v>
      </c>
      <c r="R2" s="29" t="s">
        <v>653</v>
      </c>
      <c r="S2" s="30" t="s">
        <v>654</v>
      </c>
      <c r="T2" s="31" t="s">
        <v>655</v>
      </c>
      <c r="U2" s="32" t="s">
        <v>181</v>
      </c>
      <c r="V2" s="18" t="s">
        <v>182</v>
      </c>
      <c r="W2" s="18" t="s">
        <v>183</v>
      </c>
      <c r="X2" s="18" t="s">
        <v>184</v>
      </c>
      <c r="Y2" s="20" t="s">
        <v>185</v>
      </c>
      <c r="Z2" s="20" t="s">
        <v>186</v>
      </c>
      <c r="AA2" s="60" t="s">
        <v>187</v>
      </c>
      <c r="AB2" s="60" t="s">
        <v>683</v>
      </c>
      <c r="AC2" s="61" t="s">
        <v>538</v>
      </c>
      <c r="AD2" s="60" t="s">
        <v>539</v>
      </c>
      <c r="AE2" s="60" t="s">
        <v>605</v>
      </c>
      <c r="AF2" s="33" t="s">
        <v>251</v>
      </c>
      <c r="AH2" s="33" t="s">
        <v>323</v>
      </c>
      <c r="AI2" s="33" t="s">
        <v>324</v>
      </c>
    </row>
    <row r="3" spans="1:35" x14ac:dyDescent="0.15">
      <c r="A3" s="35" t="s">
        <v>255</v>
      </c>
      <c r="B3" s="35" t="s">
        <v>421</v>
      </c>
      <c r="C3" s="35" t="s">
        <v>825</v>
      </c>
      <c r="D3" s="35" t="s">
        <v>424</v>
      </c>
      <c r="E3" s="36">
        <v>11.8</v>
      </c>
      <c r="F3" s="37">
        <v>61</v>
      </c>
      <c r="G3" s="37">
        <v>35.5</v>
      </c>
      <c r="H3" s="38">
        <f t="shared" ref="H3:H14" si="0">SIN(G3*PI()/180)*F3*3</f>
        <v>106.26864089510198</v>
      </c>
      <c r="I3" s="37">
        <v>51.5</v>
      </c>
      <c r="J3" s="37">
        <v>15</v>
      </c>
      <c r="K3" s="38">
        <f t="shared" ref="K3:K14" si="1">IF(ISBLANK(AA3),SIN(J3*PI()/180)*I3*3,TAN(J3*PI()/180)*AA3*3)</f>
        <v>39.987542468339456</v>
      </c>
      <c r="L3" s="39">
        <v>4.5</v>
      </c>
      <c r="M3" s="40">
        <f t="shared" ref="M3:M14" si="2">IF(AC3+AE3&lt;&gt;0,AC3+AE3,H3+K3)+L3</f>
        <v>150.75618336344144</v>
      </c>
      <c r="N3" s="35"/>
      <c r="O3" s="35"/>
      <c r="P3" s="35" t="s">
        <v>426</v>
      </c>
      <c r="Q3" s="41">
        <v>39204</v>
      </c>
      <c r="R3" s="42"/>
      <c r="S3" s="40"/>
      <c r="T3" s="43">
        <v>1</v>
      </c>
      <c r="U3" s="43"/>
      <c r="V3" s="35"/>
      <c r="W3" s="44"/>
      <c r="X3" s="35"/>
      <c r="Y3" s="45"/>
      <c r="Z3" s="45"/>
      <c r="AA3" s="62"/>
      <c r="AB3" s="62"/>
      <c r="AC3" s="63">
        <f t="shared" ref="AC3:AC14" si="3">AA3*TAN(AB3*PI()/180)*3</f>
        <v>0</v>
      </c>
      <c r="AD3" s="62"/>
      <c r="AE3" s="63">
        <f t="shared" ref="AE3:AE14" si="4">AA3*TAN(AD3*PI()/180)*3</f>
        <v>0</v>
      </c>
      <c r="AF3" s="46" t="str">
        <f t="shared" ref="AF3:AF14" si="5">A3&amp;B3&amp;C3&amp;D3</f>
        <v>MAHawleyMiddle RoadWP</v>
      </c>
      <c r="AH3" s="34">
        <v>11.8</v>
      </c>
      <c r="AI3" s="34">
        <v>150.75618336344144</v>
      </c>
    </row>
    <row r="4" spans="1:35" x14ac:dyDescent="0.15">
      <c r="A4" s="35" t="s">
        <v>255</v>
      </c>
      <c r="B4" s="35" t="s">
        <v>421</v>
      </c>
      <c r="C4" s="35" t="s">
        <v>825</v>
      </c>
      <c r="D4" s="35" t="s">
        <v>424</v>
      </c>
      <c r="E4" s="36">
        <v>10.15</v>
      </c>
      <c r="F4" s="37">
        <v>60.5</v>
      </c>
      <c r="G4" s="37">
        <v>36.299999999999997</v>
      </c>
      <c r="H4" s="38">
        <f t="shared" si="0"/>
        <v>107.45039195205831</v>
      </c>
      <c r="I4" s="37">
        <v>50.5</v>
      </c>
      <c r="J4" s="37">
        <v>15</v>
      </c>
      <c r="K4" s="38">
        <f t="shared" si="1"/>
        <v>39.211085333031889</v>
      </c>
      <c r="L4" s="39"/>
      <c r="M4" s="40">
        <f t="shared" si="2"/>
        <v>146.6614772850902</v>
      </c>
      <c r="N4" s="35"/>
      <c r="O4" s="35"/>
      <c r="P4" s="35" t="s">
        <v>426</v>
      </c>
      <c r="Q4" s="41">
        <v>39204</v>
      </c>
      <c r="R4" s="42"/>
      <c r="S4" s="40"/>
      <c r="T4" s="43">
        <v>1</v>
      </c>
      <c r="U4" s="43"/>
      <c r="V4" s="35"/>
      <c r="W4" s="44"/>
      <c r="X4" s="35"/>
      <c r="Y4" s="45"/>
      <c r="Z4" s="45"/>
      <c r="AA4" s="62"/>
      <c r="AB4" s="62"/>
      <c r="AC4" s="63">
        <f t="shared" si="3"/>
        <v>0</v>
      </c>
      <c r="AD4" s="62"/>
      <c r="AE4" s="63">
        <f t="shared" si="4"/>
        <v>0</v>
      </c>
      <c r="AF4" s="46" t="str">
        <f t="shared" si="5"/>
        <v>MAHawleyMiddle RoadWP</v>
      </c>
      <c r="AH4" s="42">
        <v>10.15</v>
      </c>
      <c r="AI4" s="42">
        <v>146.6614772850902</v>
      </c>
    </row>
    <row r="5" spans="1:35" x14ac:dyDescent="0.15">
      <c r="A5" s="35" t="s">
        <v>429</v>
      </c>
      <c r="B5" s="35" t="s">
        <v>421</v>
      </c>
      <c r="C5" s="35" t="s">
        <v>825</v>
      </c>
      <c r="D5" s="35" t="s">
        <v>424</v>
      </c>
      <c r="E5" s="36">
        <v>11.4</v>
      </c>
      <c r="F5" s="37">
        <v>63</v>
      </c>
      <c r="G5" s="37">
        <v>54</v>
      </c>
      <c r="H5" s="38">
        <f t="shared" si="0"/>
        <v>152.90421193686507</v>
      </c>
      <c r="I5" s="37">
        <v>36.4</v>
      </c>
      <c r="J5" s="37">
        <v>-4</v>
      </c>
      <c r="K5" s="38">
        <f t="shared" si="1"/>
        <v>-7.6174069328584828</v>
      </c>
      <c r="L5" s="39"/>
      <c r="M5" s="40">
        <f t="shared" si="2"/>
        <v>145.2868050040066</v>
      </c>
      <c r="N5" s="35"/>
      <c r="O5" s="35"/>
      <c r="P5" s="35" t="s">
        <v>426</v>
      </c>
      <c r="Q5" s="41">
        <v>39204</v>
      </c>
      <c r="R5" s="42"/>
      <c r="S5" s="40"/>
      <c r="T5" s="43">
        <v>1</v>
      </c>
      <c r="U5" s="43">
        <v>120</v>
      </c>
      <c r="V5" s="35"/>
      <c r="W5" s="44"/>
      <c r="X5" s="35"/>
      <c r="Y5" s="45"/>
      <c r="Z5" s="45"/>
      <c r="AA5" s="62"/>
      <c r="AB5" s="62"/>
      <c r="AC5" s="63">
        <f t="shared" si="3"/>
        <v>0</v>
      </c>
      <c r="AD5" s="62"/>
      <c r="AE5" s="63">
        <f t="shared" si="4"/>
        <v>0</v>
      </c>
      <c r="AF5" s="46" t="str">
        <f t="shared" si="5"/>
        <v>MAHawleyMiddle RoadWP</v>
      </c>
      <c r="AH5" s="42">
        <v>11.4</v>
      </c>
      <c r="AI5" s="42">
        <v>145.28680500400657</v>
      </c>
    </row>
    <row r="6" spans="1:35" x14ac:dyDescent="0.15">
      <c r="A6" s="35" t="s">
        <v>171</v>
      </c>
      <c r="B6" s="35" t="s">
        <v>421</v>
      </c>
      <c r="C6" s="35" t="s">
        <v>825</v>
      </c>
      <c r="D6" s="35" t="s">
        <v>424</v>
      </c>
      <c r="E6" s="36">
        <v>13.3</v>
      </c>
      <c r="F6" s="37">
        <v>66.5</v>
      </c>
      <c r="G6" s="37">
        <v>29.7</v>
      </c>
      <c r="H6" s="38">
        <f t="shared" si="0"/>
        <v>98.844004352265301</v>
      </c>
      <c r="I6" s="37">
        <v>61</v>
      </c>
      <c r="J6" s="37">
        <v>13.9</v>
      </c>
      <c r="K6" s="38">
        <f t="shared" si="1"/>
        <v>43.961731773339253</v>
      </c>
      <c r="L6" s="39">
        <v>2.2999999999999998</v>
      </c>
      <c r="M6" s="40">
        <f t="shared" si="2"/>
        <v>145.10573612560455</v>
      </c>
      <c r="N6" s="35"/>
      <c r="O6" s="35"/>
      <c r="P6" s="35" t="s">
        <v>426</v>
      </c>
      <c r="Q6" s="41">
        <v>39204</v>
      </c>
      <c r="R6" s="42"/>
      <c r="S6" s="40"/>
      <c r="T6" s="43">
        <v>1</v>
      </c>
      <c r="U6" s="43"/>
      <c r="V6" s="35"/>
      <c r="W6" s="44"/>
      <c r="X6" s="35"/>
      <c r="Y6" s="45"/>
      <c r="Z6" s="45"/>
      <c r="AA6" s="62"/>
      <c r="AB6" s="62"/>
      <c r="AC6" s="63">
        <f t="shared" si="3"/>
        <v>0</v>
      </c>
      <c r="AD6" s="62"/>
      <c r="AE6" s="63">
        <f t="shared" si="4"/>
        <v>0</v>
      </c>
      <c r="AF6" s="46" t="str">
        <f t="shared" si="5"/>
        <v>MAHawleyMiddle RoadWP</v>
      </c>
      <c r="AH6" s="42">
        <v>13.3</v>
      </c>
      <c r="AI6" s="42">
        <v>145.10573612560455</v>
      </c>
    </row>
    <row r="7" spans="1:35" x14ac:dyDescent="0.15">
      <c r="A7" s="35" t="s">
        <v>255</v>
      </c>
      <c r="B7" s="35" t="s">
        <v>422</v>
      </c>
      <c r="C7" s="35" t="s">
        <v>825</v>
      </c>
      <c r="D7" s="35" t="s">
        <v>425</v>
      </c>
      <c r="E7" s="36">
        <v>11</v>
      </c>
      <c r="F7" s="37">
        <v>54.5</v>
      </c>
      <c r="G7" s="37">
        <v>45.8</v>
      </c>
      <c r="H7" s="38">
        <f t="shared" si="0"/>
        <v>117.21488435085391</v>
      </c>
      <c r="I7" s="37">
        <v>37</v>
      </c>
      <c r="J7" s="37">
        <v>12.9</v>
      </c>
      <c r="K7" s="38">
        <f t="shared" si="1"/>
        <v>24.780762877215601</v>
      </c>
      <c r="L7" s="39">
        <v>1.2</v>
      </c>
      <c r="M7" s="40">
        <f t="shared" si="2"/>
        <v>143.1956472280695</v>
      </c>
      <c r="N7" s="35"/>
      <c r="O7" s="35"/>
      <c r="P7" s="35" t="s">
        <v>109</v>
      </c>
      <c r="Q7" s="41">
        <v>39204</v>
      </c>
      <c r="R7" s="42"/>
      <c r="S7" s="40"/>
      <c r="T7" s="43">
        <v>1</v>
      </c>
      <c r="U7" s="43">
        <v>120</v>
      </c>
      <c r="V7" s="35"/>
      <c r="W7" s="44"/>
      <c r="X7" s="35"/>
      <c r="Y7" s="45"/>
      <c r="Z7" s="45"/>
      <c r="AA7" s="62"/>
      <c r="AB7" s="62"/>
      <c r="AC7" s="63">
        <f t="shared" si="3"/>
        <v>0</v>
      </c>
      <c r="AD7" s="62"/>
      <c r="AE7" s="63">
        <f t="shared" si="4"/>
        <v>0</v>
      </c>
      <c r="AF7" s="46" t="str">
        <f t="shared" si="5"/>
        <v>MAHawleyMiddle RoadWP</v>
      </c>
      <c r="AH7" s="42">
        <v>11</v>
      </c>
      <c r="AI7" s="42">
        <v>143.1956472280695</v>
      </c>
    </row>
    <row r="8" spans="1:35" x14ac:dyDescent="0.15">
      <c r="A8" s="35" t="s">
        <v>255</v>
      </c>
      <c r="B8" s="35" t="s">
        <v>421</v>
      </c>
      <c r="C8" s="35" t="s">
        <v>825</v>
      </c>
      <c r="D8" s="35" t="s">
        <v>424</v>
      </c>
      <c r="E8" s="36">
        <v>9</v>
      </c>
      <c r="F8" s="37">
        <v>67</v>
      </c>
      <c r="G8" s="37">
        <v>34.799999999999997</v>
      </c>
      <c r="H8" s="38">
        <f t="shared" si="0"/>
        <v>114.71342710457074</v>
      </c>
      <c r="I8" s="37">
        <v>55.5</v>
      </c>
      <c r="J8" s="37">
        <v>9.5</v>
      </c>
      <c r="K8" s="38">
        <f t="shared" si="1"/>
        <v>27.480426375802825</v>
      </c>
      <c r="L8" s="39"/>
      <c r="M8" s="40">
        <f t="shared" si="2"/>
        <v>142.19385348037358</v>
      </c>
      <c r="N8" s="35"/>
      <c r="O8" s="35"/>
      <c r="P8" s="35" t="s">
        <v>426</v>
      </c>
      <c r="Q8" s="41">
        <v>39204</v>
      </c>
      <c r="R8" s="42"/>
      <c r="S8" s="40"/>
      <c r="T8" s="43">
        <v>1</v>
      </c>
      <c r="U8" s="43"/>
      <c r="V8" s="35"/>
      <c r="W8" s="44"/>
      <c r="X8" s="35"/>
      <c r="Y8" s="45"/>
      <c r="Z8" s="45"/>
      <c r="AA8" s="62"/>
      <c r="AB8" s="62"/>
      <c r="AC8" s="63">
        <f t="shared" si="3"/>
        <v>0</v>
      </c>
      <c r="AD8" s="62"/>
      <c r="AE8" s="63">
        <f t="shared" si="4"/>
        <v>0</v>
      </c>
      <c r="AF8" s="46" t="str">
        <f t="shared" si="5"/>
        <v>MAHawleyMiddle RoadWP</v>
      </c>
      <c r="AH8" s="42">
        <v>9</v>
      </c>
      <c r="AI8" s="42">
        <v>142.19385348037358</v>
      </c>
    </row>
    <row r="9" spans="1:35" x14ac:dyDescent="0.15">
      <c r="A9" s="35" t="s">
        <v>255</v>
      </c>
      <c r="B9" s="35" t="s">
        <v>421</v>
      </c>
      <c r="C9" s="35" t="s">
        <v>825</v>
      </c>
      <c r="D9" s="35" t="s">
        <v>424</v>
      </c>
      <c r="E9" s="36"/>
      <c r="F9" s="37">
        <v>68.5</v>
      </c>
      <c r="G9" s="37">
        <v>40.299999999999997</v>
      </c>
      <c r="H9" s="38">
        <f t="shared" si="0"/>
        <v>132.91529968939943</v>
      </c>
      <c r="I9" s="37">
        <v>53</v>
      </c>
      <c r="J9" s="37">
        <v>2.8</v>
      </c>
      <c r="K9" s="38">
        <f t="shared" si="1"/>
        <v>7.7671133975025075</v>
      </c>
      <c r="L9" s="39"/>
      <c r="M9" s="40">
        <f t="shared" si="2"/>
        <v>140.68241308690193</v>
      </c>
      <c r="N9" s="35"/>
      <c r="O9" s="35"/>
      <c r="P9" s="35" t="s">
        <v>426</v>
      </c>
      <c r="Q9" s="41">
        <v>39204</v>
      </c>
      <c r="R9" s="42"/>
      <c r="S9" s="40"/>
      <c r="T9" s="43">
        <v>1</v>
      </c>
      <c r="U9" s="43"/>
      <c r="V9" s="35"/>
      <c r="W9" s="44"/>
      <c r="X9" s="35"/>
      <c r="Y9" s="45"/>
      <c r="Z9" s="45"/>
      <c r="AA9" s="62"/>
      <c r="AB9" s="62"/>
      <c r="AC9" s="63">
        <f t="shared" si="3"/>
        <v>0</v>
      </c>
      <c r="AD9" s="62"/>
      <c r="AE9" s="63">
        <f t="shared" si="4"/>
        <v>0</v>
      </c>
      <c r="AF9" s="46" t="str">
        <f t="shared" si="5"/>
        <v>MAHawleyMiddle RoadWP</v>
      </c>
      <c r="AH9" s="42"/>
      <c r="AI9" s="42">
        <v>140.68241308690193</v>
      </c>
    </row>
    <row r="10" spans="1:35" x14ac:dyDescent="0.15">
      <c r="A10" s="35" t="s">
        <v>818</v>
      </c>
      <c r="B10" s="35" t="s">
        <v>421</v>
      </c>
      <c r="C10" s="35" t="s">
        <v>825</v>
      </c>
      <c r="D10" s="35" t="s">
        <v>424</v>
      </c>
      <c r="E10" s="36">
        <v>13.4</v>
      </c>
      <c r="F10" s="37">
        <v>57</v>
      </c>
      <c r="G10" s="37">
        <v>29.7</v>
      </c>
      <c r="H10" s="38">
        <f t="shared" si="0"/>
        <v>84.723432301941671</v>
      </c>
      <c r="I10" s="37">
        <v>54.5</v>
      </c>
      <c r="J10" s="37">
        <v>18.2</v>
      </c>
      <c r="K10" s="38">
        <f t="shared" si="1"/>
        <v>51.066759176750026</v>
      </c>
      <c r="L10" s="39">
        <v>4.5</v>
      </c>
      <c r="M10" s="40">
        <f t="shared" si="2"/>
        <v>140.2901914786917</v>
      </c>
      <c r="N10" s="35"/>
      <c r="O10" s="35"/>
      <c r="P10" s="35" t="s">
        <v>426</v>
      </c>
      <c r="Q10" s="41">
        <v>39204</v>
      </c>
      <c r="R10" s="42"/>
      <c r="S10" s="40"/>
      <c r="T10" s="43">
        <v>1</v>
      </c>
      <c r="U10" s="43"/>
      <c r="V10" s="35"/>
      <c r="W10" s="44"/>
      <c r="X10" s="35"/>
      <c r="Y10" s="45"/>
      <c r="Z10" s="45"/>
      <c r="AA10" s="62"/>
      <c r="AB10" s="62"/>
      <c r="AC10" s="63">
        <f t="shared" si="3"/>
        <v>0</v>
      </c>
      <c r="AD10" s="62"/>
      <c r="AE10" s="63">
        <f t="shared" si="4"/>
        <v>0</v>
      </c>
      <c r="AF10" s="46" t="str">
        <f t="shared" si="5"/>
        <v>MAHawleyMiddle RoadWP</v>
      </c>
      <c r="AH10" s="42">
        <v>13.4</v>
      </c>
      <c r="AI10" s="42">
        <v>140.2901914786917</v>
      </c>
    </row>
    <row r="11" spans="1:35" x14ac:dyDescent="0.15">
      <c r="A11" s="35" t="s">
        <v>255</v>
      </c>
      <c r="B11" s="35" t="s">
        <v>421</v>
      </c>
      <c r="C11" s="35" t="s">
        <v>825</v>
      </c>
      <c r="D11" s="35" t="s">
        <v>424</v>
      </c>
      <c r="E11" s="36">
        <v>11.9</v>
      </c>
      <c r="F11" s="37">
        <v>54.5</v>
      </c>
      <c r="G11" s="37">
        <v>41.5</v>
      </c>
      <c r="H11" s="38">
        <f t="shared" si="0"/>
        <v>108.33837788327307</v>
      </c>
      <c r="I11" s="37">
        <v>42</v>
      </c>
      <c r="J11" s="37">
        <v>14.2</v>
      </c>
      <c r="K11" s="38">
        <f t="shared" si="1"/>
        <v>30.908730620729123</v>
      </c>
      <c r="L11" s="39">
        <v>0.9</v>
      </c>
      <c r="M11" s="40">
        <f t="shared" si="2"/>
        <v>140.1471085040022</v>
      </c>
      <c r="N11" s="35"/>
      <c r="O11" s="35"/>
      <c r="P11" s="35" t="s">
        <v>426</v>
      </c>
      <c r="Q11" s="41">
        <v>39204</v>
      </c>
      <c r="R11" s="42"/>
      <c r="S11" s="40"/>
      <c r="T11" s="43">
        <v>1</v>
      </c>
      <c r="U11" s="43"/>
      <c r="V11" s="35"/>
      <c r="W11" s="44"/>
      <c r="X11" s="35"/>
      <c r="Y11" s="45"/>
      <c r="Z11" s="45"/>
      <c r="AA11" s="62"/>
      <c r="AB11" s="62"/>
      <c r="AC11" s="63">
        <f t="shared" si="3"/>
        <v>0</v>
      </c>
      <c r="AD11" s="62"/>
      <c r="AE11" s="63">
        <f t="shared" si="4"/>
        <v>0</v>
      </c>
      <c r="AF11" s="46" t="str">
        <f t="shared" si="5"/>
        <v>MAHawleyMiddle RoadWP</v>
      </c>
      <c r="AH11" s="42">
        <v>11.9</v>
      </c>
      <c r="AI11" s="42">
        <v>140.1471085040022</v>
      </c>
    </row>
    <row r="12" spans="1:35" x14ac:dyDescent="0.15">
      <c r="A12" s="35" t="s">
        <v>255</v>
      </c>
      <c r="B12" s="35" t="s">
        <v>421</v>
      </c>
      <c r="C12" s="35" t="s">
        <v>825</v>
      </c>
      <c r="D12" s="35" t="s">
        <v>424</v>
      </c>
      <c r="E12" s="36">
        <v>9.9</v>
      </c>
      <c r="F12" s="37">
        <v>48.5</v>
      </c>
      <c r="G12" s="37">
        <v>48.5</v>
      </c>
      <c r="H12" s="38">
        <f t="shared" si="0"/>
        <v>108.97305737479981</v>
      </c>
      <c r="I12" s="37">
        <v>33.5</v>
      </c>
      <c r="J12" s="37">
        <v>16.100000000000001</v>
      </c>
      <c r="K12" s="38">
        <f t="shared" si="1"/>
        <v>27.870122656888967</v>
      </c>
      <c r="L12" s="39"/>
      <c r="M12" s="40">
        <f t="shared" si="2"/>
        <v>136.84318003168877</v>
      </c>
      <c r="N12" s="35"/>
      <c r="O12" s="35"/>
      <c r="P12" s="35" t="s">
        <v>426</v>
      </c>
      <c r="Q12" s="41">
        <v>39204</v>
      </c>
      <c r="R12" s="42"/>
      <c r="S12" s="40"/>
      <c r="T12" s="43">
        <v>1</v>
      </c>
      <c r="U12" s="43">
        <v>130</v>
      </c>
      <c r="V12" s="35"/>
      <c r="W12" s="44"/>
      <c r="X12" s="35"/>
      <c r="Y12" s="45"/>
      <c r="Z12" s="45"/>
      <c r="AA12" s="62"/>
      <c r="AB12" s="62"/>
      <c r="AC12" s="63">
        <f t="shared" si="3"/>
        <v>0</v>
      </c>
      <c r="AD12" s="62"/>
      <c r="AE12" s="63">
        <f t="shared" si="4"/>
        <v>0</v>
      </c>
      <c r="AF12" s="46" t="str">
        <f t="shared" si="5"/>
        <v>MAHawleyMiddle RoadWP</v>
      </c>
      <c r="AH12" s="42">
        <v>9.9</v>
      </c>
      <c r="AI12" s="42">
        <v>136.84318003168877</v>
      </c>
    </row>
    <row r="13" spans="1:35" x14ac:dyDescent="0.15">
      <c r="A13" s="35" t="s">
        <v>60</v>
      </c>
      <c r="B13" s="35" t="s">
        <v>421</v>
      </c>
      <c r="C13" s="35" t="s">
        <v>825</v>
      </c>
      <c r="D13" s="35" t="s">
        <v>424</v>
      </c>
      <c r="E13" s="36"/>
      <c r="F13" s="37">
        <v>47.5</v>
      </c>
      <c r="G13" s="37">
        <v>54.8</v>
      </c>
      <c r="H13" s="38">
        <f t="shared" si="0"/>
        <v>116.44314801275581</v>
      </c>
      <c r="I13" s="37">
        <v>30.5</v>
      </c>
      <c r="J13" s="37">
        <v>6.2</v>
      </c>
      <c r="K13" s="38">
        <f t="shared" si="1"/>
        <v>9.8819410471010904</v>
      </c>
      <c r="L13" s="39"/>
      <c r="M13" s="40">
        <f t="shared" si="2"/>
        <v>126.32508905985691</v>
      </c>
      <c r="N13" s="35"/>
      <c r="O13" s="35"/>
      <c r="P13" s="35" t="s">
        <v>426</v>
      </c>
      <c r="Q13" s="41">
        <v>39204</v>
      </c>
      <c r="R13" s="42"/>
      <c r="S13" s="40"/>
      <c r="T13" s="43">
        <v>1</v>
      </c>
      <c r="U13" s="43">
        <v>120</v>
      </c>
      <c r="V13" s="35"/>
      <c r="W13" s="44"/>
      <c r="X13" s="35"/>
      <c r="Y13" s="45"/>
      <c r="Z13" s="45"/>
      <c r="AA13" s="62"/>
      <c r="AB13" s="62"/>
      <c r="AC13" s="63">
        <f t="shared" si="3"/>
        <v>0</v>
      </c>
      <c r="AD13" s="62"/>
      <c r="AE13" s="63">
        <f t="shared" si="4"/>
        <v>0</v>
      </c>
      <c r="AF13" s="46" t="str">
        <f t="shared" si="5"/>
        <v>MAHawleyMiddle RoadWP</v>
      </c>
      <c r="AH13" s="42"/>
      <c r="AI13" s="42">
        <v>126.32508905985688</v>
      </c>
    </row>
    <row r="14" spans="1:35" ht="14" thickBot="1" x14ac:dyDescent="0.2">
      <c r="A14" s="35" t="s">
        <v>255</v>
      </c>
      <c r="B14" s="35" t="s">
        <v>421</v>
      </c>
      <c r="C14" s="35" t="s">
        <v>825</v>
      </c>
      <c r="D14" s="35" t="s">
        <v>424</v>
      </c>
      <c r="E14" s="36"/>
      <c r="F14" s="37">
        <v>49</v>
      </c>
      <c r="G14" s="37">
        <v>42.2</v>
      </c>
      <c r="H14" s="38">
        <f t="shared" si="0"/>
        <v>98.742926630479559</v>
      </c>
      <c r="I14" s="37">
        <v>37</v>
      </c>
      <c r="J14" s="37">
        <v>12.2</v>
      </c>
      <c r="K14" s="38">
        <f t="shared" si="1"/>
        <v>23.457052406548137</v>
      </c>
      <c r="L14" s="39"/>
      <c r="M14" s="40">
        <f t="shared" si="2"/>
        <v>122.1999790370277</v>
      </c>
      <c r="N14" s="35"/>
      <c r="O14" s="35"/>
      <c r="P14" s="35" t="s">
        <v>426</v>
      </c>
      <c r="Q14" s="41">
        <v>39204</v>
      </c>
      <c r="R14" s="42"/>
      <c r="S14" s="40"/>
      <c r="T14" s="43">
        <v>1</v>
      </c>
      <c r="U14" s="43"/>
      <c r="V14" s="35"/>
      <c r="W14" s="44"/>
      <c r="X14" s="35"/>
      <c r="Y14" s="45"/>
      <c r="Z14" s="45"/>
      <c r="AA14" s="62"/>
      <c r="AB14" s="62"/>
      <c r="AC14" s="63">
        <f t="shared" si="3"/>
        <v>0</v>
      </c>
      <c r="AD14" s="62"/>
      <c r="AE14" s="63">
        <f t="shared" si="4"/>
        <v>0</v>
      </c>
      <c r="AF14" s="46" t="str">
        <f t="shared" si="5"/>
        <v>MAHawleyMiddle RoadWP</v>
      </c>
      <c r="AH14" s="79"/>
      <c r="AI14" s="79">
        <v>122.1999790370277</v>
      </c>
    </row>
    <row r="15" spans="1:35" x14ac:dyDescent="0.15">
      <c r="A15" s="35"/>
      <c r="B15" s="35"/>
      <c r="C15" s="35"/>
      <c r="D15" s="35"/>
      <c r="E15" s="36"/>
      <c r="F15" s="37"/>
      <c r="G15" s="37"/>
      <c r="H15" s="38">
        <f t="shared" ref="H15:H59" si="6">SIN(G15*PI()/180)*F15*3</f>
        <v>0</v>
      </c>
      <c r="I15" s="37"/>
      <c r="J15" s="37"/>
      <c r="K15" s="38">
        <f t="shared" ref="K15:K59" si="7">IF(ISBLANK(AA15),SIN(J15*PI()/180)*I15*3,TAN(J15*PI()/180)*AA15*3)</f>
        <v>0</v>
      </c>
      <c r="L15" s="39"/>
      <c r="M15" s="40">
        <f t="shared" ref="M15:M59" si="8">IF(AC15+AE15&lt;&gt;0,AC15+AE15,H15+K15)+L15</f>
        <v>0</v>
      </c>
      <c r="N15" s="35"/>
      <c r="O15" s="35"/>
      <c r="P15" s="35"/>
      <c r="Q15" s="41"/>
      <c r="R15" s="42"/>
      <c r="S15" s="40"/>
      <c r="T15" s="43">
        <v>2</v>
      </c>
      <c r="U15" s="43"/>
      <c r="V15" s="35"/>
      <c r="W15" s="44"/>
      <c r="X15" s="35"/>
      <c r="Y15" s="45"/>
      <c r="Z15" s="45"/>
      <c r="AA15" s="62"/>
      <c r="AB15" s="62"/>
      <c r="AC15" s="63">
        <f t="shared" ref="AC15:AC33" si="9">AA15*TAN(AB15*PI()/180)*3</f>
        <v>0</v>
      </c>
      <c r="AD15" s="62"/>
      <c r="AE15" s="63">
        <f t="shared" ref="AE15:AE33" si="10">AA15*TAN(AD15*PI()/180)*3</f>
        <v>0</v>
      </c>
      <c r="AF15" s="46" t="str">
        <f t="shared" ref="AF15:AF33" si="11">A15&amp;B15&amp;C15&amp;D15</f>
        <v/>
      </c>
    </row>
    <row r="16" spans="1:35" x14ac:dyDescent="0.15">
      <c r="A16" s="35"/>
      <c r="B16" s="35"/>
      <c r="C16" s="35"/>
      <c r="D16" s="35"/>
      <c r="E16" s="36"/>
      <c r="F16" s="37"/>
      <c r="G16" s="37"/>
      <c r="H16" s="38">
        <f t="shared" si="6"/>
        <v>0</v>
      </c>
      <c r="I16" s="37"/>
      <c r="J16" s="37"/>
      <c r="K16" s="38">
        <f t="shared" si="7"/>
        <v>0</v>
      </c>
      <c r="L16" s="39"/>
      <c r="M16" s="40">
        <f t="shared" si="8"/>
        <v>0</v>
      </c>
      <c r="N16" s="35"/>
      <c r="O16" s="35"/>
      <c r="P16" s="41"/>
      <c r="Q16" s="41"/>
      <c r="R16" s="42"/>
      <c r="S16" s="40"/>
      <c r="T16" s="43">
        <v>1</v>
      </c>
      <c r="U16" s="43"/>
      <c r="V16" s="35"/>
      <c r="W16" s="44"/>
      <c r="X16" s="35"/>
      <c r="Y16" s="45"/>
      <c r="Z16" s="45"/>
      <c r="AA16" s="62"/>
      <c r="AB16" s="62"/>
      <c r="AC16" s="63">
        <f t="shared" si="9"/>
        <v>0</v>
      </c>
      <c r="AD16" s="62"/>
      <c r="AE16" s="63">
        <f t="shared" si="10"/>
        <v>0</v>
      </c>
      <c r="AF16" s="46" t="str">
        <f t="shared" si="11"/>
        <v/>
      </c>
    </row>
    <row r="17" spans="1:32" x14ac:dyDescent="0.15">
      <c r="A17" s="35"/>
      <c r="B17" s="35"/>
      <c r="C17" s="35"/>
      <c r="D17" s="35"/>
      <c r="E17" s="36"/>
      <c r="F17" s="37"/>
      <c r="G17" s="37"/>
      <c r="H17" s="38">
        <f t="shared" si="6"/>
        <v>0</v>
      </c>
      <c r="I17" s="37"/>
      <c r="J17" s="37"/>
      <c r="K17" s="38">
        <f t="shared" si="7"/>
        <v>0</v>
      </c>
      <c r="L17" s="39"/>
      <c r="M17" s="40">
        <f t="shared" si="8"/>
        <v>0</v>
      </c>
      <c r="N17" s="35"/>
      <c r="O17" s="35"/>
      <c r="P17" s="35"/>
      <c r="Q17" s="41"/>
      <c r="R17" s="42"/>
      <c r="S17" s="40"/>
      <c r="T17" s="43">
        <v>1</v>
      </c>
      <c r="U17" s="43"/>
      <c r="V17" s="35"/>
      <c r="W17" s="44"/>
      <c r="X17" s="35"/>
      <c r="Y17" s="45"/>
      <c r="Z17" s="45"/>
      <c r="AA17" s="62"/>
      <c r="AB17" s="62"/>
      <c r="AC17" s="63">
        <f t="shared" si="9"/>
        <v>0</v>
      </c>
      <c r="AD17" s="62"/>
      <c r="AE17" s="63">
        <f t="shared" si="10"/>
        <v>0</v>
      </c>
      <c r="AF17" s="46" t="str">
        <f t="shared" si="11"/>
        <v/>
      </c>
    </row>
    <row r="18" spans="1:32" x14ac:dyDescent="0.15">
      <c r="A18" s="35"/>
      <c r="B18" s="35"/>
      <c r="C18" s="35"/>
      <c r="D18" s="35"/>
      <c r="E18" s="36"/>
      <c r="F18" s="37"/>
      <c r="G18" s="37"/>
      <c r="H18" s="38">
        <f t="shared" si="6"/>
        <v>0</v>
      </c>
      <c r="I18" s="37"/>
      <c r="J18" s="37"/>
      <c r="K18" s="38">
        <f t="shared" si="7"/>
        <v>0</v>
      </c>
      <c r="L18" s="39"/>
      <c r="M18" s="40">
        <f t="shared" si="8"/>
        <v>0</v>
      </c>
      <c r="N18" s="35"/>
      <c r="O18" s="35"/>
      <c r="P18" s="35"/>
      <c r="Q18" s="41"/>
      <c r="R18" s="42"/>
      <c r="S18" s="40"/>
      <c r="T18" s="43">
        <v>1</v>
      </c>
      <c r="U18" s="43"/>
      <c r="V18" s="35"/>
      <c r="W18" s="44"/>
      <c r="X18" s="35"/>
      <c r="Y18" s="45"/>
      <c r="Z18" s="45"/>
      <c r="AA18" s="62"/>
      <c r="AB18" s="62"/>
      <c r="AC18" s="63">
        <f t="shared" si="9"/>
        <v>0</v>
      </c>
      <c r="AD18" s="62"/>
      <c r="AE18" s="63">
        <f t="shared" si="10"/>
        <v>0</v>
      </c>
      <c r="AF18" s="46" t="str">
        <f t="shared" si="11"/>
        <v/>
      </c>
    </row>
    <row r="19" spans="1:32" x14ac:dyDescent="0.15">
      <c r="A19" s="35"/>
      <c r="B19" s="35"/>
      <c r="C19" s="35"/>
      <c r="D19" s="35"/>
      <c r="E19" s="36"/>
      <c r="F19" s="37"/>
      <c r="G19" s="37"/>
      <c r="H19" s="38">
        <f t="shared" si="6"/>
        <v>0</v>
      </c>
      <c r="I19" s="37"/>
      <c r="J19" s="37"/>
      <c r="K19" s="38">
        <f t="shared" si="7"/>
        <v>0</v>
      </c>
      <c r="L19" s="39"/>
      <c r="M19" s="40">
        <f t="shared" si="8"/>
        <v>0</v>
      </c>
      <c r="N19" s="35"/>
      <c r="O19" s="35"/>
      <c r="P19" s="35"/>
      <c r="Q19" s="41"/>
      <c r="R19" s="42"/>
      <c r="S19" s="40"/>
      <c r="T19" s="43">
        <v>1</v>
      </c>
      <c r="U19" s="43"/>
      <c r="V19" s="35"/>
      <c r="W19" s="44"/>
      <c r="X19" s="35"/>
      <c r="Y19" s="45"/>
      <c r="Z19" s="45"/>
      <c r="AA19" s="62"/>
      <c r="AB19" s="62"/>
      <c r="AC19" s="63">
        <f t="shared" si="9"/>
        <v>0</v>
      </c>
      <c r="AD19" s="62"/>
      <c r="AE19" s="63">
        <f t="shared" si="10"/>
        <v>0</v>
      </c>
      <c r="AF19" s="46" t="str">
        <f t="shared" si="11"/>
        <v/>
      </c>
    </row>
    <row r="20" spans="1:32" x14ac:dyDescent="0.15">
      <c r="A20" s="35"/>
      <c r="B20" s="35"/>
      <c r="C20" s="35"/>
      <c r="D20" s="35"/>
      <c r="E20" s="36"/>
      <c r="F20" s="37"/>
      <c r="G20" s="37"/>
      <c r="H20" s="38">
        <f t="shared" si="6"/>
        <v>0</v>
      </c>
      <c r="I20" s="37"/>
      <c r="J20" s="37"/>
      <c r="K20" s="38">
        <f t="shared" si="7"/>
        <v>0</v>
      </c>
      <c r="L20" s="39"/>
      <c r="M20" s="40">
        <f t="shared" si="8"/>
        <v>0</v>
      </c>
      <c r="N20" s="35"/>
      <c r="O20" s="35"/>
      <c r="P20" s="35"/>
      <c r="Q20" s="41"/>
      <c r="R20" s="42"/>
      <c r="S20" s="40"/>
      <c r="T20" s="43">
        <v>1</v>
      </c>
      <c r="U20" s="43"/>
      <c r="V20" s="35"/>
      <c r="W20" s="44"/>
      <c r="X20" s="35"/>
      <c r="Y20" s="45"/>
      <c r="Z20" s="45"/>
      <c r="AA20" s="62"/>
      <c r="AB20" s="62"/>
      <c r="AC20" s="63">
        <f t="shared" si="9"/>
        <v>0</v>
      </c>
      <c r="AD20" s="62"/>
      <c r="AE20" s="63">
        <f t="shared" si="10"/>
        <v>0</v>
      </c>
      <c r="AF20" s="46" t="str">
        <f t="shared" si="11"/>
        <v/>
      </c>
    </row>
    <row r="21" spans="1:32" x14ac:dyDescent="0.15">
      <c r="A21" s="35"/>
      <c r="B21" s="35"/>
      <c r="C21" s="35"/>
      <c r="D21" s="35"/>
      <c r="E21" s="36"/>
      <c r="F21" s="37"/>
      <c r="G21" s="37"/>
      <c r="H21" s="38">
        <f t="shared" si="6"/>
        <v>0</v>
      </c>
      <c r="I21" s="37"/>
      <c r="J21" s="37"/>
      <c r="K21" s="38">
        <f t="shared" si="7"/>
        <v>0</v>
      </c>
      <c r="L21" s="39"/>
      <c r="M21" s="40">
        <f t="shared" si="8"/>
        <v>0</v>
      </c>
      <c r="N21" s="35"/>
      <c r="O21" s="35"/>
      <c r="P21" s="35"/>
      <c r="Q21" s="41"/>
      <c r="R21" s="42"/>
      <c r="S21" s="40"/>
      <c r="T21" s="43">
        <v>1</v>
      </c>
      <c r="U21" s="43"/>
      <c r="V21" s="35"/>
      <c r="W21" s="44"/>
      <c r="X21" s="35"/>
      <c r="Y21" s="45"/>
      <c r="Z21" s="45"/>
      <c r="AA21" s="62"/>
      <c r="AB21" s="62"/>
      <c r="AC21" s="63">
        <f t="shared" si="9"/>
        <v>0</v>
      </c>
      <c r="AD21" s="62"/>
      <c r="AE21" s="63">
        <f t="shared" si="10"/>
        <v>0</v>
      </c>
      <c r="AF21" s="46" t="str">
        <f t="shared" si="11"/>
        <v/>
      </c>
    </row>
    <row r="22" spans="1:32" x14ac:dyDescent="0.15">
      <c r="A22" s="35"/>
      <c r="B22" s="35"/>
      <c r="C22" s="35"/>
      <c r="D22" s="35"/>
      <c r="E22" s="36"/>
      <c r="F22" s="37"/>
      <c r="G22" s="37"/>
      <c r="H22" s="38">
        <f t="shared" si="6"/>
        <v>0</v>
      </c>
      <c r="I22" s="37"/>
      <c r="J22" s="37"/>
      <c r="K22" s="38">
        <f t="shared" si="7"/>
        <v>0</v>
      </c>
      <c r="L22" s="39"/>
      <c r="M22" s="40">
        <f t="shared" si="8"/>
        <v>0</v>
      </c>
      <c r="N22" s="35"/>
      <c r="O22" s="35"/>
      <c r="P22" s="35"/>
      <c r="Q22" s="41"/>
      <c r="R22" s="42"/>
      <c r="S22" s="40"/>
      <c r="T22" s="43">
        <v>1</v>
      </c>
      <c r="U22" s="43"/>
      <c r="V22" s="35"/>
      <c r="W22" s="44"/>
      <c r="X22" s="35"/>
      <c r="Y22" s="45"/>
      <c r="Z22" s="45"/>
      <c r="AA22" s="62"/>
      <c r="AB22" s="62"/>
      <c r="AC22" s="63">
        <f t="shared" si="9"/>
        <v>0</v>
      </c>
      <c r="AD22" s="62"/>
      <c r="AE22" s="63">
        <f t="shared" si="10"/>
        <v>0</v>
      </c>
      <c r="AF22" s="46" t="str">
        <f t="shared" si="11"/>
        <v/>
      </c>
    </row>
    <row r="23" spans="1:32" x14ac:dyDescent="0.15">
      <c r="A23" s="35"/>
      <c r="B23" s="35"/>
      <c r="C23" s="35"/>
      <c r="D23" s="35"/>
      <c r="E23" s="36"/>
      <c r="F23" s="37"/>
      <c r="G23" s="37"/>
      <c r="H23" s="38">
        <f t="shared" si="6"/>
        <v>0</v>
      </c>
      <c r="I23" s="37"/>
      <c r="J23" s="37"/>
      <c r="K23" s="38">
        <f t="shared" si="7"/>
        <v>0</v>
      </c>
      <c r="L23" s="39"/>
      <c r="M23" s="40">
        <f t="shared" si="8"/>
        <v>0</v>
      </c>
      <c r="N23" s="35"/>
      <c r="O23" s="35"/>
      <c r="P23" s="35"/>
      <c r="Q23" s="41"/>
      <c r="R23" s="42"/>
      <c r="S23" s="40"/>
      <c r="T23" s="43">
        <v>1</v>
      </c>
      <c r="U23" s="43"/>
      <c r="V23" s="35"/>
      <c r="W23" s="44"/>
      <c r="X23" s="35"/>
      <c r="Y23" s="45"/>
      <c r="Z23" s="45"/>
      <c r="AA23" s="62"/>
      <c r="AB23" s="62"/>
      <c r="AC23" s="63">
        <f t="shared" si="9"/>
        <v>0</v>
      </c>
      <c r="AD23" s="62"/>
      <c r="AE23" s="63">
        <f t="shared" si="10"/>
        <v>0</v>
      </c>
      <c r="AF23" s="46" t="str">
        <f t="shared" si="11"/>
        <v/>
      </c>
    </row>
    <row r="24" spans="1:32" x14ac:dyDescent="0.15">
      <c r="A24" s="35"/>
      <c r="B24" s="35"/>
      <c r="C24" s="35"/>
      <c r="D24" s="35"/>
      <c r="E24" s="36"/>
      <c r="F24" s="37"/>
      <c r="G24" s="37"/>
      <c r="H24" s="38">
        <f t="shared" si="6"/>
        <v>0</v>
      </c>
      <c r="I24" s="37"/>
      <c r="J24" s="37"/>
      <c r="K24" s="38">
        <f t="shared" si="7"/>
        <v>0</v>
      </c>
      <c r="L24" s="39"/>
      <c r="M24" s="40">
        <f t="shared" si="8"/>
        <v>0</v>
      </c>
      <c r="N24" s="35"/>
      <c r="O24" s="35"/>
      <c r="P24" s="35"/>
      <c r="Q24" s="41"/>
      <c r="R24" s="42"/>
      <c r="S24" s="40"/>
      <c r="T24" s="43">
        <v>1</v>
      </c>
      <c r="U24" s="43"/>
      <c r="V24" s="35"/>
      <c r="W24" s="44"/>
      <c r="X24" s="35"/>
      <c r="Y24" s="45"/>
      <c r="Z24" s="45"/>
      <c r="AA24" s="62"/>
      <c r="AB24" s="62"/>
      <c r="AC24" s="63">
        <f t="shared" si="9"/>
        <v>0</v>
      </c>
      <c r="AD24" s="62"/>
      <c r="AE24" s="63">
        <f t="shared" si="10"/>
        <v>0</v>
      </c>
      <c r="AF24" s="46" t="str">
        <f t="shared" si="11"/>
        <v/>
      </c>
    </row>
    <row r="25" spans="1:32" x14ac:dyDescent="0.15">
      <c r="A25" s="35"/>
      <c r="B25" s="35"/>
      <c r="C25" s="35"/>
      <c r="D25" s="35"/>
      <c r="E25" s="36"/>
      <c r="F25" s="37"/>
      <c r="G25" s="37"/>
      <c r="H25" s="38">
        <f t="shared" si="6"/>
        <v>0</v>
      </c>
      <c r="I25" s="37"/>
      <c r="J25" s="37"/>
      <c r="K25" s="38">
        <f t="shared" si="7"/>
        <v>0</v>
      </c>
      <c r="L25" s="39"/>
      <c r="M25" s="40">
        <f t="shared" si="8"/>
        <v>0</v>
      </c>
      <c r="N25" s="35"/>
      <c r="O25" s="35"/>
      <c r="P25" s="35"/>
      <c r="Q25" s="41"/>
      <c r="R25" s="42"/>
      <c r="S25" s="40"/>
      <c r="T25" s="43">
        <v>1</v>
      </c>
      <c r="U25" s="43"/>
      <c r="V25" s="35"/>
      <c r="W25" s="44"/>
      <c r="X25" s="35"/>
      <c r="Y25" s="45"/>
      <c r="Z25" s="45"/>
      <c r="AA25" s="62"/>
      <c r="AB25" s="62"/>
      <c r="AC25" s="63">
        <f t="shared" si="9"/>
        <v>0</v>
      </c>
      <c r="AD25" s="62"/>
      <c r="AE25" s="63">
        <f t="shared" si="10"/>
        <v>0</v>
      </c>
      <c r="AF25" s="46" t="str">
        <f t="shared" si="11"/>
        <v/>
      </c>
    </row>
    <row r="26" spans="1:32" x14ac:dyDescent="0.15">
      <c r="A26" s="35"/>
      <c r="B26" s="35"/>
      <c r="C26" s="35"/>
      <c r="D26" s="35"/>
      <c r="E26" s="36"/>
      <c r="F26" s="37"/>
      <c r="G26" s="37"/>
      <c r="H26" s="38">
        <f t="shared" si="6"/>
        <v>0</v>
      </c>
      <c r="I26" s="37"/>
      <c r="J26" s="37"/>
      <c r="K26" s="38">
        <f t="shared" si="7"/>
        <v>0</v>
      </c>
      <c r="L26" s="39"/>
      <c r="M26" s="40">
        <f t="shared" si="8"/>
        <v>0</v>
      </c>
      <c r="N26" s="35"/>
      <c r="O26" s="35"/>
      <c r="P26" s="35"/>
      <c r="Q26" s="41"/>
      <c r="R26" s="42"/>
      <c r="S26" s="40"/>
      <c r="T26" s="43">
        <v>1</v>
      </c>
      <c r="U26" s="43"/>
      <c r="V26" s="35"/>
      <c r="W26" s="44"/>
      <c r="X26" s="35"/>
      <c r="Y26" s="45"/>
      <c r="Z26" s="45"/>
      <c r="AA26" s="62"/>
      <c r="AB26" s="62"/>
      <c r="AC26" s="63">
        <f t="shared" si="9"/>
        <v>0</v>
      </c>
      <c r="AD26" s="62"/>
      <c r="AE26" s="63">
        <f t="shared" si="10"/>
        <v>0</v>
      </c>
      <c r="AF26" s="46" t="str">
        <f t="shared" si="11"/>
        <v/>
      </c>
    </row>
    <row r="27" spans="1:32" x14ac:dyDescent="0.15">
      <c r="A27" s="35"/>
      <c r="B27" s="35"/>
      <c r="C27" s="35"/>
      <c r="D27" s="35"/>
      <c r="E27" s="36"/>
      <c r="F27" s="37"/>
      <c r="G27" s="37"/>
      <c r="H27" s="38">
        <f t="shared" si="6"/>
        <v>0</v>
      </c>
      <c r="I27" s="37"/>
      <c r="J27" s="37"/>
      <c r="K27" s="38">
        <f t="shared" si="7"/>
        <v>0</v>
      </c>
      <c r="L27" s="39"/>
      <c r="M27" s="40">
        <f t="shared" si="8"/>
        <v>0</v>
      </c>
      <c r="N27" s="35"/>
      <c r="O27" s="35"/>
      <c r="P27" s="35"/>
      <c r="Q27" s="41"/>
      <c r="R27" s="42"/>
      <c r="S27" s="40"/>
      <c r="T27" s="43">
        <v>1</v>
      </c>
      <c r="U27" s="43"/>
      <c r="V27" s="35"/>
      <c r="W27" s="44"/>
      <c r="X27" s="35"/>
      <c r="Y27" s="45"/>
      <c r="Z27" s="45"/>
      <c r="AA27" s="62"/>
      <c r="AB27" s="62"/>
      <c r="AC27" s="63">
        <f t="shared" si="9"/>
        <v>0</v>
      </c>
      <c r="AD27" s="62"/>
      <c r="AE27" s="63">
        <f t="shared" si="10"/>
        <v>0</v>
      </c>
      <c r="AF27" s="46" t="str">
        <f t="shared" si="11"/>
        <v/>
      </c>
    </row>
    <row r="28" spans="1:32" x14ac:dyDescent="0.15">
      <c r="A28" s="35"/>
      <c r="B28" s="35"/>
      <c r="C28" s="35"/>
      <c r="D28" s="35"/>
      <c r="E28" s="36"/>
      <c r="F28" s="37"/>
      <c r="G28" s="37"/>
      <c r="H28" s="38">
        <f t="shared" si="6"/>
        <v>0</v>
      </c>
      <c r="I28" s="37"/>
      <c r="J28" s="37"/>
      <c r="K28" s="38">
        <f t="shared" si="7"/>
        <v>0</v>
      </c>
      <c r="L28" s="39"/>
      <c r="M28" s="40">
        <f t="shared" si="8"/>
        <v>0</v>
      </c>
      <c r="N28" s="35"/>
      <c r="O28" s="35"/>
      <c r="P28" s="35"/>
      <c r="Q28" s="41"/>
      <c r="R28" s="42"/>
      <c r="S28" s="40"/>
      <c r="T28" s="43">
        <v>1</v>
      </c>
      <c r="U28" s="43"/>
      <c r="V28" s="35"/>
      <c r="W28" s="44"/>
      <c r="X28" s="35"/>
      <c r="Y28" s="45"/>
      <c r="Z28" s="45"/>
      <c r="AA28" s="62"/>
      <c r="AB28" s="62"/>
      <c r="AC28" s="63">
        <f t="shared" si="9"/>
        <v>0</v>
      </c>
      <c r="AD28" s="62"/>
      <c r="AE28" s="63">
        <f t="shared" si="10"/>
        <v>0</v>
      </c>
      <c r="AF28" s="46" t="str">
        <f t="shared" si="11"/>
        <v/>
      </c>
    </row>
    <row r="29" spans="1:32" x14ac:dyDescent="0.15">
      <c r="A29" s="35"/>
      <c r="B29" s="35"/>
      <c r="C29" s="35"/>
      <c r="D29" s="35"/>
      <c r="E29" s="36"/>
      <c r="F29" s="37"/>
      <c r="G29" s="37"/>
      <c r="H29" s="38">
        <f t="shared" si="6"/>
        <v>0</v>
      </c>
      <c r="I29" s="37"/>
      <c r="J29" s="37"/>
      <c r="K29" s="38">
        <f t="shared" si="7"/>
        <v>0</v>
      </c>
      <c r="L29" s="39"/>
      <c r="M29" s="40">
        <f t="shared" si="8"/>
        <v>0</v>
      </c>
      <c r="N29" s="35"/>
      <c r="O29" s="35"/>
      <c r="P29" s="35"/>
      <c r="Q29" s="41"/>
      <c r="R29" s="42"/>
      <c r="S29" s="40"/>
      <c r="T29" s="43">
        <v>1</v>
      </c>
      <c r="U29" s="43"/>
      <c r="V29" s="35"/>
      <c r="W29" s="44"/>
      <c r="X29" s="35"/>
      <c r="Y29" s="45"/>
      <c r="Z29" s="45"/>
      <c r="AA29" s="62"/>
      <c r="AB29" s="62"/>
      <c r="AC29" s="63">
        <f t="shared" si="9"/>
        <v>0</v>
      </c>
      <c r="AD29" s="62"/>
      <c r="AE29" s="63">
        <f t="shared" si="10"/>
        <v>0</v>
      </c>
      <c r="AF29" s="46" t="str">
        <f t="shared" si="11"/>
        <v/>
      </c>
    </row>
    <row r="30" spans="1:32" x14ac:dyDescent="0.15">
      <c r="A30" s="35"/>
      <c r="B30" s="64"/>
      <c r="C30" s="35"/>
      <c r="D30" s="35"/>
      <c r="E30" s="36"/>
      <c r="F30" s="37"/>
      <c r="G30" s="37"/>
      <c r="H30" s="38">
        <f t="shared" si="6"/>
        <v>0</v>
      </c>
      <c r="I30" s="37"/>
      <c r="J30" s="37"/>
      <c r="K30" s="38">
        <f t="shared" si="7"/>
        <v>0</v>
      </c>
      <c r="L30" s="39"/>
      <c r="M30" s="40">
        <f t="shared" si="8"/>
        <v>0</v>
      </c>
      <c r="N30" s="35"/>
      <c r="O30" s="35"/>
      <c r="P30" s="35"/>
      <c r="Q30" s="41"/>
      <c r="R30" s="42"/>
      <c r="S30" s="40"/>
      <c r="T30" s="43">
        <v>1</v>
      </c>
      <c r="U30" s="43"/>
      <c r="V30" s="35"/>
      <c r="W30" s="44"/>
      <c r="X30" s="35"/>
      <c r="Y30" s="45"/>
      <c r="Z30" s="45"/>
      <c r="AA30" s="62"/>
      <c r="AB30" s="62"/>
      <c r="AC30" s="63">
        <f t="shared" si="9"/>
        <v>0</v>
      </c>
      <c r="AD30" s="62"/>
      <c r="AE30" s="63">
        <f t="shared" si="10"/>
        <v>0</v>
      </c>
      <c r="AF30" s="46" t="str">
        <f t="shared" si="11"/>
        <v/>
      </c>
    </row>
    <row r="31" spans="1:32" x14ac:dyDescent="0.15">
      <c r="A31" s="35"/>
      <c r="B31" s="35"/>
      <c r="C31" s="35"/>
      <c r="D31" s="35"/>
      <c r="E31" s="36"/>
      <c r="F31" s="37"/>
      <c r="G31" s="37"/>
      <c r="H31" s="38">
        <f t="shared" si="6"/>
        <v>0</v>
      </c>
      <c r="I31" s="37"/>
      <c r="J31" s="37"/>
      <c r="K31" s="38">
        <f t="shared" si="7"/>
        <v>0</v>
      </c>
      <c r="L31" s="39"/>
      <c r="M31" s="40">
        <f t="shared" si="8"/>
        <v>0</v>
      </c>
      <c r="N31" s="35"/>
      <c r="O31" s="35"/>
      <c r="P31" s="35"/>
      <c r="Q31" s="41"/>
      <c r="R31" s="42"/>
      <c r="S31" s="40"/>
      <c r="T31" s="43">
        <v>1</v>
      </c>
      <c r="U31" s="43"/>
      <c r="V31" s="35"/>
      <c r="W31" s="44"/>
      <c r="X31" s="35"/>
      <c r="Y31" s="45"/>
      <c r="Z31" s="45"/>
      <c r="AA31" s="62"/>
      <c r="AB31" s="62"/>
      <c r="AC31" s="63">
        <f t="shared" si="9"/>
        <v>0</v>
      </c>
      <c r="AD31" s="62"/>
      <c r="AE31" s="63">
        <f t="shared" si="10"/>
        <v>0</v>
      </c>
      <c r="AF31" s="46" t="str">
        <f t="shared" si="11"/>
        <v/>
      </c>
    </row>
    <row r="32" spans="1:32" x14ac:dyDescent="0.15">
      <c r="A32" s="35"/>
      <c r="B32" s="35"/>
      <c r="C32" s="35"/>
      <c r="D32" s="35"/>
      <c r="E32" s="36"/>
      <c r="F32" s="37"/>
      <c r="G32" s="37"/>
      <c r="H32" s="38">
        <f t="shared" si="6"/>
        <v>0</v>
      </c>
      <c r="I32" s="37"/>
      <c r="J32" s="37"/>
      <c r="K32" s="38">
        <f t="shared" si="7"/>
        <v>0</v>
      </c>
      <c r="L32" s="39"/>
      <c r="M32" s="40">
        <f t="shared" si="8"/>
        <v>0</v>
      </c>
      <c r="N32" s="35"/>
      <c r="O32" s="35"/>
      <c r="P32" s="35"/>
      <c r="Q32" s="41"/>
      <c r="R32" s="42"/>
      <c r="S32" s="40"/>
      <c r="T32" s="43">
        <v>1</v>
      </c>
      <c r="U32" s="43"/>
      <c r="V32" s="35"/>
      <c r="W32" s="44"/>
      <c r="X32" s="35"/>
      <c r="Y32" s="45"/>
      <c r="Z32" s="45"/>
      <c r="AA32" s="62"/>
      <c r="AB32" s="62"/>
      <c r="AC32" s="63">
        <f t="shared" si="9"/>
        <v>0</v>
      </c>
      <c r="AD32" s="62"/>
      <c r="AE32" s="63">
        <f t="shared" si="10"/>
        <v>0</v>
      </c>
      <c r="AF32" s="46" t="str">
        <f t="shared" si="11"/>
        <v/>
      </c>
    </row>
    <row r="33" spans="1:32" x14ac:dyDescent="0.15">
      <c r="A33" s="35"/>
      <c r="B33" s="35"/>
      <c r="C33" s="35"/>
      <c r="D33" s="35"/>
      <c r="E33" s="36"/>
      <c r="F33" s="37"/>
      <c r="G33" s="37"/>
      <c r="H33" s="38">
        <f t="shared" si="6"/>
        <v>0</v>
      </c>
      <c r="I33" s="37"/>
      <c r="J33" s="37"/>
      <c r="K33" s="38">
        <f t="shared" si="7"/>
        <v>0</v>
      </c>
      <c r="L33" s="39"/>
      <c r="M33" s="40">
        <f t="shared" si="8"/>
        <v>0</v>
      </c>
      <c r="N33" s="35"/>
      <c r="O33" s="35"/>
      <c r="P33" s="35"/>
      <c r="Q33" s="41"/>
      <c r="R33" s="42"/>
      <c r="S33" s="40"/>
      <c r="T33" s="43">
        <v>1</v>
      </c>
      <c r="U33" s="43"/>
      <c r="V33" s="35"/>
      <c r="W33" s="44"/>
      <c r="X33" s="35"/>
      <c r="Y33" s="45"/>
      <c r="Z33" s="45"/>
      <c r="AA33" s="62"/>
      <c r="AB33" s="62"/>
      <c r="AC33" s="63">
        <f t="shared" si="9"/>
        <v>0</v>
      </c>
      <c r="AD33" s="62"/>
      <c r="AE33" s="63">
        <f t="shared" si="10"/>
        <v>0</v>
      </c>
      <c r="AF33" s="46" t="str">
        <f t="shared" si="11"/>
        <v/>
      </c>
    </row>
    <row r="34" spans="1:32" x14ac:dyDescent="0.15">
      <c r="A34" s="35"/>
      <c r="B34" s="35"/>
      <c r="C34" s="35"/>
      <c r="D34" s="35"/>
      <c r="E34" s="36"/>
      <c r="F34" s="37"/>
      <c r="G34" s="37"/>
      <c r="H34" s="38">
        <f t="shared" si="6"/>
        <v>0</v>
      </c>
      <c r="I34" s="37"/>
      <c r="J34" s="37"/>
      <c r="K34" s="38">
        <f t="shared" si="7"/>
        <v>0</v>
      </c>
      <c r="L34" s="39"/>
      <c r="M34" s="40">
        <f t="shared" si="8"/>
        <v>0</v>
      </c>
      <c r="N34" s="35"/>
      <c r="O34" s="35"/>
      <c r="P34" s="35"/>
      <c r="Q34" s="41"/>
      <c r="R34" s="42"/>
      <c r="S34" s="40"/>
      <c r="T34" s="43">
        <v>1</v>
      </c>
      <c r="U34" s="43"/>
      <c r="V34" s="35"/>
      <c r="W34" s="44"/>
      <c r="X34" s="35"/>
      <c r="Y34" s="45"/>
      <c r="Z34" s="45"/>
      <c r="AA34" s="62"/>
      <c r="AB34" s="62"/>
      <c r="AC34" s="63">
        <f t="shared" ref="AC34:AC59" si="12">AA34*TAN(AB34*PI()/180)*3</f>
        <v>0</v>
      </c>
      <c r="AD34" s="62"/>
      <c r="AE34" s="63">
        <f t="shared" ref="AE34:AE59" si="13">AA34*TAN(AD34*PI()/180)*3</f>
        <v>0</v>
      </c>
      <c r="AF34" s="46" t="str">
        <f>A34&amp;B34&amp;C34&amp;D34</f>
        <v/>
      </c>
    </row>
    <row r="35" spans="1:32" x14ac:dyDescent="0.15">
      <c r="A35" s="35"/>
      <c r="B35" s="35"/>
      <c r="C35" s="35"/>
      <c r="D35" s="35"/>
      <c r="E35" s="36"/>
      <c r="F35" s="37"/>
      <c r="G35" s="37"/>
      <c r="H35" s="38">
        <f t="shared" si="6"/>
        <v>0</v>
      </c>
      <c r="I35" s="37"/>
      <c r="J35" s="37"/>
      <c r="K35" s="38">
        <f t="shared" si="7"/>
        <v>0</v>
      </c>
      <c r="L35" s="39"/>
      <c r="M35" s="40">
        <f t="shared" si="8"/>
        <v>0</v>
      </c>
      <c r="N35" s="35"/>
      <c r="O35" s="35"/>
      <c r="P35" s="35"/>
      <c r="Q35" s="41"/>
      <c r="R35" s="42"/>
      <c r="S35" s="40"/>
      <c r="T35" s="43"/>
      <c r="U35" s="43"/>
      <c r="V35" s="35"/>
      <c r="W35" s="44"/>
      <c r="X35" s="35"/>
      <c r="Y35" s="45"/>
      <c r="Z35" s="45"/>
      <c r="AA35" s="62"/>
      <c r="AB35" s="62"/>
      <c r="AC35" s="63">
        <f t="shared" si="12"/>
        <v>0</v>
      </c>
      <c r="AD35" s="62"/>
      <c r="AE35" s="63">
        <f t="shared" si="13"/>
        <v>0</v>
      </c>
      <c r="AF35" s="46"/>
    </row>
    <row r="36" spans="1:32" x14ac:dyDescent="0.15">
      <c r="A36" s="35"/>
      <c r="B36" s="35"/>
      <c r="C36" s="35"/>
      <c r="D36" s="35"/>
      <c r="E36" s="36"/>
      <c r="F36" s="37"/>
      <c r="G36" s="37"/>
      <c r="H36" s="38">
        <f t="shared" si="6"/>
        <v>0</v>
      </c>
      <c r="I36" s="37"/>
      <c r="J36" s="37"/>
      <c r="K36" s="38">
        <f t="shared" si="7"/>
        <v>0</v>
      </c>
      <c r="L36" s="39"/>
      <c r="M36" s="40">
        <f t="shared" si="8"/>
        <v>0</v>
      </c>
      <c r="N36" s="35"/>
      <c r="O36" s="35"/>
      <c r="P36" s="35"/>
      <c r="Q36" s="41"/>
      <c r="R36" s="42"/>
      <c r="S36" s="40"/>
      <c r="T36" s="43"/>
      <c r="U36" s="43"/>
      <c r="V36" s="35"/>
      <c r="W36" s="44"/>
      <c r="X36" s="35"/>
      <c r="Y36" s="45"/>
      <c r="Z36" s="45"/>
      <c r="AA36" s="62"/>
      <c r="AB36" s="62"/>
      <c r="AC36" s="63">
        <f t="shared" si="12"/>
        <v>0</v>
      </c>
      <c r="AD36" s="62"/>
      <c r="AE36" s="63">
        <f t="shared" si="13"/>
        <v>0</v>
      </c>
      <c r="AF36" s="46"/>
    </row>
    <row r="37" spans="1:32" x14ac:dyDescent="0.15">
      <c r="A37" s="35"/>
      <c r="B37" s="35"/>
      <c r="C37" s="35"/>
      <c r="D37" s="35"/>
      <c r="E37" s="36"/>
      <c r="F37" s="37"/>
      <c r="G37" s="37"/>
      <c r="H37" s="38">
        <f t="shared" si="6"/>
        <v>0</v>
      </c>
      <c r="I37" s="37"/>
      <c r="J37" s="37"/>
      <c r="K37" s="38">
        <f t="shared" si="7"/>
        <v>0</v>
      </c>
      <c r="L37" s="39"/>
      <c r="M37" s="40">
        <f t="shared" si="8"/>
        <v>0</v>
      </c>
      <c r="N37" s="35"/>
      <c r="O37" s="35"/>
      <c r="P37" s="35"/>
      <c r="Q37" s="41"/>
      <c r="R37" s="42"/>
      <c r="S37" s="40"/>
      <c r="T37" s="43"/>
      <c r="U37" s="43"/>
      <c r="V37" s="35"/>
      <c r="W37" s="44"/>
      <c r="X37" s="35"/>
      <c r="Y37" s="45"/>
      <c r="Z37" s="45"/>
      <c r="AA37" s="62"/>
      <c r="AB37" s="62"/>
      <c r="AC37" s="63">
        <f t="shared" si="12"/>
        <v>0</v>
      </c>
      <c r="AD37" s="62"/>
      <c r="AE37" s="63">
        <f t="shared" si="13"/>
        <v>0</v>
      </c>
      <c r="AF37" s="46"/>
    </row>
    <row r="38" spans="1:32" x14ac:dyDescent="0.15">
      <c r="A38" s="35"/>
      <c r="B38" s="35"/>
      <c r="C38" s="35"/>
      <c r="D38" s="35"/>
      <c r="E38" s="36"/>
      <c r="F38" s="37"/>
      <c r="G38" s="37"/>
      <c r="H38" s="38">
        <f t="shared" si="6"/>
        <v>0</v>
      </c>
      <c r="I38" s="37"/>
      <c r="J38" s="37"/>
      <c r="K38" s="38">
        <f t="shared" si="7"/>
        <v>0</v>
      </c>
      <c r="L38" s="39"/>
      <c r="M38" s="40">
        <f t="shared" si="8"/>
        <v>0</v>
      </c>
      <c r="N38" s="35"/>
      <c r="O38" s="35"/>
      <c r="P38" s="35"/>
      <c r="Q38" s="41"/>
      <c r="R38" s="42"/>
      <c r="S38" s="40"/>
      <c r="T38" s="43"/>
      <c r="U38" s="43"/>
      <c r="V38" s="35"/>
      <c r="W38" s="44"/>
      <c r="X38" s="35"/>
      <c r="Y38" s="45"/>
      <c r="Z38" s="45"/>
      <c r="AA38" s="62"/>
      <c r="AB38" s="62"/>
      <c r="AC38" s="63">
        <f t="shared" si="12"/>
        <v>0</v>
      </c>
      <c r="AD38" s="62"/>
      <c r="AE38" s="63">
        <f t="shared" si="13"/>
        <v>0</v>
      </c>
      <c r="AF38" s="46"/>
    </row>
    <row r="39" spans="1:32" x14ac:dyDescent="0.15">
      <c r="A39" s="35"/>
      <c r="B39" s="35"/>
      <c r="C39" s="35"/>
      <c r="D39" s="35"/>
      <c r="E39" s="36"/>
      <c r="F39" s="37"/>
      <c r="G39" s="37"/>
      <c r="H39" s="38">
        <f t="shared" si="6"/>
        <v>0</v>
      </c>
      <c r="I39" s="37"/>
      <c r="J39" s="37"/>
      <c r="K39" s="38">
        <f t="shared" si="7"/>
        <v>0</v>
      </c>
      <c r="L39" s="39"/>
      <c r="M39" s="40">
        <f t="shared" si="8"/>
        <v>0</v>
      </c>
      <c r="N39" s="35"/>
      <c r="O39" s="35"/>
      <c r="P39" s="35"/>
      <c r="Q39" s="41"/>
      <c r="R39" s="42"/>
      <c r="S39" s="40"/>
      <c r="T39" s="43"/>
      <c r="U39" s="43"/>
      <c r="V39" s="35"/>
      <c r="W39" s="44"/>
      <c r="X39" s="35"/>
      <c r="Y39" s="45"/>
      <c r="Z39" s="45"/>
      <c r="AA39" s="62"/>
      <c r="AB39" s="62"/>
      <c r="AC39" s="63">
        <f t="shared" si="12"/>
        <v>0</v>
      </c>
      <c r="AD39" s="62"/>
      <c r="AE39" s="63">
        <f t="shared" si="13"/>
        <v>0</v>
      </c>
      <c r="AF39" s="46"/>
    </row>
    <row r="40" spans="1:32" x14ac:dyDescent="0.15">
      <c r="A40" s="35"/>
      <c r="B40" s="35"/>
      <c r="C40" s="35"/>
      <c r="D40" s="35"/>
      <c r="E40" s="36"/>
      <c r="F40" s="37"/>
      <c r="G40" s="37"/>
      <c r="H40" s="38">
        <f t="shared" si="6"/>
        <v>0</v>
      </c>
      <c r="I40" s="37"/>
      <c r="J40" s="37"/>
      <c r="K40" s="38">
        <f t="shared" si="7"/>
        <v>0</v>
      </c>
      <c r="L40" s="39"/>
      <c r="M40" s="40">
        <f t="shared" si="8"/>
        <v>0</v>
      </c>
      <c r="N40" s="35"/>
      <c r="O40" s="35"/>
      <c r="P40" s="35"/>
      <c r="Q40" s="41"/>
      <c r="R40" s="42"/>
      <c r="S40" s="40"/>
      <c r="T40" s="43"/>
      <c r="U40" s="43"/>
      <c r="V40" s="35"/>
      <c r="W40" s="44"/>
      <c r="X40" s="35"/>
      <c r="Y40" s="45"/>
      <c r="Z40" s="45"/>
      <c r="AA40" s="62"/>
      <c r="AB40" s="62"/>
      <c r="AC40" s="63">
        <f t="shared" si="12"/>
        <v>0</v>
      </c>
      <c r="AD40" s="62"/>
      <c r="AE40" s="63">
        <f t="shared" si="13"/>
        <v>0</v>
      </c>
      <c r="AF40" s="46"/>
    </row>
    <row r="41" spans="1:32" x14ac:dyDescent="0.15">
      <c r="A41" s="35"/>
      <c r="B41" s="35"/>
      <c r="C41" s="35"/>
      <c r="D41" s="35"/>
      <c r="E41" s="36"/>
      <c r="F41" s="37"/>
      <c r="G41" s="37"/>
      <c r="H41" s="38">
        <f t="shared" si="6"/>
        <v>0</v>
      </c>
      <c r="I41" s="37"/>
      <c r="J41" s="37"/>
      <c r="K41" s="38">
        <f t="shared" si="7"/>
        <v>0</v>
      </c>
      <c r="L41" s="39"/>
      <c r="M41" s="40">
        <f t="shared" si="8"/>
        <v>0</v>
      </c>
      <c r="N41" s="35"/>
      <c r="O41" s="35"/>
      <c r="P41" s="35"/>
      <c r="Q41" s="41"/>
      <c r="R41" s="42"/>
      <c r="S41" s="40"/>
      <c r="T41" s="43"/>
      <c r="U41" s="43"/>
      <c r="V41" s="35"/>
      <c r="W41" s="44"/>
      <c r="X41" s="35"/>
      <c r="Y41" s="45"/>
      <c r="Z41" s="45"/>
      <c r="AA41" s="62"/>
      <c r="AB41" s="62"/>
      <c r="AC41" s="63">
        <f t="shared" si="12"/>
        <v>0</v>
      </c>
      <c r="AD41" s="62"/>
      <c r="AE41" s="63">
        <f t="shared" si="13"/>
        <v>0</v>
      </c>
      <c r="AF41" s="46"/>
    </row>
    <row r="42" spans="1:32" x14ac:dyDescent="0.15">
      <c r="A42" s="35"/>
      <c r="B42" s="35"/>
      <c r="C42" s="35"/>
      <c r="D42" s="35"/>
      <c r="E42" s="36"/>
      <c r="F42" s="37"/>
      <c r="G42" s="37"/>
      <c r="H42" s="38">
        <f t="shared" si="6"/>
        <v>0</v>
      </c>
      <c r="I42" s="37"/>
      <c r="J42" s="37"/>
      <c r="K42" s="38">
        <f t="shared" si="7"/>
        <v>0</v>
      </c>
      <c r="L42" s="39"/>
      <c r="M42" s="40">
        <f t="shared" si="8"/>
        <v>0</v>
      </c>
      <c r="N42" s="35"/>
      <c r="O42" s="35"/>
      <c r="P42" s="35"/>
      <c r="Q42" s="41"/>
      <c r="R42" s="42"/>
      <c r="S42" s="40"/>
      <c r="T42" s="43"/>
      <c r="U42" s="43"/>
      <c r="V42" s="35"/>
      <c r="W42" s="44"/>
      <c r="X42" s="35"/>
      <c r="Y42" s="45"/>
      <c r="Z42" s="45"/>
      <c r="AA42" s="62"/>
      <c r="AB42" s="62"/>
      <c r="AC42" s="63">
        <f t="shared" si="12"/>
        <v>0</v>
      </c>
      <c r="AD42" s="62"/>
      <c r="AE42" s="63">
        <f t="shared" si="13"/>
        <v>0</v>
      </c>
      <c r="AF42" s="46"/>
    </row>
    <row r="43" spans="1:32" x14ac:dyDescent="0.15">
      <c r="A43" s="35"/>
      <c r="B43" s="35"/>
      <c r="C43" s="35"/>
      <c r="D43" s="35"/>
      <c r="E43" s="36"/>
      <c r="F43" s="37"/>
      <c r="G43" s="37"/>
      <c r="H43" s="38">
        <f t="shared" si="6"/>
        <v>0</v>
      </c>
      <c r="I43" s="37"/>
      <c r="J43" s="37"/>
      <c r="K43" s="38">
        <f t="shared" si="7"/>
        <v>0</v>
      </c>
      <c r="L43" s="39"/>
      <c r="M43" s="40">
        <f t="shared" si="8"/>
        <v>0</v>
      </c>
      <c r="N43" s="35"/>
      <c r="O43" s="35"/>
      <c r="P43" s="35"/>
      <c r="Q43" s="41"/>
      <c r="R43" s="42"/>
      <c r="S43" s="40"/>
      <c r="T43" s="43"/>
      <c r="U43" s="43"/>
      <c r="V43" s="35"/>
      <c r="W43" s="44"/>
      <c r="X43" s="35"/>
      <c r="Y43" s="45"/>
      <c r="Z43" s="45"/>
      <c r="AA43" s="62"/>
      <c r="AB43" s="62"/>
      <c r="AC43" s="63">
        <f t="shared" si="12"/>
        <v>0</v>
      </c>
      <c r="AD43" s="62"/>
      <c r="AE43" s="63">
        <f t="shared" si="13"/>
        <v>0</v>
      </c>
      <c r="AF43" s="46"/>
    </row>
    <row r="44" spans="1:32" x14ac:dyDescent="0.15">
      <c r="A44" s="35"/>
      <c r="B44" s="35"/>
      <c r="C44" s="35"/>
      <c r="D44" s="35"/>
      <c r="E44" s="36"/>
      <c r="F44" s="37"/>
      <c r="G44" s="37"/>
      <c r="H44" s="38">
        <f t="shared" si="6"/>
        <v>0</v>
      </c>
      <c r="I44" s="37"/>
      <c r="J44" s="37"/>
      <c r="K44" s="38">
        <f t="shared" si="7"/>
        <v>0</v>
      </c>
      <c r="L44" s="39"/>
      <c r="M44" s="40">
        <f t="shared" si="8"/>
        <v>0</v>
      </c>
      <c r="N44" s="35"/>
      <c r="O44" s="35"/>
      <c r="P44" s="35"/>
      <c r="Q44" s="41"/>
      <c r="R44" s="42"/>
      <c r="S44" s="40"/>
      <c r="T44" s="43"/>
      <c r="U44" s="43"/>
      <c r="V44" s="35"/>
      <c r="W44" s="44"/>
      <c r="X44" s="35"/>
      <c r="Y44" s="45"/>
      <c r="Z44" s="45"/>
      <c r="AA44" s="62"/>
      <c r="AB44" s="62"/>
      <c r="AC44" s="63">
        <f t="shared" si="12"/>
        <v>0</v>
      </c>
      <c r="AD44" s="62"/>
      <c r="AE44" s="63">
        <f t="shared" si="13"/>
        <v>0</v>
      </c>
      <c r="AF44" s="46"/>
    </row>
    <row r="45" spans="1:32" x14ac:dyDescent="0.15">
      <c r="A45" s="35"/>
      <c r="B45" s="35"/>
      <c r="C45" s="35"/>
      <c r="D45" s="35"/>
      <c r="E45" s="36"/>
      <c r="F45" s="37"/>
      <c r="G45" s="37"/>
      <c r="H45" s="38">
        <f t="shared" si="6"/>
        <v>0</v>
      </c>
      <c r="I45" s="37"/>
      <c r="J45" s="37"/>
      <c r="K45" s="38">
        <f t="shared" si="7"/>
        <v>0</v>
      </c>
      <c r="L45" s="39"/>
      <c r="M45" s="40">
        <f t="shared" si="8"/>
        <v>0</v>
      </c>
      <c r="N45" s="35"/>
      <c r="O45" s="35"/>
      <c r="P45" s="35"/>
      <c r="Q45" s="41"/>
      <c r="R45" s="42"/>
      <c r="S45" s="40"/>
      <c r="T45" s="43"/>
      <c r="U45" s="43"/>
      <c r="V45" s="35"/>
      <c r="W45" s="44"/>
      <c r="X45" s="35"/>
      <c r="Y45" s="45"/>
      <c r="Z45" s="45"/>
      <c r="AA45" s="62"/>
      <c r="AB45" s="62"/>
      <c r="AC45" s="63">
        <f t="shared" si="12"/>
        <v>0</v>
      </c>
      <c r="AD45" s="62"/>
      <c r="AE45" s="63">
        <f t="shared" si="13"/>
        <v>0</v>
      </c>
      <c r="AF45" s="46"/>
    </row>
    <row r="46" spans="1:32" x14ac:dyDescent="0.15">
      <c r="A46" s="35"/>
      <c r="B46" s="35"/>
      <c r="C46" s="35"/>
      <c r="D46" s="35"/>
      <c r="E46" s="36"/>
      <c r="F46" s="37"/>
      <c r="G46" s="37"/>
      <c r="H46" s="38">
        <f t="shared" si="6"/>
        <v>0</v>
      </c>
      <c r="I46" s="37"/>
      <c r="J46" s="37"/>
      <c r="K46" s="38">
        <f t="shared" si="7"/>
        <v>0</v>
      </c>
      <c r="L46" s="39"/>
      <c r="M46" s="40">
        <f t="shared" si="8"/>
        <v>0</v>
      </c>
      <c r="N46" s="35"/>
      <c r="O46" s="35"/>
      <c r="P46" s="35"/>
      <c r="Q46" s="41"/>
      <c r="R46" s="42"/>
      <c r="S46" s="40"/>
      <c r="T46" s="43"/>
      <c r="U46" s="43"/>
      <c r="V46" s="35"/>
      <c r="W46" s="44"/>
      <c r="X46" s="35"/>
      <c r="Y46" s="45"/>
      <c r="Z46" s="45"/>
      <c r="AA46" s="62"/>
      <c r="AB46" s="62"/>
      <c r="AC46" s="63">
        <f t="shared" si="12"/>
        <v>0</v>
      </c>
      <c r="AD46" s="62"/>
      <c r="AE46" s="63">
        <f t="shared" si="13"/>
        <v>0</v>
      </c>
      <c r="AF46" s="46"/>
    </row>
    <row r="47" spans="1:32" x14ac:dyDescent="0.15">
      <c r="A47" s="35"/>
      <c r="B47" s="35"/>
      <c r="C47" s="35"/>
      <c r="D47" s="35"/>
      <c r="E47" s="36"/>
      <c r="F47" s="37"/>
      <c r="G47" s="37"/>
      <c r="H47" s="38">
        <f t="shared" si="6"/>
        <v>0</v>
      </c>
      <c r="I47" s="37"/>
      <c r="J47" s="37"/>
      <c r="K47" s="38">
        <f t="shared" si="7"/>
        <v>0</v>
      </c>
      <c r="L47" s="39"/>
      <c r="M47" s="40">
        <f t="shared" si="8"/>
        <v>0</v>
      </c>
      <c r="N47" s="35"/>
      <c r="O47" s="35"/>
      <c r="P47" s="35"/>
      <c r="Q47" s="41"/>
      <c r="R47" s="42"/>
      <c r="S47" s="40"/>
      <c r="T47" s="43"/>
      <c r="U47" s="43"/>
      <c r="V47" s="35"/>
      <c r="W47" s="44"/>
      <c r="X47" s="35"/>
      <c r="Y47" s="45"/>
      <c r="Z47" s="45"/>
      <c r="AA47" s="62"/>
      <c r="AB47" s="62"/>
      <c r="AC47" s="63">
        <f t="shared" si="12"/>
        <v>0</v>
      </c>
      <c r="AD47" s="62"/>
      <c r="AE47" s="63">
        <f t="shared" si="13"/>
        <v>0</v>
      </c>
      <c r="AF47" s="46"/>
    </row>
    <row r="48" spans="1:32" x14ac:dyDescent="0.15">
      <c r="A48" s="35"/>
      <c r="B48" s="35"/>
      <c r="C48" s="35"/>
      <c r="D48" s="35"/>
      <c r="E48" s="36"/>
      <c r="F48" s="37"/>
      <c r="G48" s="37"/>
      <c r="H48" s="38">
        <f t="shared" si="6"/>
        <v>0</v>
      </c>
      <c r="I48" s="37"/>
      <c r="J48" s="37"/>
      <c r="K48" s="38">
        <f t="shared" si="7"/>
        <v>0</v>
      </c>
      <c r="L48" s="39"/>
      <c r="M48" s="40">
        <f t="shared" si="8"/>
        <v>0</v>
      </c>
      <c r="N48" s="35"/>
      <c r="O48" s="35"/>
      <c r="P48" s="35"/>
      <c r="Q48" s="41"/>
      <c r="R48" s="42"/>
      <c r="S48" s="40"/>
      <c r="T48" s="43"/>
      <c r="U48" s="43"/>
      <c r="V48" s="35"/>
      <c r="W48" s="44"/>
      <c r="X48" s="35"/>
      <c r="Y48" s="45"/>
      <c r="Z48" s="45"/>
      <c r="AA48" s="62"/>
      <c r="AB48" s="62"/>
      <c r="AC48" s="63">
        <f t="shared" si="12"/>
        <v>0</v>
      </c>
      <c r="AD48" s="62"/>
      <c r="AE48" s="63">
        <f t="shared" si="13"/>
        <v>0</v>
      </c>
      <c r="AF48" s="46"/>
    </row>
    <row r="49" spans="1:32" x14ac:dyDescent="0.15">
      <c r="A49" s="35"/>
      <c r="B49" s="35"/>
      <c r="C49" s="35"/>
      <c r="D49" s="35"/>
      <c r="E49" s="36"/>
      <c r="F49" s="37"/>
      <c r="G49" s="37"/>
      <c r="H49" s="38">
        <f t="shared" si="6"/>
        <v>0</v>
      </c>
      <c r="I49" s="37"/>
      <c r="J49" s="37"/>
      <c r="K49" s="38">
        <f t="shared" si="7"/>
        <v>0</v>
      </c>
      <c r="L49" s="39"/>
      <c r="M49" s="40">
        <f t="shared" si="8"/>
        <v>0</v>
      </c>
      <c r="N49" s="35"/>
      <c r="O49" s="35"/>
      <c r="P49" s="35"/>
      <c r="Q49" s="41"/>
      <c r="R49" s="42"/>
      <c r="S49" s="40"/>
      <c r="T49" s="43"/>
      <c r="U49" s="43"/>
      <c r="V49" s="35"/>
      <c r="W49" s="44"/>
      <c r="X49" s="35"/>
      <c r="Y49" s="45"/>
      <c r="Z49" s="45"/>
      <c r="AA49" s="62"/>
      <c r="AB49" s="62"/>
      <c r="AC49" s="63">
        <f t="shared" si="12"/>
        <v>0</v>
      </c>
      <c r="AD49" s="62"/>
      <c r="AE49" s="63">
        <f t="shared" si="13"/>
        <v>0</v>
      </c>
      <c r="AF49" s="46"/>
    </row>
    <row r="50" spans="1:32" x14ac:dyDescent="0.15">
      <c r="A50" s="35"/>
      <c r="B50" s="35"/>
      <c r="C50" s="35"/>
      <c r="D50" s="35"/>
      <c r="E50" s="36"/>
      <c r="F50" s="37"/>
      <c r="G50" s="37"/>
      <c r="H50" s="38">
        <f t="shared" si="6"/>
        <v>0</v>
      </c>
      <c r="I50" s="37"/>
      <c r="J50" s="37"/>
      <c r="K50" s="38">
        <f t="shared" si="7"/>
        <v>0</v>
      </c>
      <c r="L50" s="39"/>
      <c r="M50" s="40">
        <f t="shared" si="8"/>
        <v>0</v>
      </c>
      <c r="N50" s="35"/>
      <c r="O50" s="35"/>
      <c r="P50" s="35"/>
      <c r="Q50" s="41"/>
      <c r="R50" s="42"/>
      <c r="S50" s="40"/>
      <c r="T50" s="43"/>
      <c r="U50" s="43"/>
      <c r="V50" s="35"/>
      <c r="W50" s="44"/>
      <c r="X50" s="35"/>
      <c r="Y50" s="45"/>
      <c r="Z50" s="45"/>
      <c r="AA50" s="62"/>
      <c r="AB50" s="62"/>
      <c r="AC50" s="63">
        <f t="shared" si="12"/>
        <v>0</v>
      </c>
      <c r="AD50" s="62"/>
      <c r="AE50" s="63">
        <f t="shared" si="13"/>
        <v>0</v>
      </c>
      <c r="AF50" s="46"/>
    </row>
    <row r="51" spans="1:32" x14ac:dyDescent="0.15">
      <c r="A51" s="35"/>
      <c r="B51" s="35"/>
      <c r="C51" s="35"/>
      <c r="D51" s="35"/>
      <c r="E51" s="36"/>
      <c r="F51" s="37"/>
      <c r="G51" s="37"/>
      <c r="H51" s="38">
        <f t="shared" si="6"/>
        <v>0</v>
      </c>
      <c r="I51" s="37"/>
      <c r="J51" s="37"/>
      <c r="K51" s="38">
        <f t="shared" si="7"/>
        <v>0</v>
      </c>
      <c r="L51" s="39"/>
      <c r="M51" s="40">
        <f t="shared" si="8"/>
        <v>0</v>
      </c>
      <c r="N51" s="35"/>
      <c r="O51" s="35"/>
      <c r="P51" s="35"/>
      <c r="Q51" s="41"/>
      <c r="R51" s="42"/>
      <c r="S51" s="40"/>
      <c r="T51" s="43"/>
      <c r="U51" s="43"/>
      <c r="V51" s="35"/>
      <c r="W51" s="44"/>
      <c r="X51" s="35"/>
      <c r="Y51" s="45"/>
      <c r="Z51" s="45"/>
      <c r="AA51" s="62"/>
      <c r="AB51" s="62"/>
      <c r="AC51" s="63">
        <f t="shared" si="12"/>
        <v>0</v>
      </c>
      <c r="AD51" s="62"/>
      <c r="AE51" s="63">
        <f t="shared" si="13"/>
        <v>0</v>
      </c>
      <c r="AF51" s="46"/>
    </row>
    <row r="52" spans="1:32" x14ac:dyDescent="0.15">
      <c r="A52" s="35"/>
      <c r="B52" s="35"/>
      <c r="C52" s="35"/>
      <c r="D52" s="35"/>
      <c r="E52" s="36"/>
      <c r="F52" s="37"/>
      <c r="G52" s="37"/>
      <c r="H52" s="38">
        <f t="shared" si="6"/>
        <v>0</v>
      </c>
      <c r="I52" s="37"/>
      <c r="J52" s="37"/>
      <c r="K52" s="38">
        <f t="shared" si="7"/>
        <v>0</v>
      </c>
      <c r="L52" s="39"/>
      <c r="M52" s="40">
        <f t="shared" si="8"/>
        <v>0</v>
      </c>
      <c r="N52" s="35"/>
      <c r="O52" s="35"/>
      <c r="P52" s="35"/>
      <c r="Q52" s="41"/>
      <c r="R52" s="42"/>
      <c r="S52" s="40"/>
      <c r="T52" s="43"/>
      <c r="U52" s="43"/>
      <c r="V52" s="35"/>
      <c r="W52" s="44"/>
      <c r="X52" s="35"/>
      <c r="Y52" s="45"/>
      <c r="Z52" s="45"/>
      <c r="AA52" s="62"/>
      <c r="AB52" s="62"/>
      <c r="AC52" s="63">
        <f t="shared" si="12"/>
        <v>0</v>
      </c>
      <c r="AD52" s="62"/>
      <c r="AE52" s="63">
        <f t="shared" si="13"/>
        <v>0</v>
      </c>
      <c r="AF52" s="46"/>
    </row>
    <row r="53" spans="1:32" x14ac:dyDescent="0.15">
      <c r="A53" s="35"/>
      <c r="B53" s="35"/>
      <c r="C53" s="35"/>
      <c r="D53" s="35"/>
      <c r="E53" s="36"/>
      <c r="F53" s="37"/>
      <c r="G53" s="37"/>
      <c r="H53" s="38">
        <f t="shared" si="6"/>
        <v>0</v>
      </c>
      <c r="I53" s="37"/>
      <c r="J53" s="37"/>
      <c r="K53" s="38">
        <f t="shared" si="7"/>
        <v>0</v>
      </c>
      <c r="L53" s="39"/>
      <c r="M53" s="40">
        <f t="shared" si="8"/>
        <v>0</v>
      </c>
      <c r="N53" s="35"/>
      <c r="O53" s="35"/>
      <c r="P53" s="35"/>
      <c r="Q53" s="41"/>
      <c r="R53" s="42"/>
      <c r="S53" s="40"/>
      <c r="T53" s="43"/>
      <c r="U53" s="43"/>
      <c r="V53" s="35"/>
      <c r="W53" s="44"/>
      <c r="X53" s="35"/>
      <c r="Y53" s="45"/>
      <c r="Z53" s="45"/>
      <c r="AA53" s="62"/>
      <c r="AB53" s="62"/>
      <c r="AC53" s="63">
        <f t="shared" si="12"/>
        <v>0</v>
      </c>
      <c r="AD53" s="62"/>
      <c r="AE53" s="63">
        <f t="shared" si="13"/>
        <v>0</v>
      </c>
      <c r="AF53" s="46"/>
    </row>
    <row r="54" spans="1:32" x14ac:dyDescent="0.15">
      <c r="A54" s="35"/>
      <c r="B54" s="35"/>
      <c r="C54" s="35"/>
      <c r="D54" s="35"/>
      <c r="E54" s="36"/>
      <c r="F54" s="37"/>
      <c r="G54" s="37"/>
      <c r="H54" s="38">
        <f t="shared" si="6"/>
        <v>0</v>
      </c>
      <c r="I54" s="37"/>
      <c r="J54" s="37"/>
      <c r="K54" s="38">
        <f t="shared" si="7"/>
        <v>0</v>
      </c>
      <c r="L54" s="39"/>
      <c r="M54" s="40">
        <f t="shared" si="8"/>
        <v>0</v>
      </c>
      <c r="N54" s="35"/>
      <c r="O54" s="35"/>
      <c r="P54" s="35"/>
      <c r="Q54" s="41"/>
      <c r="R54" s="42"/>
      <c r="S54" s="40"/>
      <c r="T54" s="43"/>
      <c r="U54" s="43"/>
      <c r="V54" s="35"/>
      <c r="W54" s="44"/>
      <c r="X54" s="35"/>
      <c r="Y54" s="45"/>
      <c r="Z54" s="45"/>
      <c r="AA54" s="62"/>
      <c r="AB54" s="62"/>
      <c r="AC54" s="63">
        <f t="shared" si="12"/>
        <v>0</v>
      </c>
      <c r="AD54" s="62"/>
      <c r="AE54" s="63">
        <f t="shared" si="13"/>
        <v>0</v>
      </c>
      <c r="AF54" s="46"/>
    </row>
    <row r="55" spans="1:32" x14ac:dyDescent="0.15">
      <c r="A55" s="35"/>
      <c r="B55" s="35"/>
      <c r="C55" s="35"/>
      <c r="D55" s="35"/>
      <c r="E55" s="36"/>
      <c r="F55" s="37"/>
      <c r="G55" s="37"/>
      <c r="H55" s="38">
        <f t="shared" si="6"/>
        <v>0</v>
      </c>
      <c r="I55" s="37"/>
      <c r="J55" s="37"/>
      <c r="K55" s="38">
        <f t="shared" si="7"/>
        <v>0</v>
      </c>
      <c r="L55" s="39"/>
      <c r="M55" s="40">
        <f t="shared" si="8"/>
        <v>0</v>
      </c>
      <c r="N55" s="35"/>
      <c r="O55" s="35"/>
      <c r="P55" s="35"/>
      <c r="Q55" s="41"/>
      <c r="R55" s="42"/>
      <c r="S55" s="40"/>
      <c r="T55" s="43"/>
      <c r="U55" s="43"/>
      <c r="V55" s="35"/>
      <c r="W55" s="44"/>
      <c r="X55" s="35"/>
      <c r="Y55" s="45"/>
      <c r="Z55" s="45"/>
      <c r="AA55" s="62"/>
      <c r="AB55" s="62"/>
      <c r="AC55" s="63">
        <f t="shared" si="12"/>
        <v>0</v>
      </c>
      <c r="AD55" s="62"/>
      <c r="AE55" s="63">
        <f t="shared" si="13"/>
        <v>0</v>
      </c>
      <c r="AF55" s="46"/>
    </row>
    <row r="56" spans="1:32" x14ac:dyDescent="0.15">
      <c r="A56" s="35"/>
      <c r="B56" s="35"/>
      <c r="C56" s="35"/>
      <c r="D56" s="35"/>
      <c r="E56" s="36"/>
      <c r="F56" s="37"/>
      <c r="G56" s="37"/>
      <c r="H56" s="38">
        <f t="shared" si="6"/>
        <v>0</v>
      </c>
      <c r="I56" s="37"/>
      <c r="J56" s="37"/>
      <c r="K56" s="38">
        <f t="shared" si="7"/>
        <v>0</v>
      </c>
      <c r="L56" s="39"/>
      <c r="M56" s="40">
        <f t="shared" si="8"/>
        <v>0</v>
      </c>
      <c r="N56" s="35"/>
      <c r="O56" s="35"/>
      <c r="P56" s="35"/>
      <c r="Q56" s="41"/>
      <c r="R56" s="42"/>
      <c r="S56" s="40"/>
      <c r="T56" s="43"/>
      <c r="U56" s="43"/>
      <c r="V56" s="35"/>
      <c r="W56" s="44"/>
      <c r="X56" s="35"/>
      <c r="Y56" s="45"/>
      <c r="Z56" s="45"/>
      <c r="AA56" s="62"/>
      <c r="AB56" s="62"/>
      <c r="AC56" s="63">
        <f t="shared" si="12"/>
        <v>0</v>
      </c>
      <c r="AD56" s="62"/>
      <c r="AE56" s="63">
        <f t="shared" si="13"/>
        <v>0</v>
      </c>
      <c r="AF56" s="46"/>
    </row>
    <row r="57" spans="1:32" x14ac:dyDescent="0.15">
      <c r="A57" s="35"/>
      <c r="B57" s="35"/>
      <c r="C57" s="35"/>
      <c r="D57" s="35"/>
      <c r="E57" s="36"/>
      <c r="F57" s="37"/>
      <c r="G57" s="37"/>
      <c r="H57" s="38">
        <f t="shared" si="6"/>
        <v>0</v>
      </c>
      <c r="I57" s="37"/>
      <c r="J57" s="37"/>
      <c r="K57" s="38">
        <f t="shared" si="7"/>
        <v>0</v>
      </c>
      <c r="L57" s="39"/>
      <c r="M57" s="40">
        <f t="shared" si="8"/>
        <v>0</v>
      </c>
      <c r="N57" s="35"/>
      <c r="O57" s="35"/>
      <c r="P57" s="35"/>
      <c r="Q57" s="41"/>
      <c r="R57" s="42"/>
      <c r="S57" s="40"/>
      <c r="T57" s="43"/>
      <c r="U57" s="43"/>
      <c r="V57" s="35"/>
      <c r="W57" s="44"/>
      <c r="X57" s="35"/>
      <c r="Y57" s="45"/>
      <c r="Z57" s="45"/>
      <c r="AA57" s="62"/>
      <c r="AB57" s="62"/>
      <c r="AC57" s="63">
        <f t="shared" si="12"/>
        <v>0</v>
      </c>
      <c r="AD57" s="62"/>
      <c r="AE57" s="63">
        <f t="shared" si="13"/>
        <v>0</v>
      </c>
      <c r="AF57" s="46"/>
    </row>
    <row r="58" spans="1:32" x14ac:dyDescent="0.15">
      <c r="A58" s="35"/>
      <c r="B58" s="35"/>
      <c r="C58" s="35"/>
      <c r="D58" s="35"/>
      <c r="E58" s="36"/>
      <c r="F58" s="37"/>
      <c r="G58" s="37"/>
      <c r="H58" s="38">
        <f t="shared" si="6"/>
        <v>0</v>
      </c>
      <c r="I58" s="37"/>
      <c r="J58" s="37"/>
      <c r="K58" s="38">
        <f t="shared" si="7"/>
        <v>0</v>
      </c>
      <c r="L58" s="39"/>
      <c r="M58" s="40">
        <f t="shared" si="8"/>
        <v>0</v>
      </c>
      <c r="N58" s="35"/>
      <c r="O58" s="35"/>
      <c r="P58" s="35"/>
      <c r="Q58" s="41"/>
      <c r="R58" s="42"/>
      <c r="S58" s="40"/>
      <c r="T58" s="43"/>
      <c r="U58" s="43"/>
      <c r="V58" s="35"/>
      <c r="W58" s="44"/>
      <c r="X58" s="35"/>
      <c r="Y58" s="45"/>
      <c r="Z58" s="45"/>
      <c r="AA58" s="62"/>
      <c r="AB58" s="62"/>
      <c r="AC58" s="63">
        <f t="shared" si="12"/>
        <v>0</v>
      </c>
      <c r="AD58" s="62"/>
      <c r="AE58" s="63">
        <f t="shared" si="13"/>
        <v>0</v>
      </c>
      <c r="AF58" s="46"/>
    </row>
    <row r="59" spans="1:32" x14ac:dyDescent="0.15">
      <c r="A59" s="35"/>
      <c r="B59" s="35"/>
      <c r="C59" s="35"/>
      <c r="D59" s="35"/>
      <c r="E59" s="36"/>
      <c r="F59" s="37"/>
      <c r="G59" s="37"/>
      <c r="H59" s="38">
        <f t="shared" si="6"/>
        <v>0</v>
      </c>
      <c r="I59" s="37"/>
      <c r="J59" s="37"/>
      <c r="K59" s="38">
        <f t="shared" si="7"/>
        <v>0</v>
      </c>
      <c r="L59" s="39"/>
      <c r="M59" s="40">
        <f t="shared" si="8"/>
        <v>0</v>
      </c>
      <c r="N59" s="35"/>
      <c r="O59" s="35"/>
      <c r="P59" s="35"/>
      <c r="Q59" s="41"/>
      <c r="R59" s="42"/>
      <c r="S59" s="40"/>
      <c r="T59" s="43"/>
      <c r="U59" s="43"/>
      <c r="V59" s="35"/>
      <c r="W59" s="44"/>
      <c r="X59" s="35"/>
      <c r="Y59" s="45"/>
      <c r="Z59" s="45"/>
      <c r="AA59" s="62"/>
      <c r="AB59" s="62"/>
      <c r="AC59" s="63">
        <f t="shared" si="12"/>
        <v>0</v>
      </c>
      <c r="AD59" s="62"/>
      <c r="AE59" s="63">
        <f t="shared" si="13"/>
        <v>0</v>
      </c>
      <c r="AF59" s="46"/>
    </row>
  </sheetData>
  <sheetProtection sheet="1" objects="1" scenarios="1"/>
  <phoneticPr fontId="3" type="noConversion"/>
  <pageMargins left="0.75" right="0.75" top="1" bottom="1" header="0.5" footer="0.5"/>
  <pageSetup orientation="portrait" horizontalDpi="4294967292" verticalDpi="429496729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59"/>
  <sheetViews>
    <sheetView zoomScaleNormal="100" workbookViewId="0">
      <selection activeCell="F77" sqref="F77"/>
    </sheetView>
  </sheetViews>
  <sheetFormatPr baseColWidth="10" defaultRowHeight="13" x14ac:dyDescent="0.15"/>
  <cols>
    <col min="14" max="14" width="32.1640625" customWidth="1"/>
    <col min="32" max="32" width="26.1640625" customWidth="1"/>
  </cols>
  <sheetData>
    <row r="1" spans="1:32" ht="14" thickBot="1" x14ac:dyDescent="0.2">
      <c r="A1" s="1" t="s">
        <v>657</v>
      </c>
      <c r="B1" s="2"/>
      <c r="C1" s="2"/>
      <c r="D1" s="3"/>
      <c r="E1" s="4"/>
      <c r="F1" s="5" t="s">
        <v>663</v>
      </c>
      <c r="G1" s="6"/>
      <c r="H1" s="6"/>
      <c r="I1" s="5" t="s">
        <v>664</v>
      </c>
      <c r="J1" s="6"/>
      <c r="K1" s="7"/>
      <c r="L1" s="8"/>
      <c r="M1" s="9"/>
      <c r="N1" s="11"/>
      <c r="O1" s="11"/>
      <c r="P1" s="11"/>
      <c r="Q1" s="11"/>
      <c r="R1" s="13"/>
      <c r="S1" s="13"/>
      <c r="T1" s="14"/>
      <c r="U1" s="12"/>
      <c r="V1" s="11"/>
      <c r="W1" s="15"/>
      <c r="X1" s="16"/>
      <c r="Y1" s="17"/>
      <c r="Z1" s="15"/>
      <c r="AA1" s="57" t="s">
        <v>665</v>
      </c>
      <c r="AB1" s="58"/>
      <c r="AC1" s="59"/>
      <c r="AD1" s="57" t="s">
        <v>673</v>
      </c>
      <c r="AE1" s="59"/>
    </row>
    <row r="2" spans="1:32" ht="57" thickBot="1" x14ac:dyDescent="0.2">
      <c r="A2" s="18" t="s">
        <v>795</v>
      </c>
      <c r="B2" s="19" t="s">
        <v>796</v>
      </c>
      <c r="C2" s="20" t="s">
        <v>797</v>
      </c>
      <c r="D2" s="20" t="s">
        <v>48</v>
      </c>
      <c r="E2" s="21" t="s">
        <v>49</v>
      </c>
      <c r="F2" s="22" t="s">
        <v>88</v>
      </c>
      <c r="G2" s="22" t="s">
        <v>521</v>
      </c>
      <c r="H2" s="22" t="s">
        <v>483</v>
      </c>
      <c r="I2" s="22" t="s">
        <v>567</v>
      </c>
      <c r="J2" s="22" t="s">
        <v>423</v>
      </c>
      <c r="K2" s="22" t="s">
        <v>328</v>
      </c>
      <c r="L2" s="23" t="s">
        <v>327</v>
      </c>
      <c r="M2" s="24" t="s">
        <v>648</v>
      </c>
      <c r="N2" s="25" t="s">
        <v>649</v>
      </c>
      <c r="O2" s="26" t="s">
        <v>650</v>
      </c>
      <c r="P2" s="25" t="s">
        <v>651</v>
      </c>
      <c r="Q2" s="28" t="s">
        <v>652</v>
      </c>
      <c r="R2" s="29" t="s">
        <v>653</v>
      </c>
      <c r="S2" s="30" t="s">
        <v>654</v>
      </c>
      <c r="T2" s="31" t="s">
        <v>655</v>
      </c>
      <c r="U2" s="32" t="s">
        <v>181</v>
      </c>
      <c r="V2" s="18" t="s">
        <v>182</v>
      </c>
      <c r="W2" s="18" t="s">
        <v>183</v>
      </c>
      <c r="X2" s="18" t="s">
        <v>184</v>
      </c>
      <c r="Y2" s="20" t="s">
        <v>185</v>
      </c>
      <c r="Z2" s="20" t="s">
        <v>186</v>
      </c>
      <c r="AA2" s="60" t="s">
        <v>187</v>
      </c>
      <c r="AB2" s="60" t="s">
        <v>683</v>
      </c>
      <c r="AC2" s="61" t="s">
        <v>538</v>
      </c>
      <c r="AD2" s="60" t="s">
        <v>539</v>
      </c>
      <c r="AE2" s="60" t="s">
        <v>605</v>
      </c>
      <c r="AF2" s="33" t="s">
        <v>251</v>
      </c>
    </row>
    <row r="3" spans="1:32" x14ac:dyDescent="0.15">
      <c r="A3" s="35" t="s">
        <v>255</v>
      </c>
      <c r="B3" s="35" t="s">
        <v>97</v>
      </c>
      <c r="C3" s="35" t="s">
        <v>104</v>
      </c>
      <c r="D3" s="35" t="s">
        <v>424</v>
      </c>
      <c r="E3" s="36">
        <v>14.65</v>
      </c>
      <c r="F3" s="37"/>
      <c r="G3" s="37"/>
      <c r="H3" s="38">
        <f t="shared" ref="H3:H59" si="0">SIN(G3*PI()/180)*F3*3</f>
        <v>0</v>
      </c>
      <c r="I3" s="37"/>
      <c r="J3" s="37"/>
      <c r="K3" s="38">
        <f t="shared" ref="K3:K59" si="1">IF(ISBLANK(AA3),SIN(J3*PI()/180)*I3*3,TAN(J3*PI()/180)*AA3*3)</f>
        <v>0</v>
      </c>
      <c r="L3" s="39">
        <v>153</v>
      </c>
      <c r="M3" s="40">
        <f t="shared" ref="M3:M59" si="2">IF(AC3+AE3&lt;&gt;0,AC3+AE3,H3+K3)+L3</f>
        <v>153</v>
      </c>
      <c r="N3" s="35" t="s">
        <v>105</v>
      </c>
      <c r="O3" s="35"/>
      <c r="P3" s="35"/>
      <c r="Q3" s="41"/>
      <c r="R3" s="42"/>
      <c r="S3" s="40"/>
      <c r="T3" s="43">
        <v>2</v>
      </c>
      <c r="U3" s="43"/>
      <c r="V3" s="35"/>
      <c r="W3" s="44"/>
      <c r="X3" s="35"/>
      <c r="Y3" s="45"/>
      <c r="Z3" s="45"/>
      <c r="AA3" s="62"/>
      <c r="AB3" s="62"/>
      <c r="AC3" s="63">
        <f t="shared" ref="AC3:AC59" si="3">AA3*TAN(AB3*PI()/180)*3</f>
        <v>0</v>
      </c>
      <c r="AD3" s="62"/>
      <c r="AE3" s="63">
        <f t="shared" ref="AE3:AE59" si="4">AA3*TAN(AD3*PI()/180)*3</f>
        <v>0</v>
      </c>
      <c r="AF3" s="46" t="str">
        <f t="shared" ref="AF3:AF33" si="5">A3&amp;B3&amp;C3&amp;D3</f>
        <v>MASavoyUnkWP</v>
      </c>
    </row>
    <row r="4" spans="1:32" x14ac:dyDescent="0.15">
      <c r="A4" s="35"/>
      <c r="B4" s="35"/>
      <c r="C4" s="35"/>
      <c r="D4" s="35"/>
      <c r="E4" s="36"/>
      <c r="F4" s="37"/>
      <c r="G4" s="37"/>
      <c r="H4" s="38">
        <f t="shared" si="0"/>
        <v>0</v>
      </c>
      <c r="I4" s="37"/>
      <c r="J4" s="37"/>
      <c r="K4" s="38">
        <f t="shared" si="1"/>
        <v>0</v>
      </c>
      <c r="L4" s="39"/>
      <c r="M4" s="40">
        <f t="shared" si="2"/>
        <v>0</v>
      </c>
      <c r="N4" s="35"/>
      <c r="O4" s="35"/>
      <c r="P4" s="35"/>
      <c r="Q4" s="41"/>
      <c r="R4" s="42"/>
      <c r="S4" s="40"/>
      <c r="T4" s="43">
        <v>1</v>
      </c>
      <c r="U4" s="43"/>
      <c r="V4" s="35"/>
      <c r="W4" s="44"/>
      <c r="X4" s="35"/>
      <c r="Y4" s="45"/>
      <c r="Z4" s="45"/>
      <c r="AA4" s="62"/>
      <c r="AB4" s="62"/>
      <c r="AC4" s="63">
        <f t="shared" si="3"/>
        <v>0</v>
      </c>
      <c r="AD4" s="62"/>
      <c r="AE4" s="63">
        <f t="shared" si="4"/>
        <v>0</v>
      </c>
      <c r="AF4" s="46" t="str">
        <f t="shared" si="5"/>
        <v/>
      </c>
    </row>
    <row r="5" spans="1:32" x14ac:dyDescent="0.15">
      <c r="A5" s="35"/>
      <c r="B5" s="35"/>
      <c r="C5" s="35"/>
      <c r="D5" s="35"/>
      <c r="E5" s="36"/>
      <c r="F5" s="37"/>
      <c r="G5" s="37"/>
      <c r="H5" s="38">
        <f t="shared" si="0"/>
        <v>0</v>
      </c>
      <c r="I5" s="37"/>
      <c r="J5" s="37"/>
      <c r="K5" s="38">
        <f t="shared" si="1"/>
        <v>0</v>
      </c>
      <c r="L5" s="39"/>
      <c r="M5" s="40">
        <f t="shared" si="2"/>
        <v>0</v>
      </c>
      <c r="N5" s="35"/>
      <c r="O5" s="35"/>
      <c r="P5" s="35"/>
      <c r="Q5" s="41"/>
      <c r="R5" s="42"/>
      <c r="S5" s="40"/>
      <c r="T5" s="43">
        <v>1</v>
      </c>
      <c r="U5" s="43"/>
      <c r="V5" s="35"/>
      <c r="W5" s="44"/>
      <c r="X5" s="35"/>
      <c r="Y5" s="45"/>
      <c r="Z5" s="45"/>
      <c r="AA5" s="62"/>
      <c r="AB5" s="62"/>
      <c r="AC5" s="63">
        <f t="shared" si="3"/>
        <v>0</v>
      </c>
      <c r="AD5" s="62"/>
      <c r="AE5" s="63">
        <f t="shared" si="4"/>
        <v>0</v>
      </c>
      <c r="AF5" s="46" t="str">
        <f t="shared" si="5"/>
        <v/>
      </c>
    </row>
    <row r="6" spans="1:32" x14ac:dyDescent="0.15">
      <c r="A6" s="35"/>
      <c r="B6" s="35"/>
      <c r="C6" s="35"/>
      <c r="D6" s="35"/>
      <c r="E6" s="36"/>
      <c r="F6" s="37"/>
      <c r="G6" s="37"/>
      <c r="H6" s="38">
        <f t="shared" si="0"/>
        <v>0</v>
      </c>
      <c r="I6" s="37"/>
      <c r="J6" s="37"/>
      <c r="K6" s="38">
        <f t="shared" si="1"/>
        <v>0</v>
      </c>
      <c r="L6" s="39"/>
      <c r="M6" s="40">
        <f t="shared" si="2"/>
        <v>0</v>
      </c>
      <c r="N6" s="35"/>
      <c r="O6" s="35"/>
      <c r="P6" s="35"/>
      <c r="Q6" s="41"/>
      <c r="R6" s="42"/>
      <c r="S6" s="40"/>
      <c r="T6" s="43">
        <v>1</v>
      </c>
      <c r="U6" s="43"/>
      <c r="V6" s="35"/>
      <c r="W6" s="44"/>
      <c r="X6" s="35"/>
      <c r="Y6" s="45"/>
      <c r="Z6" s="45"/>
      <c r="AA6" s="62"/>
      <c r="AB6" s="62"/>
      <c r="AC6" s="63">
        <f t="shared" si="3"/>
        <v>0</v>
      </c>
      <c r="AD6" s="62"/>
      <c r="AE6" s="63">
        <f t="shared" si="4"/>
        <v>0</v>
      </c>
      <c r="AF6" s="46" t="str">
        <f t="shared" si="5"/>
        <v/>
      </c>
    </row>
    <row r="7" spans="1:32" x14ac:dyDescent="0.15">
      <c r="A7" s="35"/>
      <c r="B7" s="35"/>
      <c r="C7" s="35"/>
      <c r="D7" s="35"/>
      <c r="E7" s="36"/>
      <c r="F7" s="37"/>
      <c r="G7" s="37"/>
      <c r="H7" s="38">
        <f t="shared" si="0"/>
        <v>0</v>
      </c>
      <c r="I7" s="37"/>
      <c r="J7" s="37"/>
      <c r="K7" s="38">
        <f t="shared" si="1"/>
        <v>0</v>
      </c>
      <c r="L7" s="39"/>
      <c r="M7" s="40">
        <f t="shared" si="2"/>
        <v>0</v>
      </c>
      <c r="N7" s="35"/>
      <c r="O7" s="35"/>
      <c r="P7" s="35"/>
      <c r="Q7" s="41"/>
      <c r="R7" s="42"/>
      <c r="S7" s="40"/>
      <c r="T7" s="43">
        <v>1</v>
      </c>
      <c r="U7" s="43"/>
      <c r="V7" s="35"/>
      <c r="W7" s="44"/>
      <c r="X7" s="35"/>
      <c r="Y7" s="45"/>
      <c r="Z7" s="45"/>
      <c r="AA7" s="62"/>
      <c r="AB7" s="62"/>
      <c r="AC7" s="63">
        <f t="shared" si="3"/>
        <v>0</v>
      </c>
      <c r="AD7" s="62"/>
      <c r="AE7" s="63">
        <f t="shared" si="4"/>
        <v>0</v>
      </c>
      <c r="AF7" s="46" t="str">
        <f t="shared" si="5"/>
        <v/>
      </c>
    </row>
    <row r="8" spans="1:32" x14ac:dyDescent="0.15">
      <c r="A8" s="35"/>
      <c r="B8" s="35"/>
      <c r="C8" s="35"/>
      <c r="D8" s="35"/>
      <c r="E8" s="36"/>
      <c r="F8" s="37"/>
      <c r="G8" s="37"/>
      <c r="H8" s="38">
        <f t="shared" si="0"/>
        <v>0</v>
      </c>
      <c r="I8" s="37"/>
      <c r="J8" s="37"/>
      <c r="K8" s="38">
        <f t="shared" si="1"/>
        <v>0</v>
      </c>
      <c r="L8" s="39"/>
      <c r="M8" s="40">
        <f t="shared" si="2"/>
        <v>0</v>
      </c>
      <c r="N8" s="35"/>
      <c r="O8" s="35"/>
      <c r="P8" s="35"/>
      <c r="Q8" s="41"/>
      <c r="R8" s="42"/>
      <c r="S8" s="40"/>
      <c r="T8" s="43">
        <v>1</v>
      </c>
      <c r="U8" s="43"/>
      <c r="V8" s="35"/>
      <c r="W8" s="44"/>
      <c r="X8" s="35"/>
      <c r="Y8" s="45"/>
      <c r="Z8" s="45"/>
      <c r="AA8" s="62"/>
      <c r="AB8" s="62"/>
      <c r="AC8" s="63">
        <f t="shared" si="3"/>
        <v>0</v>
      </c>
      <c r="AD8" s="62"/>
      <c r="AE8" s="63">
        <f t="shared" si="4"/>
        <v>0</v>
      </c>
      <c r="AF8" s="46" t="str">
        <f t="shared" si="5"/>
        <v/>
      </c>
    </row>
    <row r="9" spans="1:32" x14ac:dyDescent="0.15">
      <c r="A9" s="35"/>
      <c r="B9" s="35"/>
      <c r="C9" s="35"/>
      <c r="D9" s="35"/>
      <c r="E9" s="36"/>
      <c r="F9" s="37"/>
      <c r="G9" s="37"/>
      <c r="H9" s="38">
        <f t="shared" si="0"/>
        <v>0</v>
      </c>
      <c r="I9" s="37"/>
      <c r="J9" s="37"/>
      <c r="K9" s="38">
        <f t="shared" si="1"/>
        <v>0</v>
      </c>
      <c r="L9" s="39"/>
      <c r="M9" s="40">
        <f t="shared" si="2"/>
        <v>0</v>
      </c>
      <c r="N9" s="35"/>
      <c r="O9" s="35"/>
      <c r="P9" s="35"/>
      <c r="Q9" s="41"/>
      <c r="R9" s="42"/>
      <c r="S9" s="40"/>
      <c r="T9" s="43">
        <v>1</v>
      </c>
      <c r="U9" s="43"/>
      <c r="V9" s="35"/>
      <c r="W9" s="44"/>
      <c r="X9" s="35"/>
      <c r="Y9" s="45"/>
      <c r="Z9" s="45"/>
      <c r="AA9" s="62"/>
      <c r="AB9" s="62"/>
      <c r="AC9" s="63">
        <f t="shared" si="3"/>
        <v>0</v>
      </c>
      <c r="AD9" s="62"/>
      <c r="AE9" s="63">
        <f t="shared" si="4"/>
        <v>0</v>
      </c>
      <c r="AF9" s="46" t="str">
        <f t="shared" si="5"/>
        <v/>
      </c>
    </row>
    <row r="10" spans="1:32" x14ac:dyDescent="0.15">
      <c r="A10" s="35"/>
      <c r="B10" s="35"/>
      <c r="C10" s="35"/>
      <c r="D10" s="35"/>
      <c r="E10" s="36"/>
      <c r="F10" s="37"/>
      <c r="G10" s="37"/>
      <c r="H10" s="38">
        <f t="shared" si="0"/>
        <v>0</v>
      </c>
      <c r="I10" s="37"/>
      <c r="J10" s="37"/>
      <c r="K10" s="38">
        <f t="shared" si="1"/>
        <v>0</v>
      </c>
      <c r="L10" s="39"/>
      <c r="M10" s="40">
        <f t="shared" si="2"/>
        <v>0</v>
      </c>
      <c r="N10" s="35"/>
      <c r="O10" s="35"/>
      <c r="P10" s="35"/>
      <c r="Q10" s="41"/>
      <c r="R10" s="42"/>
      <c r="S10" s="40"/>
      <c r="T10" s="43">
        <v>1</v>
      </c>
      <c r="U10" s="43"/>
      <c r="V10" s="35"/>
      <c r="W10" s="44"/>
      <c r="X10" s="35"/>
      <c r="Y10" s="45"/>
      <c r="Z10" s="45"/>
      <c r="AA10" s="62"/>
      <c r="AB10" s="62"/>
      <c r="AC10" s="63">
        <f t="shared" si="3"/>
        <v>0</v>
      </c>
      <c r="AD10" s="62"/>
      <c r="AE10" s="63">
        <f t="shared" si="4"/>
        <v>0</v>
      </c>
      <c r="AF10" s="46" t="str">
        <f t="shared" si="5"/>
        <v/>
      </c>
    </row>
    <row r="11" spans="1:32" x14ac:dyDescent="0.15">
      <c r="A11" s="35"/>
      <c r="B11" s="35"/>
      <c r="C11" s="35"/>
      <c r="D11" s="35"/>
      <c r="E11" s="36"/>
      <c r="F11" s="37"/>
      <c r="G11" s="37"/>
      <c r="H11" s="38">
        <f t="shared" si="0"/>
        <v>0</v>
      </c>
      <c r="I11" s="37"/>
      <c r="J11" s="37"/>
      <c r="K11" s="38">
        <f t="shared" si="1"/>
        <v>0</v>
      </c>
      <c r="L11" s="39"/>
      <c r="M11" s="40">
        <f t="shared" si="2"/>
        <v>0</v>
      </c>
      <c r="N11" s="35"/>
      <c r="O11" s="35"/>
      <c r="P11" s="35"/>
      <c r="Q11" s="41"/>
      <c r="R11" s="42"/>
      <c r="S11" s="40"/>
      <c r="T11" s="43">
        <v>1</v>
      </c>
      <c r="U11" s="43"/>
      <c r="V11" s="35"/>
      <c r="W11" s="44"/>
      <c r="X11" s="35"/>
      <c r="Y11" s="45"/>
      <c r="Z11" s="45"/>
      <c r="AA11" s="62"/>
      <c r="AB11" s="62"/>
      <c r="AC11" s="63">
        <f t="shared" si="3"/>
        <v>0</v>
      </c>
      <c r="AD11" s="62"/>
      <c r="AE11" s="63">
        <f t="shared" si="4"/>
        <v>0</v>
      </c>
      <c r="AF11" s="46" t="str">
        <f t="shared" si="5"/>
        <v/>
      </c>
    </row>
    <row r="12" spans="1:32" x14ac:dyDescent="0.15">
      <c r="A12" s="35"/>
      <c r="B12" s="35"/>
      <c r="C12" s="35"/>
      <c r="D12" s="35"/>
      <c r="E12" s="36"/>
      <c r="F12" s="37"/>
      <c r="G12" s="37"/>
      <c r="H12" s="38">
        <f t="shared" si="0"/>
        <v>0</v>
      </c>
      <c r="I12" s="37"/>
      <c r="J12" s="37"/>
      <c r="K12" s="38">
        <f t="shared" si="1"/>
        <v>0</v>
      </c>
      <c r="L12" s="39"/>
      <c r="M12" s="40">
        <f t="shared" si="2"/>
        <v>0</v>
      </c>
      <c r="N12" s="35"/>
      <c r="O12" s="35"/>
      <c r="P12" s="35"/>
      <c r="Q12" s="41"/>
      <c r="R12" s="42"/>
      <c r="S12" s="40"/>
      <c r="T12" s="43">
        <v>1</v>
      </c>
      <c r="U12" s="43"/>
      <c r="V12" s="35"/>
      <c r="W12" s="44"/>
      <c r="X12" s="35"/>
      <c r="Y12" s="45"/>
      <c r="Z12" s="45"/>
      <c r="AA12" s="62"/>
      <c r="AB12" s="62"/>
      <c r="AC12" s="63">
        <f t="shared" si="3"/>
        <v>0</v>
      </c>
      <c r="AD12" s="62"/>
      <c r="AE12" s="63">
        <f t="shared" si="4"/>
        <v>0</v>
      </c>
      <c r="AF12" s="46" t="str">
        <f t="shared" si="5"/>
        <v/>
      </c>
    </row>
    <row r="13" spans="1:32" x14ac:dyDescent="0.15">
      <c r="A13" s="35"/>
      <c r="B13" s="35"/>
      <c r="C13" s="35"/>
      <c r="D13" s="35"/>
      <c r="E13" s="36"/>
      <c r="F13" s="37"/>
      <c r="G13" s="37"/>
      <c r="H13" s="38">
        <f t="shared" si="0"/>
        <v>0</v>
      </c>
      <c r="I13" s="37"/>
      <c r="J13" s="37"/>
      <c r="K13" s="38">
        <f t="shared" si="1"/>
        <v>0</v>
      </c>
      <c r="L13" s="39"/>
      <c r="M13" s="40">
        <f t="shared" si="2"/>
        <v>0</v>
      </c>
      <c r="N13" s="35"/>
      <c r="O13" s="35"/>
      <c r="P13" s="35"/>
      <c r="Q13" s="41"/>
      <c r="R13" s="42"/>
      <c r="S13" s="40"/>
      <c r="T13" s="43">
        <v>1</v>
      </c>
      <c r="U13" s="43"/>
      <c r="V13" s="35"/>
      <c r="W13" s="44"/>
      <c r="X13" s="35"/>
      <c r="Y13" s="45"/>
      <c r="Z13" s="45"/>
      <c r="AA13" s="62"/>
      <c r="AB13" s="62"/>
      <c r="AC13" s="63">
        <f t="shared" si="3"/>
        <v>0</v>
      </c>
      <c r="AD13" s="62"/>
      <c r="AE13" s="63">
        <f t="shared" si="4"/>
        <v>0</v>
      </c>
      <c r="AF13" s="46" t="str">
        <f t="shared" si="5"/>
        <v/>
      </c>
    </row>
    <row r="14" spans="1:32" x14ac:dyDescent="0.15">
      <c r="A14" s="35"/>
      <c r="B14" s="35"/>
      <c r="C14" s="35"/>
      <c r="D14" s="35"/>
      <c r="E14" s="36"/>
      <c r="F14" s="37"/>
      <c r="G14" s="37"/>
      <c r="H14" s="38">
        <f t="shared" si="0"/>
        <v>0</v>
      </c>
      <c r="I14" s="37"/>
      <c r="J14" s="37"/>
      <c r="K14" s="38">
        <f t="shared" si="1"/>
        <v>0</v>
      </c>
      <c r="L14" s="39"/>
      <c r="M14" s="40">
        <f t="shared" si="2"/>
        <v>0</v>
      </c>
      <c r="N14" s="35"/>
      <c r="O14" s="35"/>
      <c r="P14" s="35"/>
      <c r="Q14" s="41"/>
      <c r="R14" s="42"/>
      <c r="S14" s="40"/>
      <c r="T14" s="43">
        <v>1</v>
      </c>
      <c r="U14" s="43"/>
      <c r="V14" s="35"/>
      <c r="W14" s="44"/>
      <c r="X14" s="35"/>
      <c r="Y14" s="45"/>
      <c r="Z14" s="45"/>
      <c r="AA14" s="62"/>
      <c r="AB14" s="62"/>
      <c r="AC14" s="63">
        <f t="shared" si="3"/>
        <v>0</v>
      </c>
      <c r="AD14" s="62"/>
      <c r="AE14" s="63">
        <f t="shared" si="4"/>
        <v>0</v>
      </c>
      <c r="AF14" s="46" t="str">
        <f t="shared" si="5"/>
        <v/>
      </c>
    </row>
    <row r="15" spans="1:32" x14ac:dyDescent="0.15">
      <c r="A15" s="35"/>
      <c r="B15" s="35"/>
      <c r="C15" s="35"/>
      <c r="D15" s="35"/>
      <c r="E15" s="36"/>
      <c r="F15" s="37"/>
      <c r="G15" s="37"/>
      <c r="H15" s="38">
        <f t="shared" si="0"/>
        <v>0</v>
      </c>
      <c r="I15" s="37"/>
      <c r="J15" s="37"/>
      <c r="K15" s="38">
        <f t="shared" si="1"/>
        <v>0</v>
      </c>
      <c r="L15" s="39"/>
      <c r="M15" s="40">
        <f t="shared" si="2"/>
        <v>0</v>
      </c>
      <c r="N15" s="35"/>
      <c r="O15" s="35"/>
      <c r="P15" s="35"/>
      <c r="Q15" s="41"/>
      <c r="R15" s="42"/>
      <c r="S15" s="40"/>
      <c r="T15" s="43">
        <v>2</v>
      </c>
      <c r="U15" s="43"/>
      <c r="V15" s="35"/>
      <c r="W15" s="44"/>
      <c r="X15" s="35"/>
      <c r="Y15" s="45"/>
      <c r="Z15" s="45"/>
      <c r="AA15" s="62"/>
      <c r="AB15" s="62"/>
      <c r="AC15" s="63">
        <f t="shared" si="3"/>
        <v>0</v>
      </c>
      <c r="AD15" s="62"/>
      <c r="AE15" s="63">
        <f t="shared" si="4"/>
        <v>0</v>
      </c>
      <c r="AF15" s="46" t="str">
        <f t="shared" si="5"/>
        <v/>
      </c>
    </row>
    <row r="16" spans="1:32" x14ac:dyDescent="0.15">
      <c r="A16" s="35"/>
      <c r="B16" s="35"/>
      <c r="C16" s="35"/>
      <c r="D16" s="35"/>
      <c r="E16" s="36"/>
      <c r="F16" s="37"/>
      <c r="G16" s="37"/>
      <c r="H16" s="38">
        <f t="shared" si="0"/>
        <v>0</v>
      </c>
      <c r="I16" s="37"/>
      <c r="J16" s="37"/>
      <c r="K16" s="38">
        <f t="shared" si="1"/>
        <v>0</v>
      </c>
      <c r="L16" s="39"/>
      <c r="M16" s="40">
        <f t="shared" si="2"/>
        <v>0</v>
      </c>
      <c r="N16" s="35"/>
      <c r="O16" s="35"/>
      <c r="P16" s="41"/>
      <c r="Q16" s="41"/>
      <c r="R16" s="42"/>
      <c r="S16" s="40"/>
      <c r="T16" s="43">
        <v>1</v>
      </c>
      <c r="U16" s="43"/>
      <c r="V16" s="35"/>
      <c r="W16" s="44"/>
      <c r="X16" s="35"/>
      <c r="Y16" s="45"/>
      <c r="Z16" s="45"/>
      <c r="AA16" s="62"/>
      <c r="AB16" s="62"/>
      <c r="AC16" s="63">
        <f t="shared" si="3"/>
        <v>0</v>
      </c>
      <c r="AD16" s="62"/>
      <c r="AE16" s="63">
        <f t="shared" si="4"/>
        <v>0</v>
      </c>
      <c r="AF16" s="46" t="str">
        <f t="shared" si="5"/>
        <v/>
      </c>
    </row>
    <row r="17" spans="1:32" x14ac:dyDescent="0.15">
      <c r="A17" s="35"/>
      <c r="B17" s="35"/>
      <c r="C17" s="35"/>
      <c r="D17" s="35"/>
      <c r="E17" s="36"/>
      <c r="F17" s="37"/>
      <c r="G17" s="37"/>
      <c r="H17" s="38">
        <f t="shared" si="0"/>
        <v>0</v>
      </c>
      <c r="I17" s="37"/>
      <c r="J17" s="37"/>
      <c r="K17" s="38">
        <f t="shared" si="1"/>
        <v>0</v>
      </c>
      <c r="L17" s="39"/>
      <c r="M17" s="40">
        <f t="shared" si="2"/>
        <v>0</v>
      </c>
      <c r="N17" s="35"/>
      <c r="O17" s="35"/>
      <c r="P17" s="35"/>
      <c r="Q17" s="41"/>
      <c r="R17" s="42"/>
      <c r="S17" s="40"/>
      <c r="T17" s="43">
        <v>1</v>
      </c>
      <c r="U17" s="43"/>
      <c r="V17" s="35"/>
      <c r="W17" s="44"/>
      <c r="X17" s="35"/>
      <c r="Y17" s="45"/>
      <c r="Z17" s="45"/>
      <c r="AA17" s="62"/>
      <c r="AB17" s="62"/>
      <c r="AC17" s="63">
        <f t="shared" si="3"/>
        <v>0</v>
      </c>
      <c r="AD17" s="62"/>
      <c r="AE17" s="63">
        <f t="shared" si="4"/>
        <v>0</v>
      </c>
      <c r="AF17" s="46" t="str">
        <f t="shared" si="5"/>
        <v/>
      </c>
    </row>
    <row r="18" spans="1:32" x14ac:dyDescent="0.15">
      <c r="A18" s="35"/>
      <c r="B18" s="35"/>
      <c r="C18" s="35"/>
      <c r="D18" s="35"/>
      <c r="E18" s="36"/>
      <c r="F18" s="37"/>
      <c r="G18" s="37"/>
      <c r="H18" s="38">
        <f t="shared" si="0"/>
        <v>0</v>
      </c>
      <c r="I18" s="37"/>
      <c r="J18" s="37"/>
      <c r="K18" s="38">
        <f t="shared" si="1"/>
        <v>0</v>
      </c>
      <c r="L18" s="39"/>
      <c r="M18" s="40">
        <f t="shared" si="2"/>
        <v>0</v>
      </c>
      <c r="N18" s="35"/>
      <c r="O18" s="35"/>
      <c r="P18" s="35"/>
      <c r="Q18" s="41"/>
      <c r="R18" s="42"/>
      <c r="S18" s="40"/>
      <c r="T18" s="43">
        <v>1</v>
      </c>
      <c r="U18" s="43"/>
      <c r="V18" s="35"/>
      <c r="W18" s="44"/>
      <c r="X18" s="35"/>
      <c r="Y18" s="45"/>
      <c r="Z18" s="45"/>
      <c r="AA18" s="62"/>
      <c r="AB18" s="62"/>
      <c r="AC18" s="63">
        <f t="shared" si="3"/>
        <v>0</v>
      </c>
      <c r="AD18" s="62"/>
      <c r="AE18" s="63">
        <f t="shared" si="4"/>
        <v>0</v>
      </c>
      <c r="AF18" s="46" t="str">
        <f t="shared" si="5"/>
        <v/>
      </c>
    </row>
    <row r="19" spans="1:32" x14ac:dyDescent="0.15">
      <c r="A19" s="35"/>
      <c r="B19" s="35"/>
      <c r="C19" s="35"/>
      <c r="D19" s="35"/>
      <c r="E19" s="36"/>
      <c r="F19" s="37"/>
      <c r="G19" s="37"/>
      <c r="H19" s="38">
        <f t="shared" si="0"/>
        <v>0</v>
      </c>
      <c r="I19" s="37"/>
      <c r="J19" s="37"/>
      <c r="K19" s="38">
        <f t="shared" si="1"/>
        <v>0</v>
      </c>
      <c r="L19" s="39"/>
      <c r="M19" s="40">
        <f t="shared" si="2"/>
        <v>0</v>
      </c>
      <c r="N19" s="35"/>
      <c r="O19" s="35"/>
      <c r="P19" s="35"/>
      <c r="Q19" s="41"/>
      <c r="R19" s="42"/>
      <c r="S19" s="40"/>
      <c r="T19" s="43">
        <v>1</v>
      </c>
      <c r="U19" s="43"/>
      <c r="V19" s="35"/>
      <c r="W19" s="44"/>
      <c r="X19" s="35"/>
      <c r="Y19" s="45"/>
      <c r="Z19" s="45"/>
      <c r="AA19" s="62"/>
      <c r="AB19" s="62"/>
      <c r="AC19" s="63">
        <f t="shared" si="3"/>
        <v>0</v>
      </c>
      <c r="AD19" s="62"/>
      <c r="AE19" s="63">
        <f t="shared" si="4"/>
        <v>0</v>
      </c>
      <c r="AF19" s="46" t="str">
        <f t="shared" si="5"/>
        <v/>
      </c>
    </row>
    <row r="20" spans="1:32" x14ac:dyDescent="0.15">
      <c r="A20" s="35"/>
      <c r="B20" s="35"/>
      <c r="C20" s="35"/>
      <c r="D20" s="35"/>
      <c r="E20" s="36"/>
      <c r="F20" s="37"/>
      <c r="G20" s="37"/>
      <c r="H20" s="38">
        <f t="shared" si="0"/>
        <v>0</v>
      </c>
      <c r="I20" s="37"/>
      <c r="J20" s="37"/>
      <c r="K20" s="38">
        <f t="shared" si="1"/>
        <v>0</v>
      </c>
      <c r="L20" s="39"/>
      <c r="M20" s="40">
        <f t="shared" si="2"/>
        <v>0</v>
      </c>
      <c r="N20" s="35"/>
      <c r="O20" s="35"/>
      <c r="P20" s="35"/>
      <c r="Q20" s="41"/>
      <c r="R20" s="42"/>
      <c r="S20" s="40"/>
      <c r="T20" s="43">
        <v>1</v>
      </c>
      <c r="U20" s="43"/>
      <c r="V20" s="35"/>
      <c r="W20" s="44"/>
      <c r="X20" s="35"/>
      <c r="Y20" s="45"/>
      <c r="Z20" s="45"/>
      <c r="AA20" s="62"/>
      <c r="AB20" s="62"/>
      <c r="AC20" s="63">
        <f t="shared" si="3"/>
        <v>0</v>
      </c>
      <c r="AD20" s="62"/>
      <c r="AE20" s="63">
        <f t="shared" si="4"/>
        <v>0</v>
      </c>
      <c r="AF20" s="46" t="str">
        <f t="shared" si="5"/>
        <v/>
      </c>
    </row>
    <row r="21" spans="1:32" x14ac:dyDescent="0.15">
      <c r="A21" s="35"/>
      <c r="B21" s="35"/>
      <c r="C21" s="35"/>
      <c r="D21" s="35"/>
      <c r="E21" s="36"/>
      <c r="F21" s="37"/>
      <c r="G21" s="37"/>
      <c r="H21" s="38">
        <f t="shared" si="0"/>
        <v>0</v>
      </c>
      <c r="I21" s="37"/>
      <c r="J21" s="37"/>
      <c r="K21" s="38">
        <f t="shared" si="1"/>
        <v>0</v>
      </c>
      <c r="L21" s="39"/>
      <c r="M21" s="40">
        <f t="shared" si="2"/>
        <v>0</v>
      </c>
      <c r="N21" s="35"/>
      <c r="O21" s="35"/>
      <c r="P21" s="35"/>
      <c r="Q21" s="41"/>
      <c r="R21" s="42"/>
      <c r="S21" s="40"/>
      <c r="T21" s="43">
        <v>1</v>
      </c>
      <c r="U21" s="43"/>
      <c r="V21" s="35"/>
      <c r="W21" s="44"/>
      <c r="X21" s="35"/>
      <c r="Y21" s="45"/>
      <c r="Z21" s="45"/>
      <c r="AA21" s="62"/>
      <c r="AB21" s="62"/>
      <c r="AC21" s="63">
        <f t="shared" si="3"/>
        <v>0</v>
      </c>
      <c r="AD21" s="62"/>
      <c r="AE21" s="63">
        <f t="shared" si="4"/>
        <v>0</v>
      </c>
      <c r="AF21" s="46" t="str">
        <f t="shared" si="5"/>
        <v/>
      </c>
    </row>
    <row r="22" spans="1:32" x14ac:dyDescent="0.15">
      <c r="A22" s="35"/>
      <c r="B22" s="35"/>
      <c r="C22" s="35"/>
      <c r="D22" s="35"/>
      <c r="E22" s="36"/>
      <c r="F22" s="37"/>
      <c r="G22" s="37"/>
      <c r="H22" s="38">
        <f t="shared" si="0"/>
        <v>0</v>
      </c>
      <c r="I22" s="37"/>
      <c r="J22" s="37"/>
      <c r="K22" s="38">
        <f t="shared" si="1"/>
        <v>0</v>
      </c>
      <c r="L22" s="39"/>
      <c r="M22" s="40">
        <f t="shared" si="2"/>
        <v>0</v>
      </c>
      <c r="N22" s="35"/>
      <c r="O22" s="35"/>
      <c r="P22" s="35"/>
      <c r="Q22" s="41"/>
      <c r="R22" s="42"/>
      <c r="S22" s="40"/>
      <c r="T22" s="43">
        <v>1</v>
      </c>
      <c r="U22" s="43"/>
      <c r="V22" s="35"/>
      <c r="W22" s="44"/>
      <c r="X22" s="35"/>
      <c r="Y22" s="45"/>
      <c r="Z22" s="45"/>
      <c r="AA22" s="62"/>
      <c r="AB22" s="62"/>
      <c r="AC22" s="63">
        <f t="shared" si="3"/>
        <v>0</v>
      </c>
      <c r="AD22" s="62"/>
      <c r="AE22" s="63">
        <f t="shared" si="4"/>
        <v>0</v>
      </c>
      <c r="AF22" s="46" t="str">
        <f t="shared" si="5"/>
        <v/>
      </c>
    </row>
    <row r="23" spans="1:32" x14ac:dyDescent="0.15">
      <c r="A23" s="35"/>
      <c r="B23" s="35"/>
      <c r="C23" s="35"/>
      <c r="D23" s="35"/>
      <c r="E23" s="36"/>
      <c r="F23" s="37"/>
      <c r="G23" s="37"/>
      <c r="H23" s="38">
        <f t="shared" si="0"/>
        <v>0</v>
      </c>
      <c r="I23" s="37"/>
      <c r="J23" s="37"/>
      <c r="K23" s="38">
        <f t="shared" si="1"/>
        <v>0</v>
      </c>
      <c r="L23" s="39"/>
      <c r="M23" s="40">
        <f t="shared" si="2"/>
        <v>0</v>
      </c>
      <c r="N23" s="35"/>
      <c r="O23" s="35"/>
      <c r="P23" s="35"/>
      <c r="Q23" s="41"/>
      <c r="R23" s="42"/>
      <c r="S23" s="40"/>
      <c r="T23" s="43">
        <v>1</v>
      </c>
      <c r="U23" s="43"/>
      <c r="V23" s="35"/>
      <c r="W23" s="44"/>
      <c r="X23" s="35"/>
      <c r="Y23" s="45"/>
      <c r="Z23" s="45"/>
      <c r="AA23" s="62"/>
      <c r="AB23" s="62"/>
      <c r="AC23" s="63">
        <f t="shared" si="3"/>
        <v>0</v>
      </c>
      <c r="AD23" s="62"/>
      <c r="AE23" s="63">
        <f t="shared" si="4"/>
        <v>0</v>
      </c>
      <c r="AF23" s="46" t="str">
        <f t="shared" si="5"/>
        <v/>
      </c>
    </row>
    <row r="24" spans="1:32" x14ac:dyDescent="0.15">
      <c r="A24" s="35"/>
      <c r="B24" s="35"/>
      <c r="C24" s="35"/>
      <c r="D24" s="35"/>
      <c r="E24" s="36"/>
      <c r="F24" s="37"/>
      <c r="G24" s="37"/>
      <c r="H24" s="38">
        <f t="shared" si="0"/>
        <v>0</v>
      </c>
      <c r="I24" s="37"/>
      <c r="J24" s="37"/>
      <c r="K24" s="38">
        <f t="shared" si="1"/>
        <v>0</v>
      </c>
      <c r="L24" s="39"/>
      <c r="M24" s="40">
        <f t="shared" si="2"/>
        <v>0</v>
      </c>
      <c r="N24" s="35"/>
      <c r="O24" s="35"/>
      <c r="P24" s="35"/>
      <c r="Q24" s="41"/>
      <c r="R24" s="42"/>
      <c r="S24" s="40"/>
      <c r="T24" s="43">
        <v>1</v>
      </c>
      <c r="U24" s="43"/>
      <c r="V24" s="35"/>
      <c r="W24" s="44"/>
      <c r="X24" s="35"/>
      <c r="Y24" s="45"/>
      <c r="Z24" s="45"/>
      <c r="AA24" s="62"/>
      <c r="AB24" s="62"/>
      <c r="AC24" s="63">
        <f t="shared" si="3"/>
        <v>0</v>
      </c>
      <c r="AD24" s="62"/>
      <c r="AE24" s="63">
        <f t="shared" si="4"/>
        <v>0</v>
      </c>
      <c r="AF24" s="46" t="str">
        <f t="shared" si="5"/>
        <v/>
      </c>
    </row>
    <row r="25" spans="1:32" x14ac:dyDescent="0.15">
      <c r="A25" s="35"/>
      <c r="B25" s="35"/>
      <c r="C25" s="35"/>
      <c r="D25" s="35"/>
      <c r="E25" s="36"/>
      <c r="F25" s="37"/>
      <c r="G25" s="37"/>
      <c r="H25" s="38">
        <f t="shared" si="0"/>
        <v>0</v>
      </c>
      <c r="I25" s="37"/>
      <c r="J25" s="37"/>
      <c r="K25" s="38">
        <f t="shared" si="1"/>
        <v>0</v>
      </c>
      <c r="L25" s="39"/>
      <c r="M25" s="40">
        <f t="shared" si="2"/>
        <v>0</v>
      </c>
      <c r="N25" s="35"/>
      <c r="O25" s="35"/>
      <c r="P25" s="35"/>
      <c r="Q25" s="41"/>
      <c r="R25" s="42"/>
      <c r="S25" s="40"/>
      <c r="T25" s="43">
        <v>1</v>
      </c>
      <c r="U25" s="43"/>
      <c r="V25" s="35"/>
      <c r="W25" s="44"/>
      <c r="X25" s="35"/>
      <c r="Y25" s="45"/>
      <c r="Z25" s="45"/>
      <c r="AA25" s="62"/>
      <c r="AB25" s="62"/>
      <c r="AC25" s="63">
        <f t="shared" si="3"/>
        <v>0</v>
      </c>
      <c r="AD25" s="62"/>
      <c r="AE25" s="63">
        <f t="shared" si="4"/>
        <v>0</v>
      </c>
      <c r="AF25" s="46" t="str">
        <f t="shared" si="5"/>
        <v/>
      </c>
    </row>
    <row r="26" spans="1:32" x14ac:dyDescent="0.15">
      <c r="A26" s="35"/>
      <c r="B26" s="35"/>
      <c r="C26" s="35"/>
      <c r="D26" s="35"/>
      <c r="E26" s="36"/>
      <c r="F26" s="37"/>
      <c r="G26" s="37"/>
      <c r="H26" s="38">
        <f t="shared" si="0"/>
        <v>0</v>
      </c>
      <c r="I26" s="37"/>
      <c r="J26" s="37"/>
      <c r="K26" s="38">
        <f t="shared" si="1"/>
        <v>0</v>
      </c>
      <c r="L26" s="39"/>
      <c r="M26" s="40">
        <f t="shared" si="2"/>
        <v>0</v>
      </c>
      <c r="N26" s="35"/>
      <c r="O26" s="35"/>
      <c r="P26" s="35"/>
      <c r="Q26" s="41"/>
      <c r="R26" s="42"/>
      <c r="S26" s="40"/>
      <c r="T26" s="43">
        <v>1</v>
      </c>
      <c r="U26" s="43"/>
      <c r="V26" s="35"/>
      <c r="W26" s="44"/>
      <c r="X26" s="35"/>
      <c r="Y26" s="45"/>
      <c r="Z26" s="45"/>
      <c r="AA26" s="62"/>
      <c r="AB26" s="62"/>
      <c r="AC26" s="63">
        <f t="shared" si="3"/>
        <v>0</v>
      </c>
      <c r="AD26" s="62"/>
      <c r="AE26" s="63">
        <f t="shared" si="4"/>
        <v>0</v>
      </c>
      <c r="AF26" s="46" t="str">
        <f t="shared" si="5"/>
        <v/>
      </c>
    </row>
    <row r="27" spans="1:32" x14ac:dyDescent="0.15">
      <c r="A27" s="35"/>
      <c r="B27" s="35"/>
      <c r="C27" s="35"/>
      <c r="D27" s="35"/>
      <c r="E27" s="36"/>
      <c r="F27" s="37"/>
      <c r="G27" s="37"/>
      <c r="H27" s="38">
        <f t="shared" si="0"/>
        <v>0</v>
      </c>
      <c r="I27" s="37"/>
      <c r="J27" s="37"/>
      <c r="K27" s="38">
        <f t="shared" si="1"/>
        <v>0</v>
      </c>
      <c r="L27" s="39"/>
      <c r="M27" s="40">
        <f t="shared" si="2"/>
        <v>0</v>
      </c>
      <c r="N27" s="35"/>
      <c r="O27" s="35"/>
      <c r="P27" s="35"/>
      <c r="Q27" s="41"/>
      <c r="R27" s="42"/>
      <c r="S27" s="40"/>
      <c r="T27" s="43">
        <v>1</v>
      </c>
      <c r="U27" s="43"/>
      <c r="V27" s="35"/>
      <c r="W27" s="44"/>
      <c r="X27" s="35"/>
      <c r="Y27" s="45"/>
      <c r="Z27" s="45"/>
      <c r="AA27" s="62"/>
      <c r="AB27" s="62"/>
      <c r="AC27" s="63">
        <f t="shared" si="3"/>
        <v>0</v>
      </c>
      <c r="AD27" s="62"/>
      <c r="AE27" s="63">
        <f t="shared" si="4"/>
        <v>0</v>
      </c>
      <c r="AF27" s="46" t="str">
        <f t="shared" si="5"/>
        <v/>
      </c>
    </row>
    <row r="28" spans="1:32" x14ac:dyDescent="0.15">
      <c r="A28" s="35"/>
      <c r="B28" s="35"/>
      <c r="C28" s="35"/>
      <c r="D28" s="35"/>
      <c r="E28" s="36"/>
      <c r="F28" s="37"/>
      <c r="G28" s="37"/>
      <c r="H28" s="38">
        <f t="shared" si="0"/>
        <v>0</v>
      </c>
      <c r="I28" s="37"/>
      <c r="J28" s="37"/>
      <c r="K28" s="38">
        <f t="shared" si="1"/>
        <v>0</v>
      </c>
      <c r="L28" s="39"/>
      <c r="M28" s="40">
        <f t="shared" si="2"/>
        <v>0</v>
      </c>
      <c r="N28" s="35"/>
      <c r="O28" s="35"/>
      <c r="P28" s="35"/>
      <c r="Q28" s="41"/>
      <c r="R28" s="42"/>
      <c r="S28" s="40"/>
      <c r="T28" s="43">
        <v>1</v>
      </c>
      <c r="U28" s="43"/>
      <c r="V28" s="35"/>
      <c r="W28" s="44"/>
      <c r="X28" s="35"/>
      <c r="Y28" s="45"/>
      <c r="Z28" s="45"/>
      <c r="AA28" s="62"/>
      <c r="AB28" s="62"/>
      <c r="AC28" s="63">
        <f t="shared" si="3"/>
        <v>0</v>
      </c>
      <c r="AD28" s="62"/>
      <c r="AE28" s="63">
        <f t="shared" si="4"/>
        <v>0</v>
      </c>
      <c r="AF28" s="46" t="str">
        <f t="shared" si="5"/>
        <v/>
      </c>
    </row>
    <row r="29" spans="1:32" x14ac:dyDescent="0.15">
      <c r="A29" s="35"/>
      <c r="B29" s="35"/>
      <c r="C29" s="35"/>
      <c r="D29" s="35"/>
      <c r="E29" s="36"/>
      <c r="F29" s="37"/>
      <c r="G29" s="37"/>
      <c r="H29" s="38">
        <f t="shared" si="0"/>
        <v>0</v>
      </c>
      <c r="I29" s="37"/>
      <c r="J29" s="37"/>
      <c r="K29" s="38">
        <f t="shared" si="1"/>
        <v>0</v>
      </c>
      <c r="L29" s="39"/>
      <c r="M29" s="40">
        <f t="shared" si="2"/>
        <v>0</v>
      </c>
      <c r="N29" s="35"/>
      <c r="O29" s="35"/>
      <c r="P29" s="35"/>
      <c r="Q29" s="41"/>
      <c r="R29" s="42"/>
      <c r="S29" s="40"/>
      <c r="T29" s="43">
        <v>1</v>
      </c>
      <c r="U29" s="43"/>
      <c r="V29" s="35"/>
      <c r="W29" s="44"/>
      <c r="X29" s="35"/>
      <c r="Y29" s="45"/>
      <c r="Z29" s="45"/>
      <c r="AA29" s="62"/>
      <c r="AB29" s="62"/>
      <c r="AC29" s="63">
        <f t="shared" si="3"/>
        <v>0</v>
      </c>
      <c r="AD29" s="62"/>
      <c r="AE29" s="63">
        <f t="shared" si="4"/>
        <v>0</v>
      </c>
      <c r="AF29" s="46" t="str">
        <f t="shared" si="5"/>
        <v/>
      </c>
    </row>
    <row r="30" spans="1:32" x14ac:dyDescent="0.15">
      <c r="A30" s="35"/>
      <c r="B30" s="64"/>
      <c r="C30" s="35"/>
      <c r="D30" s="35"/>
      <c r="E30" s="36"/>
      <c r="F30" s="37"/>
      <c r="G30" s="37"/>
      <c r="H30" s="38">
        <f t="shared" si="0"/>
        <v>0</v>
      </c>
      <c r="I30" s="37"/>
      <c r="J30" s="37"/>
      <c r="K30" s="38">
        <f t="shared" si="1"/>
        <v>0</v>
      </c>
      <c r="L30" s="39"/>
      <c r="M30" s="40">
        <f t="shared" si="2"/>
        <v>0</v>
      </c>
      <c r="N30" s="35"/>
      <c r="O30" s="35"/>
      <c r="P30" s="35"/>
      <c r="Q30" s="41"/>
      <c r="R30" s="42"/>
      <c r="S30" s="40"/>
      <c r="T30" s="43">
        <v>1</v>
      </c>
      <c r="U30" s="43"/>
      <c r="V30" s="35"/>
      <c r="W30" s="44"/>
      <c r="X30" s="35"/>
      <c r="Y30" s="45"/>
      <c r="Z30" s="45"/>
      <c r="AA30" s="62"/>
      <c r="AB30" s="62"/>
      <c r="AC30" s="63">
        <f t="shared" si="3"/>
        <v>0</v>
      </c>
      <c r="AD30" s="62"/>
      <c r="AE30" s="63">
        <f t="shared" si="4"/>
        <v>0</v>
      </c>
      <c r="AF30" s="46" t="str">
        <f t="shared" si="5"/>
        <v/>
      </c>
    </row>
    <row r="31" spans="1:32" x14ac:dyDescent="0.15">
      <c r="A31" s="35"/>
      <c r="B31" s="35"/>
      <c r="C31" s="35"/>
      <c r="D31" s="35"/>
      <c r="E31" s="36"/>
      <c r="F31" s="37"/>
      <c r="G31" s="37"/>
      <c r="H31" s="38">
        <f t="shared" si="0"/>
        <v>0</v>
      </c>
      <c r="I31" s="37"/>
      <c r="J31" s="37"/>
      <c r="K31" s="38">
        <f t="shared" si="1"/>
        <v>0</v>
      </c>
      <c r="L31" s="39"/>
      <c r="M31" s="40">
        <f t="shared" si="2"/>
        <v>0</v>
      </c>
      <c r="N31" s="35"/>
      <c r="O31" s="35"/>
      <c r="P31" s="35"/>
      <c r="Q31" s="41"/>
      <c r="R31" s="42"/>
      <c r="S31" s="40"/>
      <c r="T31" s="43">
        <v>1</v>
      </c>
      <c r="U31" s="43"/>
      <c r="V31" s="35"/>
      <c r="W31" s="44"/>
      <c r="X31" s="35"/>
      <c r="Y31" s="45"/>
      <c r="Z31" s="45"/>
      <c r="AA31" s="62"/>
      <c r="AB31" s="62"/>
      <c r="AC31" s="63">
        <f t="shared" si="3"/>
        <v>0</v>
      </c>
      <c r="AD31" s="62"/>
      <c r="AE31" s="63">
        <f t="shared" si="4"/>
        <v>0</v>
      </c>
      <c r="AF31" s="46" t="str">
        <f t="shared" si="5"/>
        <v/>
      </c>
    </row>
    <row r="32" spans="1:32" x14ac:dyDescent="0.15">
      <c r="A32" s="35"/>
      <c r="B32" s="35"/>
      <c r="C32" s="35"/>
      <c r="D32" s="35"/>
      <c r="E32" s="36"/>
      <c r="F32" s="37"/>
      <c r="G32" s="37"/>
      <c r="H32" s="38">
        <f t="shared" si="0"/>
        <v>0</v>
      </c>
      <c r="I32" s="37"/>
      <c r="J32" s="37"/>
      <c r="K32" s="38">
        <f t="shared" si="1"/>
        <v>0</v>
      </c>
      <c r="L32" s="39"/>
      <c r="M32" s="40">
        <f t="shared" si="2"/>
        <v>0</v>
      </c>
      <c r="N32" s="35"/>
      <c r="O32" s="35"/>
      <c r="P32" s="35"/>
      <c r="Q32" s="41"/>
      <c r="R32" s="42"/>
      <c r="S32" s="40"/>
      <c r="T32" s="43">
        <v>1</v>
      </c>
      <c r="U32" s="43"/>
      <c r="V32" s="35"/>
      <c r="W32" s="44"/>
      <c r="X32" s="35"/>
      <c r="Y32" s="45"/>
      <c r="Z32" s="45"/>
      <c r="AA32" s="62"/>
      <c r="AB32" s="62"/>
      <c r="AC32" s="63">
        <f t="shared" si="3"/>
        <v>0</v>
      </c>
      <c r="AD32" s="62"/>
      <c r="AE32" s="63">
        <f t="shared" si="4"/>
        <v>0</v>
      </c>
      <c r="AF32" s="46" t="str">
        <f t="shared" si="5"/>
        <v/>
      </c>
    </row>
    <row r="33" spans="1:32" x14ac:dyDescent="0.15">
      <c r="A33" s="35"/>
      <c r="B33" s="35"/>
      <c r="C33" s="35"/>
      <c r="D33" s="35"/>
      <c r="E33" s="36"/>
      <c r="F33" s="37"/>
      <c r="G33" s="37"/>
      <c r="H33" s="38">
        <f t="shared" si="0"/>
        <v>0</v>
      </c>
      <c r="I33" s="37"/>
      <c r="J33" s="37"/>
      <c r="K33" s="38">
        <f t="shared" si="1"/>
        <v>0</v>
      </c>
      <c r="L33" s="39"/>
      <c r="M33" s="40">
        <f t="shared" si="2"/>
        <v>0</v>
      </c>
      <c r="N33" s="35"/>
      <c r="O33" s="35"/>
      <c r="P33" s="35"/>
      <c r="Q33" s="41"/>
      <c r="R33" s="42"/>
      <c r="S33" s="40"/>
      <c r="T33" s="43">
        <v>1</v>
      </c>
      <c r="U33" s="43"/>
      <c r="V33" s="35"/>
      <c r="W33" s="44"/>
      <c r="X33" s="35"/>
      <c r="Y33" s="45"/>
      <c r="Z33" s="45"/>
      <c r="AA33" s="62"/>
      <c r="AB33" s="62"/>
      <c r="AC33" s="63">
        <f t="shared" si="3"/>
        <v>0</v>
      </c>
      <c r="AD33" s="62"/>
      <c r="AE33" s="63">
        <f t="shared" si="4"/>
        <v>0</v>
      </c>
      <c r="AF33" s="46" t="str">
        <f t="shared" si="5"/>
        <v/>
      </c>
    </row>
    <row r="34" spans="1:32" x14ac:dyDescent="0.15">
      <c r="A34" s="35"/>
      <c r="B34" s="35"/>
      <c r="C34" s="35"/>
      <c r="D34" s="35"/>
      <c r="E34" s="36"/>
      <c r="F34" s="37"/>
      <c r="G34" s="37"/>
      <c r="H34" s="38">
        <f t="shared" si="0"/>
        <v>0</v>
      </c>
      <c r="I34" s="37"/>
      <c r="J34" s="37"/>
      <c r="K34" s="38">
        <f t="shared" si="1"/>
        <v>0</v>
      </c>
      <c r="L34" s="39"/>
      <c r="M34" s="40">
        <f t="shared" si="2"/>
        <v>0</v>
      </c>
      <c r="N34" s="35"/>
      <c r="O34" s="35"/>
      <c r="P34" s="35"/>
      <c r="Q34" s="41"/>
      <c r="R34" s="42"/>
      <c r="S34" s="40"/>
      <c r="T34" s="43">
        <v>1</v>
      </c>
      <c r="U34" s="43"/>
      <c r="V34" s="35"/>
      <c r="W34" s="44"/>
      <c r="X34" s="35"/>
      <c r="Y34" s="45"/>
      <c r="Z34" s="45"/>
      <c r="AA34" s="62"/>
      <c r="AB34" s="62"/>
      <c r="AC34" s="63">
        <f t="shared" si="3"/>
        <v>0</v>
      </c>
      <c r="AD34" s="62"/>
      <c r="AE34" s="63">
        <f t="shared" si="4"/>
        <v>0</v>
      </c>
      <c r="AF34" s="46" t="str">
        <f>A34&amp;B34&amp;C34&amp;D34</f>
        <v/>
      </c>
    </row>
    <row r="35" spans="1:32" x14ac:dyDescent="0.15">
      <c r="A35" s="35"/>
      <c r="B35" s="35"/>
      <c r="C35" s="35"/>
      <c r="D35" s="35"/>
      <c r="E35" s="36"/>
      <c r="F35" s="37"/>
      <c r="G35" s="37"/>
      <c r="H35" s="38">
        <f t="shared" si="0"/>
        <v>0</v>
      </c>
      <c r="I35" s="37"/>
      <c r="J35" s="37"/>
      <c r="K35" s="38">
        <f t="shared" si="1"/>
        <v>0</v>
      </c>
      <c r="L35" s="39"/>
      <c r="M35" s="40">
        <f t="shared" si="2"/>
        <v>0</v>
      </c>
      <c r="N35" s="35"/>
      <c r="O35" s="35"/>
      <c r="P35" s="35"/>
      <c r="Q35" s="41"/>
      <c r="R35" s="42"/>
      <c r="S35" s="40"/>
      <c r="T35" s="43"/>
      <c r="U35" s="43"/>
      <c r="V35" s="35"/>
      <c r="W35" s="44"/>
      <c r="X35" s="35"/>
      <c r="Y35" s="45"/>
      <c r="Z35" s="45"/>
      <c r="AA35" s="62"/>
      <c r="AB35" s="62"/>
      <c r="AC35" s="63">
        <f t="shared" si="3"/>
        <v>0</v>
      </c>
      <c r="AD35" s="62"/>
      <c r="AE35" s="63">
        <f t="shared" si="4"/>
        <v>0</v>
      </c>
      <c r="AF35" s="46"/>
    </row>
    <row r="36" spans="1:32" x14ac:dyDescent="0.15">
      <c r="A36" s="35"/>
      <c r="B36" s="35"/>
      <c r="C36" s="35"/>
      <c r="D36" s="35"/>
      <c r="E36" s="36"/>
      <c r="F36" s="37"/>
      <c r="G36" s="37"/>
      <c r="H36" s="38">
        <f t="shared" si="0"/>
        <v>0</v>
      </c>
      <c r="I36" s="37"/>
      <c r="J36" s="37"/>
      <c r="K36" s="38">
        <f t="shared" si="1"/>
        <v>0</v>
      </c>
      <c r="L36" s="39"/>
      <c r="M36" s="40">
        <f t="shared" si="2"/>
        <v>0</v>
      </c>
      <c r="N36" s="35"/>
      <c r="O36" s="35"/>
      <c r="P36" s="35"/>
      <c r="Q36" s="41"/>
      <c r="R36" s="42"/>
      <c r="S36" s="40"/>
      <c r="T36" s="43"/>
      <c r="U36" s="43"/>
      <c r="V36" s="35"/>
      <c r="W36" s="44"/>
      <c r="X36" s="35"/>
      <c r="Y36" s="45"/>
      <c r="Z36" s="45"/>
      <c r="AA36" s="62"/>
      <c r="AB36" s="62"/>
      <c r="AC36" s="63">
        <f t="shared" si="3"/>
        <v>0</v>
      </c>
      <c r="AD36" s="62"/>
      <c r="AE36" s="63">
        <f t="shared" si="4"/>
        <v>0</v>
      </c>
      <c r="AF36" s="46"/>
    </row>
    <row r="37" spans="1:32" x14ac:dyDescent="0.15">
      <c r="A37" s="35"/>
      <c r="B37" s="35"/>
      <c r="C37" s="35"/>
      <c r="D37" s="35"/>
      <c r="E37" s="36"/>
      <c r="F37" s="37"/>
      <c r="G37" s="37"/>
      <c r="H37" s="38">
        <f t="shared" si="0"/>
        <v>0</v>
      </c>
      <c r="I37" s="37"/>
      <c r="J37" s="37"/>
      <c r="K37" s="38">
        <f t="shared" si="1"/>
        <v>0</v>
      </c>
      <c r="L37" s="39"/>
      <c r="M37" s="40">
        <f t="shared" si="2"/>
        <v>0</v>
      </c>
      <c r="N37" s="35"/>
      <c r="O37" s="35"/>
      <c r="P37" s="35"/>
      <c r="Q37" s="41"/>
      <c r="R37" s="42"/>
      <c r="S37" s="40"/>
      <c r="T37" s="43"/>
      <c r="U37" s="43"/>
      <c r="V37" s="35"/>
      <c r="W37" s="44"/>
      <c r="X37" s="35"/>
      <c r="Y37" s="45"/>
      <c r="Z37" s="45"/>
      <c r="AA37" s="62"/>
      <c r="AB37" s="62"/>
      <c r="AC37" s="63">
        <f t="shared" si="3"/>
        <v>0</v>
      </c>
      <c r="AD37" s="62"/>
      <c r="AE37" s="63">
        <f t="shared" si="4"/>
        <v>0</v>
      </c>
      <c r="AF37" s="46"/>
    </row>
    <row r="38" spans="1:32" x14ac:dyDescent="0.15">
      <c r="A38" s="35"/>
      <c r="B38" s="35"/>
      <c r="C38" s="35"/>
      <c r="D38" s="35"/>
      <c r="E38" s="36"/>
      <c r="F38" s="37"/>
      <c r="G38" s="37"/>
      <c r="H38" s="38">
        <f t="shared" si="0"/>
        <v>0</v>
      </c>
      <c r="I38" s="37"/>
      <c r="J38" s="37"/>
      <c r="K38" s="38">
        <f t="shared" si="1"/>
        <v>0</v>
      </c>
      <c r="L38" s="39"/>
      <c r="M38" s="40">
        <f t="shared" si="2"/>
        <v>0</v>
      </c>
      <c r="N38" s="35"/>
      <c r="O38" s="35"/>
      <c r="P38" s="35"/>
      <c r="Q38" s="41"/>
      <c r="R38" s="42"/>
      <c r="S38" s="40"/>
      <c r="T38" s="43"/>
      <c r="U38" s="43"/>
      <c r="V38" s="35"/>
      <c r="W38" s="44"/>
      <c r="X38" s="35"/>
      <c r="Y38" s="45"/>
      <c r="Z38" s="45"/>
      <c r="AA38" s="62"/>
      <c r="AB38" s="62"/>
      <c r="AC38" s="63">
        <f t="shared" si="3"/>
        <v>0</v>
      </c>
      <c r="AD38" s="62"/>
      <c r="AE38" s="63">
        <f t="shared" si="4"/>
        <v>0</v>
      </c>
      <c r="AF38" s="46"/>
    </row>
    <row r="39" spans="1:32" x14ac:dyDescent="0.15">
      <c r="A39" s="35"/>
      <c r="B39" s="35"/>
      <c r="C39" s="35"/>
      <c r="D39" s="35"/>
      <c r="E39" s="36"/>
      <c r="F39" s="37"/>
      <c r="G39" s="37"/>
      <c r="H39" s="38">
        <f t="shared" si="0"/>
        <v>0</v>
      </c>
      <c r="I39" s="37"/>
      <c r="J39" s="37"/>
      <c r="K39" s="38">
        <f t="shared" si="1"/>
        <v>0</v>
      </c>
      <c r="L39" s="39"/>
      <c r="M39" s="40">
        <f t="shared" si="2"/>
        <v>0</v>
      </c>
      <c r="N39" s="35"/>
      <c r="O39" s="35"/>
      <c r="P39" s="35"/>
      <c r="Q39" s="41"/>
      <c r="R39" s="42"/>
      <c r="S39" s="40"/>
      <c r="T39" s="43"/>
      <c r="U39" s="43"/>
      <c r="V39" s="35"/>
      <c r="W39" s="44"/>
      <c r="X39" s="35"/>
      <c r="Y39" s="45"/>
      <c r="Z39" s="45"/>
      <c r="AA39" s="62"/>
      <c r="AB39" s="62"/>
      <c r="AC39" s="63">
        <f t="shared" si="3"/>
        <v>0</v>
      </c>
      <c r="AD39" s="62"/>
      <c r="AE39" s="63">
        <f t="shared" si="4"/>
        <v>0</v>
      </c>
      <c r="AF39" s="46"/>
    </row>
    <row r="40" spans="1:32" x14ac:dyDescent="0.15">
      <c r="A40" s="35"/>
      <c r="B40" s="35"/>
      <c r="C40" s="35"/>
      <c r="D40" s="35"/>
      <c r="E40" s="36"/>
      <c r="F40" s="37"/>
      <c r="G40" s="37"/>
      <c r="H40" s="38">
        <f t="shared" si="0"/>
        <v>0</v>
      </c>
      <c r="I40" s="37"/>
      <c r="J40" s="37"/>
      <c r="K40" s="38">
        <f t="shared" si="1"/>
        <v>0</v>
      </c>
      <c r="L40" s="39"/>
      <c r="M40" s="40">
        <f t="shared" si="2"/>
        <v>0</v>
      </c>
      <c r="N40" s="35"/>
      <c r="O40" s="35"/>
      <c r="P40" s="35"/>
      <c r="Q40" s="41"/>
      <c r="R40" s="42"/>
      <c r="S40" s="40"/>
      <c r="T40" s="43"/>
      <c r="U40" s="43"/>
      <c r="V40" s="35"/>
      <c r="W40" s="44"/>
      <c r="X40" s="35"/>
      <c r="Y40" s="45"/>
      <c r="Z40" s="45"/>
      <c r="AA40" s="62"/>
      <c r="AB40" s="62"/>
      <c r="AC40" s="63">
        <f t="shared" si="3"/>
        <v>0</v>
      </c>
      <c r="AD40" s="62"/>
      <c r="AE40" s="63">
        <f t="shared" si="4"/>
        <v>0</v>
      </c>
      <c r="AF40" s="46"/>
    </row>
    <row r="41" spans="1:32" x14ac:dyDescent="0.15">
      <c r="A41" s="35"/>
      <c r="B41" s="35"/>
      <c r="C41" s="35"/>
      <c r="D41" s="35"/>
      <c r="E41" s="36"/>
      <c r="F41" s="37"/>
      <c r="G41" s="37"/>
      <c r="H41" s="38">
        <f t="shared" si="0"/>
        <v>0</v>
      </c>
      <c r="I41" s="37"/>
      <c r="J41" s="37"/>
      <c r="K41" s="38">
        <f t="shared" si="1"/>
        <v>0</v>
      </c>
      <c r="L41" s="39"/>
      <c r="M41" s="40">
        <f t="shared" si="2"/>
        <v>0</v>
      </c>
      <c r="N41" s="35"/>
      <c r="O41" s="35"/>
      <c r="P41" s="35"/>
      <c r="Q41" s="41"/>
      <c r="R41" s="42"/>
      <c r="S41" s="40"/>
      <c r="T41" s="43"/>
      <c r="U41" s="43"/>
      <c r="V41" s="35"/>
      <c r="W41" s="44"/>
      <c r="X41" s="35"/>
      <c r="Y41" s="45"/>
      <c r="Z41" s="45"/>
      <c r="AA41" s="62"/>
      <c r="AB41" s="62"/>
      <c r="AC41" s="63">
        <f t="shared" si="3"/>
        <v>0</v>
      </c>
      <c r="AD41" s="62"/>
      <c r="AE41" s="63">
        <f t="shared" si="4"/>
        <v>0</v>
      </c>
      <c r="AF41" s="46"/>
    </row>
    <row r="42" spans="1:32" x14ac:dyDescent="0.15">
      <c r="A42" s="35"/>
      <c r="B42" s="35"/>
      <c r="C42" s="35"/>
      <c r="D42" s="35"/>
      <c r="E42" s="36"/>
      <c r="F42" s="37"/>
      <c r="G42" s="37"/>
      <c r="H42" s="38">
        <f t="shared" si="0"/>
        <v>0</v>
      </c>
      <c r="I42" s="37"/>
      <c r="J42" s="37"/>
      <c r="K42" s="38">
        <f t="shared" si="1"/>
        <v>0</v>
      </c>
      <c r="L42" s="39"/>
      <c r="M42" s="40">
        <f t="shared" si="2"/>
        <v>0</v>
      </c>
      <c r="N42" s="35"/>
      <c r="O42" s="35"/>
      <c r="P42" s="35"/>
      <c r="Q42" s="41"/>
      <c r="R42" s="42"/>
      <c r="S42" s="40"/>
      <c r="T42" s="43"/>
      <c r="U42" s="43"/>
      <c r="V42" s="35"/>
      <c r="W42" s="44"/>
      <c r="X42" s="35"/>
      <c r="Y42" s="45"/>
      <c r="Z42" s="45"/>
      <c r="AA42" s="62"/>
      <c r="AB42" s="62"/>
      <c r="AC42" s="63">
        <f t="shared" si="3"/>
        <v>0</v>
      </c>
      <c r="AD42" s="62"/>
      <c r="AE42" s="63">
        <f t="shared" si="4"/>
        <v>0</v>
      </c>
      <c r="AF42" s="46"/>
    </row>
    <row r="43" spans="1:32" x14ac:dyDescent="0.15">
      <c r="A43" s="35"/>
      <c r="B43" s="35"/>
      <c r="C43" s="35"/>
      <c r="D43" s="35"/>
      <c r="E43" s="36"/>
      <c r="F43" s="37"/>
      <c r="G43" s="37"/>
      <c r="H43" s="38">
        <f t="shared" si="0"/>
        <v>0</v>
      </c>
      <c r="I43" s="37"/>
      <c r="J43" s="37"/>
      <c r="K43" s="38">
        <f t="shared" si="1"/>
        <v>0</v>
      </c>
      <c r="L43" s="39"/>
      <c r="M43" s="40">
        <f t="shared" si="2"/>
        <v>0</v>
      </c>
      <c r="N43" s="35"/>
      <c r="O43" s="35"/>
      <c r="P43" s="35"/>
      <c r="Q43" s="41"/>
      <c r="R43" s="42"/>
      <c r="S43" s="40"/>
      <c r="T43" s="43"/>
      <c r="U43" s="43"/>
      <c r="V43" s="35"/>
      <c r="W43" s="44"/>
      <c r="X43" s="35"/>
      <c r="Y43" s="45"/>
      <c r="Z43" s="45"/>
      <c r="AA43" s="62"/>
      <c r="AB43" s="62"/>
      <c r="AC43" s="63">
        <f t="shared" si="3"/>
        <v>0</v>
      </c>
      <c r="AD43" s="62"/>
      <c r="AE43" s="63">
        <f t="shared" si="4"/>
        <v>0</v>
      </c>
      <c r="AF43" s="46"/>
    </row>
    <row r="44" spans="1:32" x14ac:dyDescent="0.15">
      <c r="A44" s="35"/>
      <c r="B44" s="35"/>
      <c r="C44" s="35"/>
      <c r="D44" s="35"/>
      <c r="E44" s="36"/>
      <c r="F44" s="37"/>
      <c r="G44" s="37"/>
      <c r="H44" s="38">
        <f t="shared" si="0"/>
        <v>0</v>
      </c>
      <c r="I44" s="37"/>
      <c r="J44" s="37"/>
      <c r="K44" s="38">
        <f t="shared" si="1"/>
        <v>0</v>
      </c>
      <c r="L44" s="39"/>
      <c r="M44" s="40">
        <f t="shared" si="2"/>
        <v>0</v>
      </c>
      <c r="N44" s="35"/>
      <c r="O44" s="35"/>
      <c r="P44" s="35"/>
      <c r="Q44" s="41"/>
      <c r="R44" s="42"/>
      <c r="S44" s="40"/>
      <c r="T44" s="43"/>
      <c r="U44" s="43"/>
      <c r="V44" s="35"/>
      <c r="W44" s="44"/>
      <c r="X44" s="35"/>
      <c r="Y44" s="45"/>
      <c r="Z44" s="45"/>
      <c r="AA44" s="62"/>
      <c r="AB44" s="62"/>
      <c r="AC44" s="63">
        <f t="shared" si="3"/>
        <v>0</v>
      </c>
      <c r="AD44" s="62"/>
      <c r="AE44" s="63">
        <f t="shared" si="4"/>
        <v>0</v>
      </c>
      <c r="AF44" s="46"/>
    </row>
    <row r="45" spans="1:32" x14ac:dyDescent="0.15">
      <c r="A45" s="35"/>
      <c r="B45" s="35"/>
      <c r="C45" s="35"/>
      <c r="D45" s="35"/>
      <c r="E45" s="36"/>
      <c r="F45" s="37"/>
      <c r="G45" s="37"/>
      <c r="H45" s="38">
        <f t="shared" si="0"/>
        <v>0</v>
      </c>
      <c r="I45" s="37"/>
      <c r="J45" s="37"/>
      <c r="K45" s="38">
        <f t="shared" si="1"/>
        <v>0</v>
      </c>
      <c r="L45" s="39"/>
      <c r="M45" s="40">
        <f t="shared" si="2"/>
        <v>0</v>
      </c>
      <c r="N45" s="35"/>
      <c r="O45" s="35"/>
      <c r="P45" s="35"/>
      <c r="Q45" s="41"/>
      <c r="R45" s="42"/>
      <c r="S45" s="40"/>
      <c r="T45" s="43"/>
      <c r="U45" s="43"/>
      <c r="V45" s="35"/>
      <c r="W45" s="44"/>
      <c r="X45" s="35"/>
      <c r="Y45" s="45"/>
      <c r="Z45" s="45"/>
      <c r="AA45" s="62"/>
      <c r="AB45" s="62"/>
      <c r="AC45" s="63">
        <f t="shared" si="3"/>
        <v>0</v>
      </c>
      <c r="AD45" s="62"/>
      <c r="AE45" s="63">
        <f t="shared" si="4"/>
        <v>0</v>
      </c>
      <c r="AF45" s="46"/>
    </row>
    <row r="46" spans="1:32" x14ac:dyDescent="0.15">
      <c r="A46" s="35"/>
      <c r="B46" s="35"/>
      <c r="C46" s="35"/>
      <c r="D46" s="35"/>
      <c r="E46" s="36"/>
      <c r="F46" s="37"/>
      <c r="G46" s="37"/>
      <c r="H46" s="38">
        <f t="shared" si="0"/>
        <v>0</v>
      </c>
      <c r="I46" s="37"/>
      <c r="J46" s="37"/>
      <c r="K46" s="38">
        <f t="shared" si="1"/>
        <v>0</v>
      </c>
      <c r="L46" s="39"/>
      <c r="M46" s="40">
        <f t="shared" si="2"/>
        <v>0</v>
      </c>
      <c r="N46" s="35"/>
      <c r="O46" s="35"/>
      <c r="P46" s="35"/>
      <c r="Q46" s="41"/>
      <c r="R46" s="42"/>
      <c r="S46" s="40"/>
      <c r="T46" s="43"/>
      <c r="U46" s="43"/>
      <c r="V46" s="35"/>
      <c r="W46" s="44"/>
      <c r="X46" s="35"/>
      <c r="Y46" s="45"/>
      <c r="Z46" s="45"/>
      <c r="AA46" s="62"/>
      <c r="AB46" s="62"/>
      <c r="AC46" s="63">
        <f t="shared" si="3"/>
        <v>0</v>
      </c>
      <c r="AD46" s="62"/>
      <c r="AE46" s="63">
        <f t="shared" si="4"/>
        <v>0</v>
      </c>
      <c r="AF46" s="46"/>
    </row>
    <row r="47" spans="1:32" x14ac:dyDescent="0.15">
      <c r="A47" s="35"/>
      <c r="B47" s="35"/>
      <c r="C47" s="35"/>
      <c r="D47" s="35"/>
      <c r="E47" s="36"/>
      <c r="F47" s="37"/>
      <c r="G47" s="37"/>
      <c r="H47" s="38">
        <f t="shared" si="0"/>
        <v>0</v>
      </c>
      <c r="I47" s="37"/>
      <c r="J47" s="37"/>
      <c r="K47" s="38">
        <f t="shared" si="1"/>
        <v>0</v>
      </c>
      <c r="L47" s="39"/>
      <c r="M47" s="40">
        <f t="shared" si="2"/>
        <v>0</v>
      </c>
      <c r="N47" s="35"/>
      <c r="O47" s="35"/>
      <c r="P47" s="35"/>
      <c r="Q47" s="41"/>
      <c r="R47" s="42"/>
      <c r="S47" s="40"/>
      <c r="T47" s="43"/>
      <c r="U47" s="43"/>
      <c r="V47" s="35"/>
      <c r="W47" s="44"/>
      <c r="X47" s="35"/>
      <c r="Y47" s="45"/>
      <c r="Z47" s="45"/>
      <c r="AA47" s="62"/>
      <c r="AB47" s="62"/>
      <c r="AC47" s="63">
        <f t="shared" si="3"/>
        <v>0</v>
      </c>
      <c r="AD47" s="62"/>
      <c r="AE47" s="63">
        <f t="shared" si="4"/>
        <v>0</v>
      </c>
      <c r="AF47" s="46"/>
    </row>
    <row r="48" spans="1:32" x14ac:dyDescent="0.15">
      <c r="A48" s="35"/>
      <c r="B48" s="35"/>
      <c r="C48" s="35"/>
      <c r="D48" s="35"/>
      <c r="E48" s="36"/>
      <c r="F48" s="37"/>
      <c r="G48" s="37"/>
      <c r="H48" s="38">
        <f t="shared" si="0"/>
        <v>0</v>
      </c>
      <c r="I48" s="37"/>
      <c r="J48" s="37"/>
      <c r="K48" s="38">
        <f t="shared" si="1"/>
        <v>0</v>
      </c>
      <c r="L48" s="39"/>
      <c r="M48" s="40">
        <f t="shared" si="2"/>
        <v>0</v>
      </c>
      <c r="N48" s="35"/>
      <c r="O48" s="35"/>
      <c r="P48" s="35"/>
      <c r="Q48" s="41"/>
      <c r="R48" s="42"/>
      <c r="S48" s="40"/>
      <c r="T48" s="43"/>
      <c r="U48" s="43"/>
      <c r="V48" s="35"/>
      <c r="W48" s="44"/>
      <c r="X48" s="35"/>
      <c r="Y48" s="45"/>
      <c r="Z48" s="45"/>
      <c r="AA48" s="62"/>
      <c r="AB48" s="62"/>
      <c r="AC48" s="63">
        <f t="shared" si="3"/>
        <v>0</v>
      </c>
      <c r="AD48" s="62"/>
      <c r="AE48" s="63">
        <f t="shared" si="4"/>
        <v>0</v>
      </c>
      <c r="AF48" s="46"/>
    </row>
    <row r="49" spans="1:32" x14ac:dyDescent="0.15">
      <c r="A49" s="35"/>
      <c r="B49" s="35"/>
      <c r="C49" s="35"/>
      <c r="D49" s="35"/>
      <c r="E49" s="36"/>
      <c r="F49" s="37"/>
      <c r="G49" s="37"/>
      <c r="H49" s="38">
        <f t="shared" si="0"/>
        <v>0</v>
      </c>
      <c r="I49" s="37"/>
      <c r="J49" s="37"/>
      <c r="K49" s="38">
        <f t="shared" si="1"/>
        <v>0</v>
      </c>
      <c r="L49" s="39"/>
      <c r="M49" s="40">
        <f t="shared" si="2"/>
        <v>0</v>
      </c>
      <c r="N49" s="35"/>
      <c r="O49" s="35"/>
      <c r="P49" s="35"/>
      <c r="Q49" s="41"/>
      <c r="R49" s="42"/>
      <c r="S49" s="40"/>
      <c r="T49" s="43"/>
      <c r="U49" s="43"/>
      <c r="V49" s="35"/>
      <c r="W49" s="44"/>
      <c r="X49" s="35"/>
      <c r="Y49" s="45"/>
      <c r="Z49" s="45"/>
      <c r="AA49" s="62"/>
      <c r="AB49" s="62"/>
      <c r="AC49" s="63">
        <f t="shared" si="3"/>
        <v>0</v>
      </c>
      <c r="AD49" s="62"/>
      <c r="AE49" s="63">
        <f t="shared" si="4"/>
        <v>0</v>
      </c>
      <c r="AF49" s="46"/>
    </row>
    <row r="50" spans="1:32" x14ac:dyDescent="0.15">
      <c r="A50" s="35"/>
      <c r="B50" s="35"/>
      <c r="C50" s="35"/>
      <c r="D50" s="35"/>
      <c r="E50" s="36"/>
      <c r="F50" s="37"/>
      <c r="G50" s="37"/>
      <c r="H50" s="38">
        <f t="shared" si="0"/>
        <v>0</v>
      </c>
      <c r="I50" s="37"/>
      <c r="J50" s="37"/>
      <c r="K50" s="38">
        <f t="shared" si="1"/>
        <v>0</v>
      </c>
      <c r="L50" s="39"/>
      <c r="M50" s="40">
        <f t="shared" si="2"/>
        <v>0</v>
      </c>
      <c r="N50" s="35"/>
      <c r="O50" s="35"/>
      <c r="P50" s="35"/>
      <c r="Q50" s="41"/>
      <c r="R50" s="42"/>
      <c r="S50" s="40"/>
      <c r="T50" s="43"/>
      <c r="U50" s="43"/>
      <c r="V50" s="35"/>
      <c r="W50" s="44"/>
      <c r="X50" s="35"/>
      <c r="Y50" s="45"/>
      <c r="Z50" s="45"/>
      <c r="AA50" s="62"/>
      <c r="AB50" s="62"/>
      <c r="AC50" s="63">
        <f t="shared" si="3"/>
        <v>0</v>
      </c>
      <c r="AD50" s="62"/>
      <c r="AE50" s="63">
        <f t="shared" si="4"/>
        <v>0</v>
      </c>
      <c r="AF50" s="46"/>
    </row>
    <row r="51" spans="1:32" x14ac:dyDescent="0.15">
      <c r="A51" s="35"/>
      <c r="B51" s="35"/>
      <c r="C51" s="35"/>
      <c r="D51" s="35"/>
      <c r="E51" s="36"/>
      <c r="F51" s="37"/>
      <c r="G51" s="37"/>
      <c r="H51" s="38">
        <f t="shared" si="0"/>
        <v>0</v>
      </c>
      <c r="I51" s="37"/>
      <c r="J51" s="37"/>
      <c r="K51" s="38">
        <f t="shared" si="1"/>
        <v>0</v>
      </c>
      <c r="L51" s="39"/>
      <c r="M51" s="40">
        <f t="shared" si="2"/>
        <v>0</v>
      </c>
      <c r="N51" s="35"/>
      <c r="O51" s="35"/>
      <c r="P51" s="35"/>
      <c r="Q51" s="41"/>
      <c r="R51" s="42"/>
      <c r="S51" s="40"/>
      <c r="T51" s="43"/>
      <c r="U51" s="43"/>
      <c r="V51" s="35"/>
      <c r="W51" s="44"/>
      <c r="X51" s="35"/>
      <c r="Y51" s="45"/>
      <c r="Z51" s="45"/>
      <c r="AA51" s="62"/>
      <c r="AB51" s="62"/>
      <c r="AC51" s="63">
        <f t="shared" si="3"/>
        <v>0</v>
      </c>
      <c r="AD51" s="62"/>
      <c r="AE51" s="63">
        <f t="shared" si="4"/>
        <v>0</v>
      </c>
      <c r="AF51" s="46"/>
    </row>
    <row r="52" spans="1:32" x14ac:dyDescent="0.15">
      <c r="A52" s="35"/>
      <c r="B52" s="35"/>
      <c r="C52" s="35"/>
      <c r="D52" s="35"/>
      <c r="E52" s="36"/>
      <c r="F52" s="37"/>
      <c r="G52" s="37"/>
      <c r="H52" s="38">
        <f t="shared" si="0"/>
        <v>0</v>
      </c>
      <c r="I52" s="37"/>
      <c r="J52" s="37"/>
      <c r="K52" s="38">
        <f t="shared" si="1"/>
        <v>0</v>
      </c>
      <c r="L52" s="39"/>
      <c r="M52" s="40">
        <f t="shared" si="2"/>
        <v>0</v>
      </c>
      <c r="N52" s="35"/>
      <c r="O52" s="35"/>
      <c r="P52" s="35"/>
      <c r="Q52" s="41"/>
      <c r="R52" s="42"/>
      <c r="S52" s="40"/>
      <c r="T52" s="43"/>
      <c r="U52" s="43"/>
      <c r="V52" s="35"/>
      <c r="W52" s="44"/>
      <c r="X52" s="35"/>
      <c r="Y52" s="45"/>
      <c r="Z52" s="45"/>
      <c r="AA52" s="62"/>
      <c r="AB52" s="62"/>
      <c r="AC52" s="63">
        <f t="shared" si="3"/>
        <v>0</v>
      </c>
      <c r="AD52" s="62"/>
      <c r="AE52" s="63">
        <f t="shared" si="4"/>
        <v>0</v>
      </c>
      <c r="AF52" s="46"/>
    </row>
    <row r="53" spans="1:32" x14ac:dyDescent="0.15">
      <c r="A53" s="35"/>
      <c r="B53" s="35"/>
      <c r="C53" s="35"/>
      <c r="D53" s="35"/>
      <c r="E53" s="36"/>
      <c r="F53" s="37"/>
      <c r="G53" s="37"/>
      <c r="H53" s="38">
        <f t="shared" si="0"/>
        <v>0</v>
      </c>
      <c r="I53" s="37"/>
      <c r="J53" s="37"/>
      <c r="K53" s="38">
        <f t="shared" si="1"/>
        <v>0</v>
      </c>
      <c r="L53" s="39"/>
      <c r="M53" s="40">
        <f t="shared" si="2"/>
        <v>0</v>
      </c>
      <c r="N53" s="35"/>
      <c r="O53" s="35"/>
      <c r="P53" s="35"/>
      <c r="Q53" s="41"/>
      <c r="R53" s="42"/>
      <c r="S53" s="40"/>
      <c r="T53" s="43"/>
      <c r="U53" s="43"/>
      <c r="V53" s="35"/>
      <c r="W53" s="44"/>
      <c r="X53" s="35"/>
      <c r="Y53" s="45"/>
      <c r="Z53" s="45"/>
      <c r="AA53" s="62"/>
      <c r="AB53" s="62"/>
      <c r="AC53" s="63">
        <f t="shared" si="3"/>
        <v>0</v>
      </c>
      <c r="AD53" s="62"/>
      <c r="AE53" s="63">
        <f t="shared" si="4"/>
        <v>0</v>
      </c>
      <c r="AF53" s="46"/>
    </row>
    <row r="54" spans="1:32" x14ac:dyDescent="0.15">
      <c r="A54" s="35"/>
      <c r="B54" s="35"/>
      <c r="C54" s="35"/>
      <c r="D54" s="35"/>
      <c r="E54" s="36"/>
      <c r="F54" s="37"/>
      <c r="G54" s="37"/>
      <c r="H54" s="38">
        <f t="shared" si="0"/>
        <v>0</v>
      </c>
      <c r="I54" s="37"/>
      <c r="J54" s="37"/>
      <c r="K54" s="38">
        <f t="shared" si="1"/>
        <v>0</v>
      </c>
      <c r="L54" s="39"/>
      <c r="M54" s="40">
        <f t="shared" si="2"/>
        <v>0</v>
      </c>
      <c r="N54" s="35"/>
      <c r="O54" s="35"/>
      <c r="P54" s="35"/>
      <c r="Q54" s="41"/>
      <c r="R54" s="42"/>
      <c r="S54" s="40"/>
      <c r="T54" s="43"/>
      <c r="U54" s="43"/>
      <c r="V54" s="35"/>
      <c r="W54" s="44"/>
      <c r="X54" s="35"/>
      <c r="Y54" s="45"/>
      <c r="Z54" s="45"/>
      <c r="AA54" s="62"/>
      <c r="AB54" s="62"/>
      <c r="AC54" s="63">
        <f t="shared" si="3"/>
        <v>0</v>
      </c>
      <c r="AD54" s="62"/>
      <c r="AE54" s="63">
        <f t="shared" si="4"/>
        <v>0</v>
      </c>
      <c r="AF54" s="46"/>
    </row>
    <row r="55" spans="1:32" x14ac:dyDescent="0.15">
      <c r="A55" s="35"/>
      <c r="B55" s="35"/>
      <c r="C55" s="35"/>
      <c r="D55" s="35"/>
      <c r="E55" s="36"/>
      <c r="F55" s="37"/>
      <c r="G55" s="37"/>
      <c r="H55" s="38">
        <f t="shared" si="0"/>
        <v>0</v>
      </c>
      <c r="I55" s="37"/>
      <c r="J55" s="37"/>
      <c r="K55" s="38">
        <f t="shared" si="1"/>
        <v>0</v>
      </c>
      <c r="L55" s="39"/>
      <c r="M55" s="40">
        <f t="shared" si="2"/>
        <v>0</v>
      </c>
      <c r="N55" s="35"/>
      <c r="O55" s="35"/>
      <c r="P55" s="35"/>
      <c r="Q55" s="41"/>
      <c r="R55" s="42"/>
      <c r="S55" s="40"/>
      <c r="T55" s="43"/>
      <c r="U55" s="43"/>
      <c r="V55" s="35"/>
      <c r="W55" s="44"/>
      <c r="X55" s="35"/>
      <c r="Y55" s="45"/>
      <c r="Z55" s="45"/>
      <c r="AA55" s="62"/>
      <c r="AB55" s="62"/>
      <c r="AC55" s="63">
        <f t="shared" si="3"/>
        <v>0</v>
      </c>
      <c r="AD55" s="62"/>
      <c r="AE55" s="63">
        <f t="shared" si="4"/>
        <v>0</v>
      </c>
      <c r="AF55" s="46"/>
    </row>
    <row r="56" spans="1:32" x14ac:dyDescent="0.15">
      <c r="A56" s="35"/>
      <c r="B56" s="35"/>
      <c r="C56" s="35"/>
      <c r="D56" s="35"/>
      <c r="E56" s="36"/>
      <c r="F56" s="37"/>
      <c r="G56" s="37"/>
      <c r="H56" s="38">
        <f t="shared" si="0"/>
        <v>0</v>
      </c>
      <c r="I56" s="37"/>
      <c r="J56" s="37"/>
      <c r="K56" s="38">
        <f t="shared" si="1"/>
        <v>0</v>
      </c>
      <c r="L56" s="39"/>
      <c r="M56" s="40">
        <f t="shared" si="2"/>
        <v>0</v>
      </c>
      <c r="N56" s="35"/>
      <c r="O56" s="35"/>
      <c r="P56" s="35"/>
      <c r="Q56" s="41"/>
      <c r="R56" s="42"/>
      <c r="S56" s="40"/>
      <c r="T56" s="43"/>
      <c r="U56" s="43"/>
      <c r="V56" s="35"/>
      <c r="W56" s="44"/>
      <c r="X56" s="35"/>
      <c r="Y56" s="45"/>
      <c r="Z56" s="45"/>
      <c r="AA56" s="62"/>
      <c r="AB56" s="62"/>
      <c r="AC56" s="63">
        <f t="shared" si="3"/>
        <v>0</v>
      </c>
      <c r="AD56" s="62"/>
      <c r="AE56" s="63">
        <f t="shared" si="4"/>
        <v>0</v>
      </c>
      <c r="AF56" s="46"/>
    </row>
    <row r="57" spans="1:32" x14ac:dyDescent="0.15">
      <c r="A57" s="35"/>
      <c r="B57" s="35"/>
      <c r="C57" s="35"/>
      <c r="D57" s="35"/>
      <c r="E57" s="36"/>
      <c r="F57" s="37"/>
      <c r="G57" s="37"/>
      <c r="H57" s="38">
        <f t="shared" si="0"/>
        <v>0</v>
      </c>
      <c r="I57" s="37"/>
      <c r="J57" s="37"/>
      <c r="K57" s="38">
        <f t="shared" si="1"/>
        <v>0</v>
      </c>
      <c r="L57" s="39"/>
      <c r="M57" s="40">
        <f t="shared" si="2"/>
        <v>0</v>
      </c>
      <c r="N57" s="35"/>
      <c r="O57" s="35"/>
      <c r="P57" s="35"/>
      <c r="Q57" s="41"/>
      <c r="R57" s="42"/>
      <c r="S57" s="40"/>
      <c r="T57" s="43"/>
      <c r="U57" s="43"/>
      <c r="V57" s="35"/>
      <c r="W57" s="44"/>
      <c r="X57" s="35"/>
      <c r="Y57" s="45"/>
      <c r="Z57" s="45"/>
      <c r="AA57" s="62"/>
      <c r="AB57" s="62"/>
      <c r="AC57" s="63">
        <f t="shared" si="3"/>
        <v>0</v>
      </c>
      <c r="AD57" s="62"/>
      <c r="AE57" s="63">
        <f t="shared" si="4"/>
        <v>0</v>
      </c>
      <c r="AF57" s="46"/>
    </row>
    <row r="58" spans="1:32" x14ac:dyDescent="0.15">
      <c r="A58" s="35"/>
      <c r="B58" s="35"/>
      <c r="C58" s="35"/>
      <c r="D58" s="35"/>
      <c r="E58" s="36"/>
      <c r="F58" s="37"/>
      <c r="G58" s="37"/>
      <c r="H58" s="38">
        <f t="shared" si="0"/>
        <v>0</v>
      </c>
      <c r="I58" s="37"/>
      <c r="J58" s="37"/>
      <c r="K58" s="38">
        <f t="shared" si="1"/>
        <v>0</v>
      </c>
      <c r="L58" s="39"/>
      <c r="M58" s="40">
        <f t="shared" si="2"/>
        <v>0</v>
      </c>
      <c r="N58" s="35"/>
      <c r="O58" s="35"/>
      <c r="P58" s="35"/>
      <c r="Q58" s="41"/>
      <c r="R58" s="42"/>
      <c r="S58" s="40"/>
      <c r="T58" s="43"/>
      <c r="U58" s="43"/>
      <c r="V58" s="35"/>
      <c r="W58" s="44"/>
      <c r="X58" s="35"/>
      <c r="Y58" s="45"/>
      <c r="Z58" s="45"/>
      <c r="AA58" s="62"/>
      <c r="AB58" s="62"/>
      <c r="AC58" s="63">
        <f t="shared" si="3"/>
        <v>0</v>
      </c>
      <c r="AD58" s="62"/>
      <c r="AE58" s="63">
        <f t="shared" si="4"/>
        <v>0</v>
      </c>
      <c r="AF58" s="46"/>
    </row>
    <row r="59" spans="1:32" x14ac:dyDescent="0.15">
      <c r="A59" s="35"/>
      <c r="B59" s="35"/>
      <c r="C59" s="35"/>
      <c r="D59" s="35"/>
      <c r="E59" s="36"/>
      <c r="F59" s="37"/>
      <c r="G59" s="37"/>
      <c r="H59" s="38">
        <f t="shared" si="0"/>
        <v>0</v>
      </c>
      <c r="I59" s="37"/>
      <c r="J59" s="37"/>
      <c r="K59" s="38">
        <f t="shared" si="1"/>
        <v>0</v>
      </c>
      <c r="L59" s="39"/>
      <c r="M59" s="40">
        <f t="shared" si="2"/>
        <v>0</v>
      </c>
      <c r="N59" s="35"/>
      <c r="O59" s="35"/>
      <c r="P59" s="35"/>
      <c r="Q59" s="41"/>
      <c r="R59" s="42"/>
      <c r="S59" s="40"/>
      <c r="T59" s="43"/>
      <c r="U59" s="43"/>
      <c r="V59" s="35"/>
      <c r="W59" s="44"/>
      <c r="X59" s="35"/>
      <c r="Y59" s="45"/>
      <c r="Z59" s="45"/>
      <c r="AA59" s="62"/>
      <c r="AB59" s="62"/>
      <c r="AC59" s="63">
        <f t="shared" si="3"/>
        <v>0</v>
      </c>
      <c r="AD59" s="62"/>
      <c r="AE59" s="63">
        <f t="shared" si="4"/>
        <v>0</v>
      </c>
      <c r="AF59" s="46"/>
    </row>
  </sheetData>
  <sheetProtection sheet="1" objects="1" scenarios="1"/>
  <phoneticPr fontId="3" type="noConversion"/>
  <pageMargins left="0.75" right="0.75" top="1" bottom="1" header="0.5" footer="0.5"/>
  <pageSetup orientation="portrait" horizontalDpi="4294967292" verticalDpi="429496729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F59"/>
  <sheetViews>
    <sheetView workbookViewId="0">
      <selection activeCell="F77" sqref="F77"/>
    </sheetView>
  </sheetViews>
  <sheetFormatPr baseColWidth="10" defaultRowHeight="13" x14ac:dyDescent="0.15"/>
  <cols>
    <col min="3" max="3" width="13" customWidth="1"/>
    <col min="14" max="14" width="32.1640625" customWidth="1"/>
    <col min="32" max="32" width="26.1640625" customWidth="1"/>
  </cols>
  <sheetData>
    <row r="1" spans="1:32" ht="14" thickBot="1" x14ac:dyDescent="0.2">
      <c r="A1" s="1" t="s">
        <v>657</v>
      </c>
      <c r="B1" s="2"/>
      <c r="C1" s="2"/>
      <c r="D1" s="3"/>
      <c r="E1" s="4"/>
      <c r="F1" s="5" t="s">
        <v>528</v>
      </c>
      <c r="G1" s="6"/>
      <c r="H1" s="6"/>
      <c r="I1" s="5" t="s">
        <v>435</v>
      </c>
      <c r="J1" s="6"/>
      <c r="K1" s="7"/>
      <c r="L1" s="8"/>
      <c r="M1" s="9"/>
      <c r="N1" s="11"/>
      <c r="O1" s="11"/>
      <c r="P1" s="11"/>
      <c r="Q1" s="11"/>
      <c r="R1" s="13"/>
      <c r="S1" s="13"/>
      <c r="T1" s="14"/>
      <c r="U1" s="12"/>
      <c r="V1" s="11"/>
      <c r="W1" s="15"/>
      <c r="X1" s="16"/>
      <c r="Y1" s="17"/>
      <c r="Z1" s="15"/>
      <c r="AA1" s="57" t="s">
        <v>665</v>
      </c>
      <c r="AB1" s="58"/>
      <c r="AC1" s="59"/>
      <c r="AD1" s="57" t="s">
        <v>673</v>
      </c>
      <c r="AE1" s="59"/>
    </row>
    <row r="2" spans="1:32" ht="57" thickBot="1" x14ac:dyDescent="0.2">
      <c r="A2" s="18" t="s">
        <v>280</v>
      </c>
      <c r="B2" s="19" t="s">
        <v>151</v>
      </c>
      <c r="C2" s="20" t="s">
        <v>47</v>
      </c>
      <c r="D2" s="20" t="s">
        <v>48</v>
      </c>
      <c r="E2" s="21" t="s">
        <v>49</v>
      </c>
      <c r="F2" s="22" t="s">
        <v>88</v>
      </c>
      <c r="G2" s="22" t="s">
        <v>521</v>
      </c>
      <c r="H2" s="22" t="s">
        <v>430</v>
      </c>
      <c r="I2" s="22" t="s">
        <v>567</v>
      </c>
      <c r="J2" s="22" t="s">
        <v>423</v>
      </c>
      <c r="K2" s="22" t="s">
        <v>328</v>
      </c>
      <c r="L2" s="23" t="s">
        <v>327</v>
      </c>
      <c r="M2" s="24" t="s">
        <v>169</v>
      </c>
      <c r="N2" s="25" t="s">
        <v>93</v>
      </c>
      <c r="O2" s="26" t="s">
        <v>92</v>
      </c>
      <c r="P2" s="25" t="s">
        <v>53</v>
      </c>
      <c r="Q2" s="28" t="s">
        <v>54</v>
      </c>
      <c r="R2" s="29" t="s">
        <v>55</v>
      </c>
      <c r="S2" s="30" t="s">
        <v>56</v>
      </c>
      <c r="T2" s="31" t="s">
        <v>119</v>
      </c>
      <c r="U2" s="32" t="s">
        <v>123</v>
      </c>
      <c r="V2" s="18" t="s">
        <v>182</v>
      </c>
      <c r="W2" s="18" t="s">
        <v>183</v>
      </c>
      <c r="X2" s="18" t="s">
        <v>32</v>
      </c>
      <c r="Y2" s="20" t="s">
        <v>116</v>
      </c>
      <c r="Z2" s="20" t="s">
        <v>186</v>
      </c>
      <c r="AA2" s="60" t="s">
        <v>187</v>
      </c>
      <c r="AB2" s="60" t="s">
        <v>683</v>
      </c>
      <c r="AC2" s="61" t="s">
        <v>430</v>
      </c>
      <c r="AD2" s="60" t="s">
        <v>539</v>
      </c>
      <c r="AE2" s="60" t="s">
        <v>328</v>
      </c>
      <c r="AF2" s="33" t="s">
        <v>71</v>
      </c>
    </row>
    <row r="3" spans="1:32" x14ac:dyDescent="0.15">
      <c r="A3" s="35" t="s">
        <v>87</v>
      </c>
      <c r="B3" s="35" t="s">
        <v>722</v>
      </c>
      <c r="C3" s="35" t="s">
        <v>723</v>
      </c>
      <c r="D3" s="35" t="s">
        <v>424</v>
      </c>
      <c r="E3" s="36">
        <v>11.1</v>
      </c>
      <c r="F3" s="37"/>
      <c r="G3" s="37"/>
      <c r="H3" s="38">
        <f t="shared" ref="H3:H59" si="0">SIN(G3*PI()/180)*F3*3</f>
        <v>0</v>
      </c>
      <c r="I3" s="37"/>
      <c r="J3" s="37"/>
      <c r="K3" s="38">
        <v>141.69999999999999</v>
      </c>
      <c r="L3" s="39"/>
      <c r="M3" s="40">
        <f t="shared" ref="M3:M59" si="1">IF(AC3+AE3&lt;&gt;0,AC3+AE3,H3+K3)+L3</f>
        <v>141.69999999999999</v>
      </c>
      <c r="N3" s="35" t="s">
        <v>724</v>
      </c>
      <c r="O3" s="35"/>
      <c r="P3" s="35"/>
      <c r="Q3" s="41">
        <v>41581</v>
      </c>
      <c r="R3" s="42">
        <v>45</v>
      </c>
      <c r="S3" s="40">
        <f>E3*12+M3+R3/4</f>
        <v>286.14999999999998</v>
      </c>
      <c r="T3" s="43">
        <v>1</v>
      </c>
      <c r="U3" s="43"/>
      <c r="V3" s="35"/>
      <c r="W3" s="44"/>
      <c r="X3" s="35"/>
      <c r="Y3" s="45"/>
      <c r="Z3" s="45"/>
      <c r="AA3" s="62"/>
      <c r="AB3" s="62"/>
      <c r="AC3" s="63">
        <f t="shared" ref="AC3:AC59" si="2">AA3*TAN(AB3*PI()/180)*3</f>
        <v>0</v>
      </c>
      <c r="AD3" s="62"/>
      <c r="AE3" s="63">
        <f t="shared" ref="AE3:AE59" si="3">AA3*TAN(AD3*PI()/180)*3</f>
        <v>0</v>
      </c>
      <c r="AF3" s="46" t="str">
        <f t="shared" ref="AF3:AF33" si="4">A3&amp;B3&amp;C3&amp;D3</f>
        <v>MAMt Tom SRBray Brook AreaWP</v>
      </c>
    </row>
    <row r="4" spans="1:32" x14ac:dyDescent="0.15">
      <c r="A4" s="35" t="s">
        <v>725</v>
      </c>
      <c r="B4" s="35" t="s">
        <v>722</v>
      </c>
      <c r="C4" s="35" t="s">
        <v>723</v>
      </c>
      <c r="D4" s="35" t="s">
        <v>726</v>
      </c>
      <c r="E4" s="36">
        <v>6.5</v>
      </c>
      <c r="F4" s="37">
        <v>48</v>
      </c>
      <c r="G4" s="37">
        <v>50.4</v>
      </c>
      <c r="H4" s="38">
        <f t="shared" si="0"/>
        <v>110.95390695971363</v>
      </c>
      <c r="I4" s="37">
        <v>31</v>
      </c>
      <c r="J4" s="37">
        <v>5.0999999999999996</v>
      </c>
      <c r="K4" s="38">
        <f t="shared" ref="K4:K59" si="5">IF(ISBLANK(AA4),SIN(J4*PI()/180)*I4*3,TAN(J4*PI()/180)*AA4*3)</f>
        <v>8.26716960857906</v>
      </c>
      <c r="L4" s="39">
        <v>5.6</v>
      </c>
      <c r="M4" s="40">
        <f t="shared" si="1"/>
        <v>124.82107656829268</v>
      </c>
      <c r="N4" s="35"/>
      <c r="O4" s="35"/>
      <c r="P4" s="35"/>
      <c r="Q4" s="41"/>
      <c r="R4" s="42"/>
      <c r="S4" s="40"/>
      <c r="T4" s="43">
        <v>1</v>
      </c>
      <c r="U4" s="43"/>
      <c r="V4" s="35"/>
      <c r="W4" s="44"/>
      <c r="X4" s="35"/>
      <c r="Y4" s="45"/>
      <c r="Z4" s="45"/>
      <c r="AA4" s="62"/>
      <c r="AB4" s="62"/>
      <c r="AC4" s="63">
        <f t="shared" si="2"/>
        <v>0</v>
      </c>
      <c r="AD4" s="62"/>
      <c r="AE4" s="63">
        <f t="shared" si="3"/>
        <v>0</v>
      </c>
      <c r="AF4" s="46" t="str">
        <f t="shared" si="4"/>
        <v>MAMt Tom SRBray Brook AreaWA</v>
      </c>
    </row>
    <row r="5" spans="1:32" x14ac:dyDescent="0.15">
      <c r="A5" s="35" t="s">
        <v>725</v>
      </c>
      <c r="B5" s="35" t="s">
        <v>722</v>
      </c>
      <c r="C5" s="35" t="s">
        <v>723</v>
      </c>
      <c r="D5" s="35" t="s">
        <v>424</v>
      </c>
      <c r="E5" s="36">
        <v>15</v>
      </c>
      <c r="F5" s="37"/>
      <c r="G5" s="37"/>
      <c r="H5" s="38">
        <f t="shared" si="0"/>
        <v>0</v>
      </c>
      <c r="I5" s="37"/>
      <c r="J5" s="37"/>
      <c r="K5" s="38">
        <f t="shared" si="5"/>
        <v>0</v>
      </c>
      <c r="L5" s="39">
        <v>143.6</v>
      </c>
      <c r="M5" s="40">
        <f t="shared" si="1"/>
        <v>143.6</v>
      </c>
      <c r="N5" s="35" t="s">
        <v>851</v>
      </c>
      <c r="O5" s="35"/>
      <c r="P5" s="35"/>
      <c r="Q5" s="41">
        <v>42197</v>
      </c>
      <c r="R5" s="42">
        <v>50</v>
      </c>
      <c r="S5" s="40">
        <f>E5*12+M5+R5/4</f>
        <v>336.1</v>
      </c>
      <c r="T5" s="43">
        <v>3</v>
      </c>
      <c r="U5" s="43"/>
      <c r="V5" s="35"/>
      <c r="W5" s="44"/>
      <c r="X5" s="35"/>
      <c r="Y5" s="45" t="s">
        <v>853</v>
      </c>
      <c r="Z5" s="45" t="s">
        <v>853</v>
      </c>
      <c r="AA5" s="62"/>
      <c r="AB5" s="62"/>
      <c r="AC5" s="63">
        <f t="shared" si="2"/>
        <v>0</v>
      </c>
      <c r="AD5" s="62"/>
      <c r="AE5" s="63">
        <f t="shared" si="3"/>
        <v>0</v>
      </c>
      <c r="AF5" s="46" t="str">
        <f t="shared" si="4"/>
        <v>MAMt Tom SRBray Brook AreaWP</v>
      </c>
    </row>
    <row r="6" spans="1:32" x14ac:dyDescent="0.15">
      <c r="A6" s="35" t="s">
        <v>725</v>
      </c>
      <c r="B6" s="35" t="s">
        <v>722</v>
      </c>
      <c r="C6" s="35" t="s">
        <v>723</v>
      </c>
      <c r="D6" s="35" t="s">
        <v>834</v>
      </c>
      <c r="E6" s="36">
        <v>15</v>
      </c>
      <c r="F6" s="37"/>
      <c r="G6" s="37"/>
      <c r="H6" s="38">
        <f t="shared" si="0"/>
        <v>0</v>
      </c>
      <c r="I6" s="37"/>
      <c r="J6" s="37"/>
      <c r="K6" s="38">
        <f t="shared" si="5"/>
        <v>0</v>
      </c>
      <c r="L6" s="39">
        <v>126</v>
      </c>
      <c r="M6" s="40">
        <f t="shared" si="1"/>
        <v>126</v>
      </c>
      <c r="N6" s="35" t="s">
        <v>852</v>
      </c>
      <c r="O6" s="35"/>
      <c r="P6" s="35"/>
      <c r="Q6" s="41"/>
      <c r="R6" s="42"/>
      <c r="S6" s="40"/>
      <c r="T6" s="43">
        <v>1</v>
      </c>
      <c r="U6" s="43"/>
      <c r="V6" s="35"/>
      <c r="W6" s="44"/>
      <c r="X6" s="35"/>
      <c r="Y6" s="45"/>
      <c r="Z6" s="45"/>
      <c r="AA6" s="62"/>
      <c r="AB6" s="62"/>
      <c r="AC6" s="63">
        <f t="shared" si="2"/>
        <v>0</v>
      </c>
      <c r="AD6" s="62"/>
      <c r="AE6" s="63">
        <f t="shared" si="3"/>
        <v>0</v>
      </c>
      <c r="AF6" s="46" t="str">
        <f t="shared" si="4"/>
        <v>MAMt Tom SRBray Brook AreaHM</v>
      </c>
    </row>
    <row r="7" spans="1:32" x14ac:dyDescent="0.15">
      <c r="A7" s="35" t="s">
        <v>725</v>
      </c>
      <c r="B7" s="35" t="s">
        <v>722</v>
      </c>
      <c r="C7" s="35" t="s">
        <v>862</v>
      </c>
      <c r="D7" s="35" t="s">
        <v>834</v>
      </c>
      <c r="E7" s="36">
        <v>10.6</v>
      </c>
      <c r="F7" s="37"/>
      <c r="G7" s="37"/>
      <c r="H7" s="38">
        <f t="shared" si="0"/>
        <v>0</v>
      </c>
      <c r="I7" s="37"/>
      <c r="J7" s="37"/>
      <c r="K7" s="38">
        <f t="shared" si="5"/>
        <v>0</v>
      </c>
      <c r="L7" s="39">
        <v>116.8</v>
      </c>
      <c r="M7" s="40">
        <f t="shared" si="1"/>
        <v>116.8</v>
      </c>
      <c r="N7" s="35"/>
      <c r="O7" s="35"/>
      <c r="P7" s="35"/>
      <c r="Q7" s="41"/>
      <c r="R7" s="42"/>
      <c r="S7" s="40"/>
      <c r="T7" s="43">
        <v>1</v>
      </c>
      <c r="U7" s="43"/>
      <c r="V7" s="35"/>
      <c r="W7" s="44"/>
      <c r="X7" s="35"/>
      <c r="Y7" s="45"/>
      <c r="Z7" s="45"/>
      <c r="AA7" s="62"/>
      <c r="AB7" s="62"/>
      <c r="AC7" s="63">
        <f t="shared" si="2"/>
        <v>0</v>
      </c>
      <c r="AD7" s="62"/>
      <c r="AE7" s="63">
        <f t="shared" si="3"/>
        <v>0</v>
      </c>
      <c r="AF7" s="46" t="str">
        <f t="shared" si="4"/>
        <v>MAMt Tom SRMcCook TrailHM</v>
      </c>
    </row>
    <row r="8" spans="1:32" x14ac:dyDescent="0.15">
      <c r="A8" s="35"/>
      <c r="B8" s="35"/>
      <c r="C8" s="35"/>
      <c r="D8" s="35"/>
      <c r="E8" s="36"/>
      <c r="F8" s="37"/>
      <c r="G8" s="37"/>
      <c r="H8" s="38">
        <f t="shared" si="0"/>
        <v>0</v>
      </c>
      <c r="I8" s="37"/>
      <c r="J8" s="37"/>
      <c r="K8" s="38">
        <f t="shared" si="5"/>
        <v>0</v>
      </c>
      <c r="L8" s="39"/>
      <c r="M8" s="40">
        <f t="shared" si="1"/>
        <v>0</v>
      </c>
      <c r="N8" s="35"/>
      <c r="O8" s="35"/>
      <c r="P8" s="35"/>
      <c r="Q8" s="41"/>
      <c r="R8" s="42"/>
      <c r="S8" s="40"/>
      <c r="T8" s="43">
        <v>1</v>
      </c>
      <c r="U8" s="43"/>
      <c r="V8" s="35"/>
      <c r="W8" s="44"/>
      <c r="X8" s="35"/>
      <c r="Y8" s="45"/>
      <c r="Z8" s="45"/>
      <c r="AA8" s="62"/>
      <c r="AB8" s="62"/>
      <c r="AC8" s="63">
        <f t="shared" si="2"/>
        <v>0</v>
      </c>
      <c r="AD8" s="62"/>
      <c r="AE8" s="63">
        <f t="shared" si="3"/>
        <v>0</v>
      </c>
      <c r="AF8" s="46" t="str">
        <f t="shared" si="4"/>
        <v/>
      </c>
    </row>
    <row r="9" spans="1:32" x14ac:dyDescent="0.15">
      <c r="A9" s="35"/>
      <c r="B9" s="35"/>
      <c r="C9" s="35"/>
      <c r="D9" s="35"/>
      <c r="E9" s="36"/>
      <c r="F9" s="37"/>
      <c r="G9" s="37"/>
      <c r="H9" s="38">
        <f t="shared" si="0"/>
        <v>0</v>
      </c>
      <c r="I9" s="37"/>
      <c r="J9" s="37"/>
      <c r="K9" s="38">
        <f t="shared" si="5"/>
        <v>0</v>
      </c>
      <c r="L9" s="39"/>
      <c r="M9" s="40">
        <f t="shared" si="1"/>
        <v>0</v>
      </c>
      <c r="N9" s="35"/>
      <c r="O9" s="35"/>
      <c r="P9" s="35"/>
      <c r="Q9" s="41"/>
      <c r="R9" s="42"/>
      <c r="S9" s="40"/>
      <c r="T9" s="43">
        <v>1</v>
      </c>
      <c r="U9" s="43"/>
      <c r="V9" s="35"/>
      <c r="W9" s="44"/>
      <c r="X9" s="35"/>
      <c r="Y9" s="45"/>
      <c r="Z9" s="45"/>
      <c r="AA9" s="62"/>
      <c r="AB9" s="62"/>
      <c r="AC9" s="63">
        <f t="shared" si="2"/>
        <v>0</v>
      </c>
      <c r="AD9" s="62"/>
      <c r="AE9" s="63">
        <f t="shared" si="3"/>
        <v>0</v>
      </c>
      <c r="AF9" s="46" t="str">
        <f t="shared" si="4"/>
        <v/>
      </c>
    </row>
    <row r="10" spans="1:32" x14ac:dyDescent="0.15">
      <c r="A10" s="35"/>
      <c r="B10" s="35"/>
      <c r="C10" s="35"/>
      <c r="D10" s="35"/>
      <c r="E10" s="36"/>
      <c r="F10" s="37"/>
      <c r="G10" s="37"/>
      <c r="H10" s="38">
        <f t="shared" si="0"/>
        <v>0</v>
      </c>
      <c r="I10" s="37"/>
      <c r="J10" s="37"/>
      <c r="K10" s="38">
        <f t="shared" si="5"/>
        <v>0</v>
      </c>
      <c r="L10" s="39"/>
      <c r="M10" s="40">
        <f t="shared" si="1"/>
        <v>0</v>
      </c>
      <c r="N10" s="35"/>
      <c r="O10" s="35"/>
      <c r="P10" s="35"/>
      <c r="Q10" s="41"/>
      <c r="R10" s="42"/>
      <c r="S10" s="40"/>
      <c r="T10" s="43">
        <v>1</v>
      </c>
      <c r="U10" s="43"/>
      <c r="V10" s="35"/>
      <c r="W10" s="44"/>
      <c r="X10" s="35"/>
      <c r="Y10" s="45"/>
      <c r="Z10" s="45"/>
      <c r="AA10" s="62"/>
      <c r="AB10" s="62"/>
      <c r="AC10" s="63">
        <f t="shared" si="2"/>
        <v>0</v>
      </c>
      <c r="AD10" s="62"/>
      <c r="AE10" s="63">
        <f t="shared" si="3"/>
        <v>0</v>
      </c>
      <c r="AF10" s="46" t="str">
        <f t="shared" si="4"/>
        <v/>
      </c>
    </row>
    <row r="11" spans="1:32" x14ac:dyDescent="0.15">
      <c r="A11" s="35"/>
      <c r="B11" s="35"/>
      <c r="C11" s="35"/>
      <c r="D11" s="35"/>
      <c r="E11" s="36"/>
      <c r="F11" s="37"/>
      <c r="G11" s="37"/>
      <c r="H11" s="38">
        <f t="shared" si="0"/>
        <v>0</v>
      </c>
      <c r="I11" s="37"/>
      <c r="J11" s="37"/>
      <c r="K11" s="38">
        <f t="shared" si="5"/>
        <v>0</v>
      </c>
      <c r="L11" s="39"/>
      <c r="M11" s="40">
        <f t="shared" si="1"/>
        <v>0</v>
      </c>
      <c r="N11" s="35"/>
      <c r="O11" s="35"/>
      <c r="P11" s="35"/>
      <c r="Q11" s="41"/>
      <c r="R11" s="42"/>
      <c r="S11" s="40"/>
      <c r="T11" s="43">
        <v>1</v>
      </c>
      <c r="U11" s="43"/>
      <c r="V11" s="35"/>
      <c r="W11" s="44"/>
      <c r="X11" s="35"/>
      <c r="Y11" s="45"/>
      <c r="Z11" s="45"/>
      <c r="AA11" s="62"/>
      <c r="AB11" s="62"/>
      <c r="AC11" s="63">
        <f t="shared" si="2"/>
        <v>0</v>
      </c>
      <c r="AD11" s="62"/>
      <c r="AE11" s="63">
        <f t="shared" si="3"/>
        <v>0</v>
      </c>
      <c r="AF11" s="46" t="str">
        <f t="shared" si="4"/>
        <v/>
      </c>
    </row>
    <row r="12" spans="1:32" x14ac:dyDescent="0.15">
      <c r="A12" s="35"/>
      <c r="B12" s="35"/>
      <c r="C12" s="35"/>
      <c r="D12" s="35"/>
      <c r="E12" s="36"/>
      <c r="F12" s="37"/>
      <c r="G12" s="37"/>
      <c r="H12" s="38">
        <f t="shared" si="0"/>
        <v>0</v>
      </c>
      <c r="I12" s="37"/>
      <c r="J12" s="37"/>
      <c r="K12" s="38">
        <f t="shared" si="5"/>
        <v>0</v>
      </c>
      <c r="L12" s="39"/>
      <c r="M12" s="40">
        <f t="shared" si="1"/>
        <v>0</v>
      </c>
      <c r="N12" s="35"/>
      <c r="O12" s="35"/>
      <c r="P12" s="35"/>
      <c r="Q12" s="41"/>
      <c r="R12" s="42"/>
      <c r="S12" s="40"/>
      <c r="T12" s="43">
        <v>1</v>
      </c>
      <c r="U12" s="43"/>
      <c r="V12" s="35"/>
      <c r="W12" s="44"/>
      <c r="X12" s="35"/>
      <c r="Y12" s="45"/>
      <c r="Z12" s="45"/>
      <c r="AA12" s="62"/>
      <c r="AB12" s="62"/>
      <c r="AC12" s="63">
        <f t="shared" si="2"/>
        <v>0</v>
      </c>
      <c r="AD12" s="62"/>
      <c r="AE12" s="63">
        <f t="shared" si="3"/>
        <v>0</v>
      </c>
      <c r="AF12" s="46" t="str">
        <f t="shared" si="4"/>
        <v/>
      </c>
    </row>
    <row r="13" spans="1:32" x14ac:dyDescent="0.15">
      <c r="A13" s="35"/>
      <c r="B13" s="35"/>
      <c r="C13" s="35"/>
      <c r="D13" s="35"/>
      <c r="E13" s="36"/>
      <c r="F13" s="37"/>
      <c r="G13" s="37"/>
      <c r="H13" s="38">
        <f t="shared" si="0"/>
        <v>0</v>
      </c>
      <c r="I13" s="37"/>
      <c r="J13" s="37"/>
      <c r="K13" s="38">
        <f t="shared" si="5"/>
        <v>0</v>
      </c>
      <c r="L13" s="39"/>
      <c r="M13" s="40">
        <f t="shared" si="1"/>
        <v>0</v>
      </c>
      <c r="N13" s="35"/>
      <c r="O13" s="35"/>
      <c r="P13" s="35"/>
      <c r="Q13" s="41"/>
      <c r="R13" s="42"/>
      <c r="S13" s="40"/>
      <c r="T13" s="43">
        <v>1</v>
      </c>
      <c r="U13" s="43"/>
      <c r="V13" s="35"/>
      <c r="W13" s="44"/>
      <c r="X13" s="35"/>
      <c r="Y13" s="45"/>
      <c r="Z13" s="45"/>
      <c r="AA13" s="62"/>
      <c r="AB13" s="62"/>
      <c r="AC13" s="63">
        <f t="shared" si="2"/>
        <v>0</v>
      </c>
      <c r="AD13" s="62"/>
      <c r="AE13" s="63">
        <f t="shared" si="3"/>
        <v>0</v>
      </c>
      <c r="AF13" s="46" t="str">
        <f t="shared" si="4"/>
        <v/>
      </c>
    </row>
    <row r="14" spans="1:32" x14ac:dyDescent="0.15">
      <c r="A14" s="35"/>
      <c r="B14" s="35"/>
      <c r="C14" s="35"/>
      <c r="D14" s="35"/>
      <c r="E14" s="36"/>
      <c r="F14" s="37"/>
      <c r="G14" s="37"/>
      <c r="H14" s="38">
        <f t="shared" si="0"/>
        <v>0</v>
      </c>
      <c r="I14" s="37"/>
      <c r="J14" s="37"/>
      <c r="K14" s="38">
        <f t="shared" si="5"/>
        <v>0</v>
      </c>
      <c r="L14" s="39"/>
      <c r="M14" s="40">
        <f t="shared" si="1"/>
        <v>0</v>
      </c>
      <c r="N14" s="35"/>
      <c r="O14" s="35"/>
      <c r="P14" s="35"/>
      <c r="Q14" s="41"/>
      <c r="R14" s="42"/>
      <c r="S14" s="40"/>
      <c r="T14" s="43">
        <v>1</v>
      </c>
      <c r="U14" s="43"/>
      <c r="V14" s="35"/>
      <c r="W14" s="44"/>
      <c r="X14" s="35"/>
      <c r="Y14" s="45"/>
      <c r="Z14" s="45"/>
      <c r="AA14" s="62"/>
      <c r="AB14" s="62"/>
      <c r="AC14" s="63">
        <f t="shared" si="2"/>
        <v>0</v>
      </c>
      <c r="AD14" s="62"/>
      <c r="AE14" s="63">
        <f t="shared" si="3"/>
        <v>0</v>
      </c>
      <c r="AF14" s="46" t="str">
        <f t="shared" si="4"/>
        <v/>
      </c>
    </row>
    <row r="15" spans="1:32" x14ac:dyDescent="0.15">
      <c r="A15" s="35"/>
      <c r="B15" s="35"/>
      <c r="C15" s="35"/>
      <c r="D15" s="35"/>
      <c r="E15" s="36"/>
      <c r="F15" s="37"/>
      <c r="G15" s="37"/>
      <c r="H15" s="38">
        <f t="shared" si="0"/>
        <v>0</v>
      </c>
      <c r="I15" s="37"/>
      <c r="J15" s="37"/>
      <c r="K15" s="38">
        <f t="shared" si="5"/>
        <v>0</v>
      </c>
      <c r="L15" s="39"/>
      <c r="M15" s="40">
        <f t="shared" si="1"/>
        <v>0</v>
      </c>
      <c r="N15" s="35"/>
      <c r="O15" s="35"/>
      <c r="P15" s="35"/>
      <c r="Q15" s="41"/>
      <c r="R15" s="42"/>
      <c r="S15" s="40"/>
      <c r="T15" s="43">
        <v>2</v>
      </c>
      <c r="U15" s="43"/>
      <c r="V15" s="35"/>
      <c r="W15" s="44"/>
      <c r="X15" s="35"/>
      <c r="Y15" s="45"/>
      <c r="Z15" s="45"/>
      <c r="AA15" s="62"/>
      <c r="AB15" s="62"/>
      <c r="AC15" s="63">
        <f t="shared" si="2"/>
        <v>0</v>
      </c>
      <c r="AD15" s="62"/>
      <c r="AE15" s="63">
        <f t="shared" si="3"/>
        <v>0</v>
      </c>
      <c r="AF15" s="46" t="str">
        <f t="shared" si="4"/>
        <v/>
      </c>
    </row>
    <row r="16" spans="1:32" x14ac:dyDescent="0.15">
      <c r="A16" s="35"/>
      <c r="B16" s="35"/>
      <c r="C16" s="35"/>
      <c r="D16" s="35"/>
      <c r="E16" s="36"/>
      <c r="F16" s="37"/>
      <c r="G16" s="37"/>
      <c r="H16" s="38">
        <f t="shared" si="0"/>
        <v>0</v>
      </c>
      <c r="I16" s="37"/>
      <c r="J16" s="37"/>
      <c r="K16" s="38">
        <f t="shared" si="5"/>
        <v>0</v>
      </c>
      <c r="L16" s="39"/>
      <c r="M16" s="40">
        <f t="shared" si="1"/>
        <v>0</v>
      </c>
      <c r="N16" s="35"/>
      <c r="O16" s="35"/>
      <c r="P16" s="41"/>
      <c r="Q16" s="41"/>
      <c r="R16" s="42"/>
      <c r="S16" s="40"/>
      <c r="T16" s="43">
        <v>1</v>
      </c>
      <c r="U16" s="43"/>
      <c r="V16" s="35"/>
      <c r="W16" s="44"/>
      <c r="X16" s="35"/>
      <c r="Y16" s="45"/>
      <c r="Z16" s="45"/>
      <c r="AA16" s="62"/>
      <c r="AB16" s="62"/>
      <c r="AC16" s="63">
        <f t="shared" si="2"/>
        <v>0</v>
      </c>
      <c r="AD16" s="62"/>
      <c r="AE16" s="63">
        <f t="shared" si="3"/>
        <v>0</v>
      </c>
      <c r="AF16" s="46" t="str">
        <f t="shared" si="4"/>
        <v/>
      </c>
    </row>
    <row r="17" spans="1:32" x14ac:dyDescent="0.15">
      <c r="A17" s="35"/>
      <c r="B17" s="35"/>
      <c r="C17" s="35"/>
      <c r="D17" s="35"/>
      <c r="E17" s="36"/>
      <c r="F17" s="37"/>
      <c r="G17" s="37"/>
      <c r="H17" s="38">
        <f t="shared" si="0"/>
        <v>0</v>
      </c>
      <c r="I17" s="37"/>
      <c r="J17" s="37"/>
      <c r="K17" s="38">
        <f t="shared" si="5"/>
        <v>0</v>
      </c>
      <c r="L17" s="39"/>
      <c r="M17" s="40">
        <f t="shared" si="1"/>
        <v>0</v>
      </c>
      <c r="N17" s="35"/>
      <c r="O17" s="35"/>
      <c r="P17" s="35"/>
      <c r="Q17" s="41"/>
      <c r="R17" s="42"/>
      <c r="S17" s="40"/>
      <c r="T17" s="43">
        <v>1</v>
      </c>
      <c r="U17" s="43"/>
      <c r="V17" s="35"/>
      <c r="W17" s="44"/>
      <c r="X17" s="35"/>
      <c r="Y17" s="45"/>
      <c r="Z17" s="45"/>
      <c r="AA17" s="62"/>
      <c r="AB17" s="62"/>
      <c r="AC17" s="63">
        <f t="shared" si="2"/>
        <v>0</v>
      </c>
      <c r="AD17" s="62"/>
      <c r="AE17" s="63">
        <f t="shared" si="3"/>
        <v>0</v>
      </c>
      <c r="AF17" s="46" t="str">
        <f t="shared" si="4"/>
        <v/>
      </c>
    </row>
    <row r="18" spans="1:32" x14ac:dyDescent="0.15">
      <c r="A18" s="35"/>
      <c r="B18" s="35"/>
      <c r="C18" s="35"/>
      <c r="D18" s="35"/>
      <c r="E18" s="36"/>
      <c r="F18" s="37"/>
      <c r="G18" s="37"/>
      <c r="H18" s="38">
        <f t="shared" si="0"/>
        <v>0</v>
      </c>
      <c r="I18" s="37"/>
      <c r="J18" s="37"/>
      <c r="K18" s="38">
        <f t="shared" si="5"/>
        <v>0</v>
      </c>
      <c r="L18" s="39"/>
      <c r="M18" s="40">
        <f t="shared" si="1"/>
        <v>0</v>
      </c>
      <c r="N18" s="35"/>
      <c r="O18" s="35"/>
      <c r="P18" s="35"/>
      <c r="Q18" s="41"/>
      <c r="R18" s="42"/>
      <c r="S18" s="40"/>
      <c r="T18" s="43">
        <v>1</v>
      </c>
      <c r="U18" s="43"/>
      <c r="V18" s="35"/>
      <c r="W18" s="44"/>
      <c r="X18" s="35"/>
      <c r="Y18" s="45"/>
      <c r="Z18" s="45"/>
      <c r="AA18" s="62"/>
      <c r="AB18" s="62"/>
      <c r="AC18" s="63">
        <f t="shared" si="2"/>
        <v>0</v>
      </c>
      <c r="AD18" s="62"/>
      <c r="AE18" s="63">
        <f t="shared" si="3"/>
        <v>0</v>
      </c>
      <c r="AF18" s="46" t="str">
        <f t="shared" si="4"/>
        <v/>
      </c>
    </row>
    <row r="19" spans="1:32" x14ac:dyDescent="0.15">
      <c r="A19" s="35"/>
      <c r="B19" s="35"/>
      <c r="C19" s="35"/>
      <c r="D19" s="35"/>
      <c r="E19" s="36"/>
      <c r="F19" s="37"/>
      <c r="G19" s="37"/>
      <c r="H19" s="38">
        <f t="shared" si="0"/>
        <v>0</v>
      </c>
      <c r="I19" s="37"/>
      <c r="J19" s="37"/>
      <c r="K19" s="38">
        <f t="shared" si="5"/>
        <v>0</v>
      </c>
      <c r="L19" s="39"/>
      <c r="M19" s="40">
        <f t="shared" si="1"/>
        <v>0</v>
      </c>
      <c r="N19" s="35"/>
      <c r="O19" s="35"/>
      <c r="P19" s="35"/>
      <c r="Q19" s="41"/>
      <c r="R19" s="42"/>
      <c r="S19" s="40"/>
      <c r="T19" s="43">
        <v>1</v>
      </c>
      <c r="U19" s="43"/>
      <c r="V19" s="35"/>
      <c r="W19" s="44"/>
      <c r="X19" s="35"/>
      <c r="Y19" s="45"/>
      <c r="Z19" s="45"/>
      <c r="AA19" s="62"/>
      <c r="AB19" s="62"/>
      <c r="AC19" s="63">
        <f t="shared" si="2"/>
        <v>0</v>
      </c>
      <c r="AD19" s="62"/>
      <c r="AE19" s="63">
        <f t="shared" si="3"/>
        <v>0</v>
      </c>
      <c r="AF19" s="46" t="str">
        <f t="shared" si="4"/>
        <v/>
      </c>
    </row>
    <row r="20" spans="1:32" x14ac:dyDescent="0.15">
      <c r="A20" s="35"/>
      <c r="B20" s="35"/>
      <c r="C20" s="35"/>
      <c r="D20" s="35"/>
      <c r="E20" s="36"/>
      <c r="F20" s="37"/>
      <c r="G20" s="37"/>
      <c r="H20" s="38">
        <f t="shared" si="0"/>
        <v>0</v>
      </c>
      <c r="I20" s="37"/>
      <c r="J20" s="37"/>
      <c r="K20" s="38">
        <f t="shared" si="5"/>
        <v>0</v>
      </c>
      <c r="L20" s="39"/>
      <c r="M20" s="40">
        <f t="shared" si="1"/>
        <v>0</v>
      </c>
      <c r="N20" s="35"/>
      <c r="O20" s="35"/>
      <c r="P20" s="35"/>
      <c r="Q20" s="41"/>
      <c r="R20" s="42"/>
      <c r="S20" s="40"/>
      <c r="T20" s="43">
        <v>1</v>
      </c>
      <c r="U20" s="43"/>
      <c r="V20" s="35"/>
      <c r="W20" s="44"/>
      <c r="X20" s="35"/>
      <c r="Y20" s="45"/>
      <c r="Z20" s="45"/>
      <c r="AA20" s="62"/>
      <c r="AB20" s="62"/>
      <c r="AC20" s="63">
        <f t="shared" si="2"/>
        <v>0</v>
      </c>
      <c r="AD20" s="62"/>
      <c r="AE20" s="63">
        <f t="shared" si="3"/>
        <v>0</v>
      </c>
      <c r="AF20" s="46" t="str">
        <f t="shared" si="4"/>
        <v/>
      </c>
    </row>
    <row r="21" spans="1:32" x14ac:dyDescent="0.15">
      <c r="A21" s="35"/>
      <c r="B21" s="35"/>
      <c r="C21" s="35"/>
      <c r="D21" s="35"/>
      <c r="E21" s="36"/>
      <c r="F21" s="37"/>
      <c r="G21" s="37"/>
      <c r="H21" s="38">
        <f t="shared" si="0"/>
        <v>0</v>
      </c>
      <c r="I21" s="37"/>
      <c r="J21" s="37"/>
      <c r="K21" s="38">
        <f t="shared" si="5"/>
        <v>0</v>
      </c>
      <c r="L21" s="39"/>
      <c r="M21" s="40">
        <f t="shared" si="1"/>
        <v>0</v>
      </c>
      <c r="N21" s="35"/>
      <c r="O21" s="35"/>
      <c r="P21" s="35"/>
      <c r="Q21" s="41"/>
      <c r="R21" s="42"/>
      <c r="S21" s="40"/>
      <c r="T21" s="43">
        <v>1</v>
      </c>
      <c r="U21" s="43"/>
      <c r="V21" s="35"/>
      <c r="W21" s="44"/>
      <c r="X21" s="35"/>
      <c r="Y21" s="45"/>
      <c r="Z21" s="45"/>
      <c r="AA21" s="62"/>
      <c r="AB21" s="62"/>
      <c r="AC21" s="63">
        <f t="shared" si="2"/>
        <v>0</v>
      </c>
      <c r="AD21" s="62"/>
      <c r="AE21" s="63">
        <f t="shared" si="3"/>
        <v>0</v>
      </c>
      <c r="AF21" s="46" t="str">
        <f t="shared" si="4"/>
        <v/>
      </c>
    </row>
    <row r="22" spans="1:32" x14ac:dyDescent="0.15">
      <c r="A22" s="35"/>
      <c r="B22" s="35"/>
      <c r="C22" s="35"/>
      <c r="D22" s="35"/>
      <c r="E22" s="36"/>
      <c r="F22" s="37"/>
      <c r="G22" s="37"/>
      <c r="H22" s="38">
        <f t="shared" si="0"/>
        <v>0</v>
      </c>
      <c r="I22" s="37"/>
      <c r="J22" s="37"/>
      <c r="K22" s="38">
        <f t="shared" si="5"/>
        <v>0</v>
      </c>
      <c r="L22" s="39"/>
      <c r="M22" s="40">
        <f t="shared" si="1"/>
        <v>0</v>
      </c>
      <c r="N22" s="35"/>
      <c r="O22" s="35"/>
      <c r="P22" s="35"/>
      <c r="Q22" s="41"/>
      <c r="R22" s="42"/>
      <c r="S22" s="40"/>
      <c r="T22" s="43">
        <v>1</v>
      </c>
      <c r="U22" s="43"/>
      <c r="V22" s="35"/>
      <c r="W22" s="44"/>
      <c r="X22" s="35"/>
      <c r="Y22" s="45"/>
      <c r="Z22" s="45"/>
      <c r="AA22" s="62"/>
      <c r="AB22" s="62"/>
      <c r="AC22" s="63">
        <f t="shared" si="2"/>
        <v>0</v>
      </c>
      <c r="AD22" s="62"/>
      <c r="AE22" s="63">
        <f t="shared" si="3"/>
        <v>0</v>
      </c>
      <c r="AF22" s="46" t="str">
        <f t="shared" si="4"/>
        <v/>
      </c>
    </row>
    <row r="23" spans="1:32" x14ac:dyDescent="0.15">
      <c r="A23" s="35"/>
      <c r="B23" s="35"/>
      <c r="C23" s="35"/>
      <c r="D23" s="35"/>
      <c r="E23" s="36"/>
      <c r="F23" s="37"/>
      <c r="G23" s="37"/>
      <c r="H23" s="38">
        <f t="shared" si="0"/>
        <v>0</v>
      </c>
      <c r="I23" s="37"/>
      <c r="J23" s="37"/>
      <c r="K23" s="38">
        <f t="shared" si="5"/>
        <v>0</v>
      </c>
      <c r="L23" s="39"/>
      <c r="M23" s="40">
        <f t="shared" si="1"/>
        <v>0</v>
      </c>
      <c r="N23" s="35"/>
      <c r="O23" s="35"/>
      <c r="P23" s="35"/>
      <c r="Q23" s="41"/>
      <c r="R23" s="42"/>
      <c r="S23" s="40"/>
      <c r="T23" s="43">
        <v>1</v>
      </c>
      <c r="U23" s="43"/>
      <c r="V23" s="35"/>
      <c r="W23" s="44"/>
      <c r="X23" s="35"/>
      <c r="Y23" s="45"/>
      <c r="Z23" s="45"/>
      <c r="AA23" s="62"/>
      <c r="AB23" s="62"/>
      <c r="AC23" s="63">
        <f t="shared" si="2"/>
        <v>0</v>
      </c>
      <c r="AD23" s="62"/>
      <c r="AE23" s="63">
        <f t="shared" si="3"/>
        <v>0</v>
      </c>
      <c r="AF23" s="46" t="str">
        <f t="shared" si="4"/>
        <v/>
      </c>
    </row>
    <row r="24" spans="1:32" x14ac:dyDescent="0.15">
      <c r="A24" s="35"/>
      <c r="B24" s="35"/>
      <c r="C24" s="35"/>
      <c r="D24" s="35"/>
      <c r="E24" s="36"/>
      <c r="F24" s="37"/>
      <c r="G24" s="37"/>
      <c r="H24" s="38">
        <f t="shared" si="0"/>
        <v>0</v>
      </c>
      <c r="I24" s="37"/>
      <c r="J24" s="37"/>
      <c r="K24" s="38">
        <f t="shared" si="5"/>
        <v>0</v>
      </c>
      <c r="L24" s="39"/>
      <c r="M24" s="40">
        <f t="shared" si="1"/>
        <v>0</v>
      </c>
      <c r="N24" s="35"/>
      <c r="O24" s="35"/>
      <c r="P24" s="35"/>
      <c r="Q24" s="41"/>
      <c r="R24" s="42"/>
      <c r="S24" s="40"/>
      <c r="T24" s="43">
        <v>1</v>
      </c>
      <c r="U24" s="43"/>
      <c r="V24" s="35"/>
      <c r="W24" s="44"/>
      <c r="X24" s="35"/>
      <c r="Y24" s="45"/>
      <c r="Z24" s="45"/>
      <c r="AA24" s="62"/>
      <c r="AB24" s="62"/>
      <c r="AC24" s="63">
        <f t="shared" si="2"/>
        <v>0</v>
      </c>
      <c r="AD24" s="62"/>
      <c r="AE24" s="63">
        <f t="shared" si="3"/>
        <v>0</v>
      </c>
      <c r="AF24" s="46" t="str">
        <f t="shared" si="4"/>
        <v/>
      </c>
    </row>
    <row r="25" spans="1:32" x14ac:dyDescent="0.15">
      <c r="A25" s="35"/>
      <c r="B25" s="35"/>
      <c r="C25" s="35"/>
      <c r="D25" s="35"/>
      <c r="E25" s="36"/>
      <c r="F25" s="37"/>
      <c r="G25" s="37"/>
      <c r="H25" s="38">
        <f t="shared" si="0"/>
        <v>0</v>
      </c>
      <c r="I25" s="37"/>
      <c r="J25" s="37"/>
      <c r="K25" s="38">
        <f t="shared" si="5"/>
        <v>0</v>
      </c>
      <c r="L25" s="39"/>
      <c r="M25" s="40">
        <f t="shared" si="1"/>
        <v>0</v>
      </c>
      <c r="N25" s="35"/>
      <c r="O25" s="35"/>
      <c r="P25" s="35"/>
      <c r="Q25" s="41"/>
      <c r="R25" s="42"/>
      <c r="S25" s="40"/>
      <c r="T25" s="43">
        <v>1</v>
      </c>
      <c r="U25" s="43"/>
      <c r="V25" s="35"/>
      <c r="W25" s="44"/>
      <c r="X25" s="35"/>
      <c r="Y25" s="45"/>
      <c r="Z25" s="45"/>
      <c r="AA25" s="62"/>
      <c r="AB25" s="62"/>
      <c r="AC25" s="63">
        <f t="shared" si="2"/>
        <v>0</v>
      </c>
      <c r="AD25" s="62"/>
      <c r="AE25" s="63">
        <f t="shared" si="3"/>
        <v>0</v>
      </c>
      <c r="AF25" s="46" t="str">
        <f t="shared" si="4"/>
        <v/>
      </c>
    </row>
    <row r="26" spans="1:32" x14ac:dyDescent="0.15">
      <c r="A26" s="35"/>
      <c r="B26" s="35"/>
      <c r="C26" s="35"/>
      <c r="D26" s="35"/>
      <c r="E26" s="36"/>
      <c r="F26" s="37"/>
      <c r="G26" s="37"/>
      <c r="H26" s="38">
        <f t="shared" si="0"/>
        <v>0</v>
      </c>
      <c r="I26" s="37"/>
      <c r="J26" s="37"/>
      <c r="K26" s="38">
        <f t="shared" si="5"/>
        <v>0</v>
      </c>
      <c r="L26" s="39"/>
      <c r="M26" s="40">
        <f t="shared" si="1"/>
        <v>0</v>
      </c>
      <c r="N26" s="35"/>
      <c r="O26" s="35"/>
      <c r="P26" s="35"/>
      <c r="Q26" s="41"/>
      <c r="R26" s="42"/>
      <c r="S26" s="40"/>
      <c r="T26" s="43">
        <v>1</v>
      </c>
      <c r="U26" s="43"/>
      <c r="V26" s="35"/>
      <c r="W26" s="44"/>
      <c r="X26" s="35"/>
      <c r="Y26" s="45"/>
      <c r="Z26" s="45"/>
      <c r="AA26" s="62"/>
      <c r="AB26" s="62"/>
      <c r="AC26" s="63">
        <f t="shared" si="2"/>
        <v>0</v>
      </c>
      <c r="AD26" s="62"/>
      <c r="AE26" s="63">
        <f t="shared" si="3"/>
        <v>0</v>
      </c>
      <c r="AF26" s="46" t="str">
        <f t="shared" si="4"/>
        <v/>
      </c>
    </row>
    <row r="27" spans="1:32" x14ac:dyDescent="0.15">
      <c r="A27" s="35"/>
      <c r="B27" s="35"/>
      <c r="C27" s="35"/>
      <c r="D27" s="35"/>
      <c r="E27" s="36"/>
      <c r="F27" s="37"/>
      <c r="G27" s="37"/>
      <c r="H27" s="38">
        <f t="shared" si="0"/>
        <v>0</v>
      </c>
      <c r="I27" s="37"/>
      <c r="J27" s="37"/>
      <c r="K27" s="38">
        <f t="shared" si="5"/>
        <v>0</v>
      </c>
      <c r="L27" s="39"/>
      <c r="M27" s="40">
        <f t="shared" si="1"/>
        <v>0</v>
      </c>
      <c r="N27" s="35"/>
      <c r="O27" s="35"/>
      <c r="P27" s="35"/>
      <c r="Q27" s="41"/>
      <c r="R27" s="42"/>
      <c r="S27" s="40"/>
      <c r="T27" s="43">
        <v>1</v>
      </c>
      <c r="U27" s="43"/>
      <c r="V27" s="35"/>
      <c r="W27" s="44"/>
      <c r="X27" s="35"/>
      <c r="Y27" s="45"/>
      <c r="Z27" s="45"/>
      <c r="AA27" s="62"/>
      <c r="AB27" s="62"/>
      <c r="AC27" s="63">
        <f t="shared" si="2"/>
        <v>0</v>
      </c>
      <c r="AD27" s="62"/>
      <c r="AE27" s="63">
        <f t="shared" si="3"/>
        <v>0</v>
      </c>
      <c r="AF27" s="46" t="str">
        <f t="shared" si="4"/>
        <v/>
      </c>
    </row>
    <row r="28" spans="1:32" x14ac:dyDescent="0.15">
      <c r="A28" s="35"/>
      <c r="B28" s="35"/>
      <c r="C28" s="35"/>
      <c r="D28" s="35"/>
      <c r="E28" s="36"/>
      <c r="F28" s="37"/>
      <c r="G28" s="37"/>
      <c r="H28" s="38">
        <f t="shared" si="0"/>
        <v>0</v>
      </c>
      <c r="I28" s="37"/>
      <c r="J28" s="37"/>
      <c r="K28" s="38">
        <f t="shared" si="5"/>
        <v>0</v>
      </c>
      <c r="L28" s="39"/>
      <c r="M28" s="40">
        <f t="shared" si="1"/>
        <v>0</v>
      </c>
      <c r="N28" s="35"/>
      <c r="O28" s="35"/>
      <c r="P28" s="35"/>
      <c r="Q28" s="41"/>
      <c r="R28" s="42"/>
      <c r="S28" s="40"/>
      <c r="T28" s="43">
        <v>1</v>
      </c>
      <c r="U28" s="43"/>
      <c r="V28" s="35"/>
      <c r="W28" s="44"/>
      <c r="X28" s="35"/>
      <c r="Y28" s="45"/>
      <c r="Z28" s="45"/>
      <c r="AA28" s="62"/>
      <c r="AB28" s="62"/>
      <c r="AC28" s="63">
        <f t="shared" si="2"/>
        <v>0</v>
      </c>
      <c r="AD28" s="62"/>
      <c r="AE28" s="63">
        <f t="shared" si="3"/>
        <v>0</v>
      </c>
      <c r="AF28" s="46" t="str">
        <f t="shared" si="4"/>
        <v/>
      </c>
    </row>
    <row r="29" spans="1:32" x14ac:dyDescent="0.15">
      <c r="A29" s="35"/>
      <c r="B29" s="35"/>
      <c r="C29" s="35"/>
      <c r="D29" s="35"/>
      <c r="E29" s="36"/>
      <c r="F29" s="37"/>
      <c r="G29" s="37"/>
      <c r="H29" s="38">
        <f t="shared" si="0"/>
        <v>0</v>
      </c>
      <c r="I29" s="37"/>
      <c r="J29" s="37"/>
      <c r="K29" s="38">
        <f t="shared" si="5"/>
        <v>0</v>
      </c>
      <c r="L29" s="39"/>
      <c r="M29" s="40">
        <f t="shared" si="1"/>
        <v>0</v>
      </c>
      <c r="N29" s="35"/>
      <c r="O29" s="35"/>
      <c r="P29" s="35"/>
      <c r="Q29" s="41"/>
      <c r="R29" s="42"/>
      <c r="S29" s="40"/>
      <c r="T29" s="43">
        <v>1</v>
      </c>
      <c r="U29" s="43"/>
      <c r="V29" s="35"/>
      <c r="W29" s="44"/>
      <c r="X29" s="35"/>
      <c r="Y29" s="45"/>
      <c r="Z29" s="45"/>
      <c r="AA29" s="62"/>
      <c r="AB29" s="62"/>
      <c r="AC29" s="63">
        <f t="shared" si="2"/>
        <v>0</v>
      </c>
      <c r="AD29" s="62"/>
      <c r="AE29" s="63">
        <f t="shared" si="3"/>
        <v>0</v>
      </c>
      <c r="AF29" s="46" t="str">
        <f t="shared" si="4"/>
        <v/>
      </c>
    </row>
    <row r="30" spans="1:32" x14ac:dyDescent="0.15">
      <c r="A30" s="35"/>
      <c r="B30" s="64"/>
      <c r="C30" s="35"/>
      <c r="D30" s="35"/>
      <c r="E30" s="36"/>
      <c r="F30" s="37"/>
      <c r="G30" s="37"/>
      <c r="H30" s="38">
        <f t="shared" si="0"/>
        <v>0</v>
      </c>
      <c r="I30" s="37"/>
      <c r="J30" s="37"/>
      <c r="K30" s="38">
        <f t="shared" si="5"/>
        <v>0</v>
      </c>
      <c r="L30" s="39"/>
      <c r="M30" s="40">
        <f t="shared" si="1"/>
        <v>0</v>
      </c>
      <c r="N30" s="35"/>
      <c r="O30" s="35"/>
      <c r="P30" s="35"/>
      <c r="Q30" s="41"/>
      <c r="R30" s="42"/>
      <c r="S30" s="40"/>
      <c r="T30" s="43">
        <v>1</v>
      </c>
      <c r="U30" s="43"/>
      <c r="V30" s="35"/>
      <c r="W30" s="44"/>
      <c r="X30" s="35"/>
      <c r="Y30" s="45"/>
      <c r="Z30" s="45"/>
      <c r="AA30" s="62"/>
      <c r="AB30" s="62"/>
      <c r="AC30" s="63">
        <f t="shared" si="2"/>
        <v>0</v>
      </c>
      <c r="AD30" s="62"/>
      <c r="AE30" s="63">
        <f t="shared" si="3"/>
        <v>0</v>
      </c>
      <c r="AF30" s="46" t="str">
        <f t="shared" si="4"/>
        <v/>
      </c>
    </row>
    <row r="31" spans="1:32" x14ac:dyDescent="0.15">
      <c r="A31" s="35"/>
      <c r="B31" s="35"/>
      <c r="C31" s="35"/>
      <c r="D31" s="35"/>
      <c r="E31" s="36"/>
      <c r="F31" s="37"/>
      <c r="G31" s="37"/>
      <c r="H31" s="38">
        <f t="shared" si="0"/>
        <v>0</v>
      </c>
      <c r="I31" s="37"/>
      <c r="J31" s="37"/>
      <c r="K31" s="38">
        <f t="shared" si="5"/>
        <v>0</v>
      </c>
      <c r="L31" s="39"/>
      <c r="M31" s="40">
        <f t="shared" si="1"/>
        <v>0</v>
      </c>
      <c r="N31" s="35"/>
      <c r="O31" s="35"/>
      <c r="P31" s="35"/>
      <c r="Q31" s="41"/>
      <c r="R31" s="42"/>
      <c r="S31" s="40"/>
      <c r="T31" s="43">
        <v>1</v>
      </c>
      <c r="U31" s="43"/>
      <c r="V31" s="35"/>
      <c r="W31" s="44"/>
      <c r="X31" s="35"/>
      <c r="Y31" s="45"/>
      <c r="Z31" s="45"/>
      <c r="AA31" s="62"/>
      <c r="AB31" s="62"/>
      <c r="AC31" s="63">
        <f t="shared" si="2"/>
        <v>0</v>
      </c>
      <c r="AD31" s="62"/>
      <c r="AE31" s="63">
        <f t="shared" si="3"/>
        <v>0</v>
      </c>
      <c r="AF31" s="46" t="str">
        <f t="shared" si="4"/>
        <v/>
      </c>
    </row>
    <row r="32" spans="1:32" x14ac:dyDescent="0.15">
      <c r="A32" s="35"/>
      <c r="B32" s="35"/>
      <c r="C32" s="35"/>
      <c r="D32" s="35"/>
      <c r="E32" s="36"/>
      <c r="F32" s="37"/>
      <c r="G32" s="37"/>
      <c r="H32" s="38">
        <f t="shared" si="0"/>
        <v>0</v>
      </c>
      <c r="I32" s="37"/>
      <c r="J32" s="37"/>
      <c r="K32" s="38">
        <f t="shared" si="5"/>
        <v>0</v>
      </c>
      <c r="L32" s="39"/>
      <c r="M32" s="40">
        <f t="shared" si="1"/>
        <v>0</v>
      </c>
      <c r="N32" s="35"/>
      <c r="O32" s="35"/>
      <c r="P32" s="35"/>
      <c r="Q32" s="41"/>
      <c r="R32" s="42"/>
      <c r="S32" s="40"/>
      <c r="T32" s="43">
        <v>1</v>
      </c>
      <c r="U32" s="43"/>
      <c r="V32" s="35"/>
      <c r="W32" s="44"/>
      <c r="X32" s="35"/>
      <c r="Y32" s="45"/>
      <c r="Z32" s="45"/>
      <c r="AA32" s="62"/>
      <c r="AB32" s="62"/>
      <c r="AC32" s="63">
        <f t="shared" si="2"/>
        <v>0</v>
      </c>
      <c r="AD32" s="62"/>
      <c r="AE32" s="63">
        <f t="shared" si="3"/>
        <v>0</v>
      </c>
      <c r="AF32" s="46" t="str">
        <f t="shared" si="4"/>
        <v/>
      </c>
    </row>
    <row r="33" spans="1:32" x14ac:dyDescent="0.15">
      <c r="A33" s="35"/>
      <c r="B33" s="35"/>
      <c r="C33" s="35"/>
      <c r="D33" s="35"/>
      <c r="E33" s="36"/>
      <c r="F33" s="37"/>
      <c r="G33" s="37"/>
      <c r="H33" s="38">
        <f t="shared" si="0"/>
        <v>0</v>
      </c>
      <c r="I33" s="37"/>
      <c r="J33" s="37"/>
      <c r="K33" s="38">
        <f t="shared" si="5"/>
        <v>0</v>
      </c>
      <c r="L33" s="39"/>
      <c r="M33" s="40">
        <f t="shared" si="1"/>
        <v>0</v>
      </c>
      <c r="N33" s="35"/>
      <c r="O33" s="35"/>
      <c r="P33" s="35"/>
      <c r="Q33" s="41"/>
      <c r="R33" s="42"/>
      <c r="S33" s="40"/>
      <c r="T33" s="43">
        <v>1</v>
      </c>
      <c r="U33" s="43"/>
      <c r="V33" s="35"/>
      <c r="W33" s="44"/>
      <c r="X33" s="35"/>
      <c r="Y33" s="45"/>
      <c r="Z33" s="45"/>
      <c r="AA33" s="62"/>
      <c r="AB33" s="62"/>
      <c r="AC33" s="63">
        <f t="shared" si="2"/>
        <v>0</v>
      </c>
      <c r="AD33" s="62"/>
      <c r="AE33" s="63">
        <f t="shared" si="3"/>
        <v>0</v>
      </c>
      <c r="AF33" s="46" t="str">
        <f t="shared" si="4"/>
        <v/>
      </c>
    </row>
    <row r="34" spans="1:32" x14ac:dyDescent="0.15">
      <c r="A34" s="35"/>
      <c r="B34" s="35"/>
      <c r="C34" s="35"/>
      <c r="D34" s="35"/>
      <c r="E34" s="36"/>
      <c r="F34" s="37"/>
      <c r="G34" s="37"/>
      <c r="H34" s="38">
        <f t="shared" si="0"/>
        <v>0</v>
      </c>
      <c r="I34" s="37"/>
      <c r="J34" s="37"/>
      <c r="K34" s="38">
        <f t="shared" si="5"/>
        <v>0</v>
      </c>
      <c r="L34" s="39"/>
      <c r="M34" s="40">
        <f t="shared" si="1"/>
        <v>0</v>
      </c>
      <c r="N34" s="35"/>
      <c r="O34" s="35"/>
      <c r="P34" s="35"/>
      <c r="Q34" s="41"/>
      <c r="R34" s="42"/>
      <c r="S34" s="40"/>
      <c r="T34" s="43">
        <v>1</v>
      </c>
      <c r="U34" s="43"/>
      <c r="V34" s="35"/>
      <c r="W34" s="44"/>
      <c r="X34" s="35"/>
      <c r="Y34" s="45"/>
      <c r="Z34" s="45"/>
      <c r="AA34" s="62"/>
      <c r="AB34" s="62"/>
      <c r="AC34" s="63">
        <f t="shared" si="2"/>
        <v>0</v>
      </c>
      <c r="AD34" s="62"/>
      <c r="AE34" s="63">
        <f t="shared" si="3"/>
        <v>0</v>
      </c>
      <c r="AF34" s="46" t="str">
        <f>A34&amp;B34&amp;C34&amp;D34</f>
        <v/>
      </c>
    </row>
    <row r="35" spans="1:32" x14ac:dyDescent="0.15">
      <c r="A35" s="35"/>
      <c r="B35" s="35"/>
      <c r="C35" s="35"/>
      <c r="D35" s="35"/>
      <c r="E35" s="36"/>
      <c r="F35" s="37"/>
      <c r="G35" s="37"/>
      <c r="H35" s="38">
        <f t="shared" si="0"/>
        <v>0</v>
      </c>
      <c r="I35" s="37"/>
      <c r="J35" s="37"/>
      <c r="K35" s="38">
        <f t="shared" si="5"/>
        <v>0</v>
      </c>
      <c r="L35" s="39"/>
      <c r="M35" s="40">
        <f t="shared" si="1"/>
        <v>0</v>
      </c>
      <c r="N35" s="35"/>
      <c r="O35" s="35"/>
      <c r="P35" s="35"/>
      <c r="Q35" s="41"/>
      <c r="R35" s="42"/>
      <c r="S35" s="40"/>
      <c r="T35" s="43"/>
      <c r="U35" s="43"/>
      <c r="V35" s="35"/>
      <c r="W35" s="44"/>
      <c r="X35" s="35"/>
      <c r="Y35" s="45"/>
      <c r="Z35" s="45"/>
      <c r="AA35" s="62"/>
      <c r="AB35" s="62"/>
      <c r="AC35" s="63">
        <f t="shared" si="2"/>
        <v>0</v>
      </c>
      <c r="AD35" s="62"/>
      <c r="AE35" s="63">
        <f t="shared" si="3"/>
        <v>0</v>
      </c>
      <c r="AF35" s="46"/>
    </row>
    <row r="36" spans="1:32" x14ac:dyDescent="0.15">
      <c r="A36" s="35"/>
      <c r="B36" s="35"/>
      <c r="C36" s="35"/>
      <c r="D36" s="35"/>
      <c r="E36" s="36"/>
      <c r="F36" s="37"/>
      <c r="G36" s="37"/>
      <c r="H36" s="38">
        <f t="shared" si="0"/>
        <v>0</v>
      </c>
      <c r="I36" s="37"/>
      <c r="J36" s="37"/>
      <c r="K36" s="38">
        <f t="shared" si="5"/>
        <v>0</v>
      </c>
      <c r="L36" s="39"/>
      <c r="M36" s="40">
        <f t="shared" si="1"/>
        <v>0</v>
      </c>
      <c r="N36" s="35"/>
      <c r="O36" s="35"/>
      <c r="P36" s="35"/>
      <c r="Q36" s="41"/>
      <c r="R36" s="42"/>
      <c r="S36" s="40"/>
      <c r="T36" s="43"/>
      <c r="U36" s="43"/>
      <c r="V36" s="35"/>
      <c r="W36" s="44"/>
      <c r="X36" s="35"/>
      <c r="Y36" s="45"/>
      <c r="Z36" s="45"/>
      <c r="AA36" s="62"/>
      <c r="AB36" s="62"/>
      <c r="AC36" s="63">
        <f t="shared" si="2"/>
        <v>0</v>
      </c>
      <c r="AD36" s="62"/>
      <c r="AE36" s="63">
        <f t="shared" si="3"/>
        <v>0</v>
      </c>
      <c r="AF36" s="46"/>
    </row>
    <row r="37" spans="1:32" x14ac:dyDescent="0.15">
      <c r="A37" s="35"/>
      <c r="B37" s="35"/>
      <c r="C37" s="35"/>
      <c r="D37" s="35"/>
      <c r="E37" s="36"/>
      <c r="F37" s="37"/>
      <c r="G37" s="37"/>
      <c r="H37" s="38">
        <f t="shared" si="0"/>
        <v>0</v>
      </c>
      <c r="I37" s="37"/>
      <c r="J37" s="37"/>
      <c r="K37" s="38">
        <f t="shared" si="5"/>
        <v>0</v>
      </c>
      <c r="L37" s="39"/>
      <c r="M37" s="40">
        <f t="shared" si="1"/>
        <v>0</v>
      </c>
      <c r="N37" s="35"/>
      <c r="O37" s="35"/>
      <c r="P37" s="35"/>
      <c r="Q37" s="41"/>
      <c r="R37" s="42"/>
      <c r="S37" s="40"/>
      <c r="T37" s="43"/>
      <c r="U37" s="43"/>
      <c r="V37" s="35"/>
      <c r="W37" s="44"/>
      <c r="X37" s="35"/>
      <c r="Y37" s="45"/>
      <c r="Z37" s="45"/>
      <c r="AA37" s="62"/>
      <c r="AB37" s="62"/>
      <c r="AC37" s="63">
        <f t="shared" si="2"/>
        <v>0</v>
      </c>
      <c r="AD37" s="62"/>
      <c r="AE37" s="63">
        <f t="shared" si="3"/>
        <v>0</v>
      </c>
      <c r="AF37" s="46"/>
    </row>
    <row r="38" spans="1:32" x14ac:dyDescent="0.15">
      <c r="A38" s="35"/>
      <c r="B38" s="35"/>
      <c r="C38" s="35"/>
      <c r="D38" s="35"/>
      <c r="E38" s="36"/>
      <c r="F38" s="37"/>
      <c r="G38" s="37"/>
      <c r="H38" s="38">
        <f t="shared" si="0"/>
        <v>0</v>
      </c>
      <c r="I38" s="37"/>
      <c r="J38" s="37"/>
      <c r="K38" s="38">
        <f t="shared" si="5"/>
        <v>0</v>
      </c>
      <c r="L38" s="39"/>
      <c r="M38" s="40">
        <f t="shared" si="1"/>
        <v>0</v>
      </c>
      <c r="N38" s="35"/>
      <c r="O38" s="35"/>
      <c r="P38" s="35"/>
      <c r="Q38" s="41"/>
      <c r="R38" s="42"/>
      <c r="S38" s="40"/>
      <c r="T38" s="43"/>
      <c r="U38" s="43"/>
      <c r="V38" s="35"/>
      <c r="W38" s="44"/>
      <c r="X38" s="35"/>
      <c r="Y38" s="45"/>
      <c r="Z38" s="45"/>
      <c r="AA38" s="62"/>
      <c r="AB38" s="62"/>
      <c r="AC38" s="63">
        <f t="shared" si="2"/>
        <v>0</v>
      </c>
      <c r="AD38" s="62"/>
      <c r="AE38" s="63">
        <f t="shared" si="3"/>
        <v>0</v>
      </c>
      <c r="AF38" s="46"/>
    </row>
    <row r="39" spans="1:32" x14ac:dyDescent="0.15">
      <c r="A39" s="35"/>
      <c r="B39" s="35"/>
      <c r="C39" s="35"/>
      <c r="D39" s="35"/>
      <c r="E39" s="36"/>
      <c r="F39" s="37"/>
      <c r="G39" s="37"/>
      <c r="H39" s="38">
        <f t="shared" si="0"/>
        <v>0</v>
      </c>
      <c r="I39" s="37"/>
      <c r="J39" s="37"/>
      <c r="K39" s="38">
        <f t="shared" si="5"/>
        <v>0</v>
      </c>
      <c r="L39" s="39"/>
      <c r="M39" s="40">
        <f t="shared" si="1"/>
        <v>0</v>
      </c>
      <c r="N39" s="35"/>
      <c r="O39" s="35"/>
      <c r="P39" s="35"/>
      <c r="Q39" s="41"/>
      <c r="R39" s="42"/>
      <c r="S39" s="40"/>
      <c r="T39" s="43"/>
      <c r="U39" s="43"/>
      <c r="V39" s="35"/>
      <c r="W39" s="44"/>
      <c r="X39" s="35"/>
      <c r="Y39" s="45"/>
      <c r="Z39" s="45"/>
      <c r="AA39" s="62"/>
      <c r="AB39" s="62"/>
      <c r="AC39" s="63">
        <f t="shared" si="2"/>
        <v>0</v>
      </c>
      <c r="AD39" s="62"/>
      <c r="AE39" s="63">
        <f t="shared" si="3"/>
        <v>0</v>
      </c>
      <c r="AF39" s="46"/>
    </row>
    <row r="40" spans="1:32" x14ac:dyDescent="0.15">
      <c r="A40" s="35"/>
      <c r="B40" s="35"/>
      <c r="C40" s="35"/>
      <c r="D40" s="35"/>
      <c r="E40" s="36"/>
      <c r="F40" s="37"/>
      <c r="G40" s="37"/>
      <c r="H40" s="38">
        <f t="shared" si="0"/>
        <v>0</v>
      </c>
      <c r="I40" s="37"/>
      <c r="J40" s="37"/>
      <c r="K40" s="38">
        <f t="shared" si="5"/>
        <v>0</v>
      </c>
      <c r="L40" s="39"/>
      <c r="M40" s="40">
        <f t="shared" si="1"/>
        <v>0</v>
      </c>
      <c r="N40" s="35"/>
      <c r="O40" s="35"/>
      <c r="P40" s="35"/>
      <c r="Q40" s="41"/>
      <c r="R40" s="42"/>
      <c r="S40" s="40"/>
      <c r="T40" s="43"/>
      <c r="U40" s="43"/>
      <c r="V40" s="35"/>
      <c r="W40" s="44"/>
      <c r="X40" s="35"/>
      <c r="Y40" s="45"/>
      <c r="Z40" s="45"/>
      <c r="AA40" s="62"/>
      <c r="AB40" s="62"/>
      <c r="AC40" s="63">
        <f t="shared" si="2"/>
        <v>0</v>
      </c>
      <c r="AD40" s="62"/>
      <c r="AE40" s="63">
        <f t="shared" si="3"/>
        <v>0</v>
      </c>
      <c r="AF40" s="46"/>
    </row>
    <row r="41" spans="1:32" x14ac:dyDescent="0.15">
      <c r="A41" s="35"/>
      <c r="B41" s="35"/>
      <c r="C41" s="35"/>
      <c r="D41" s="35"/>
      <c r="E41" s="36"/>
      <c r="F41" s="37"/>
      <c r="G41" s="37"/>
      <c r="H41" s="38">
        <f t="shared" si="0"/>
        <v>0</v>
      </c>
      <c r="I41" s="37"/>
      <c r="J41" s="37"/>
      <c r="K41" s="38">
        <f t="shared" si="5"/>
        <v>0</v>
      </c>
      <c r="L41" s="39"/>
      <c r="M41" s="40">
        <f t="shared" si="1"/>
        <v>0</v>
      </c>
      <c r="N41" s="35"/>
      <c r="O41" s="35"/>
      <c r="P41" s="35"/>
      <c r="Q41" s="41"/>
      <c r="R41" s="42"/>
      <c r="S41" s="40"/>
      <c r="T41" s="43"/>
      <c r="U41" s="43"/>
      <c r="V41" s="35"/>
      <c r="W41" s="44"/>
      <c r="X41" s="35"/>
      <c r="Y41" s="45"/>
      <c r="Z41" s="45"/>
      <c r="AA41" s="62"/>
      <c r="AB41" s="62"/>
      <c r="AC41" s="63">
        <f t="shared" si="2"/>
        <v>0</v>
      </c>
      <c r="AD41" s="62"/>
      <c r="AE41" s="63">
        <f t="shared" si="3"/>
        <v>0</v>
      </c>
      <c r="AF41" s="46"/>
    </row>
    <row r="42" spans="1:32" x14ac:dyDescent="0.15">
      <c r="A42" s="35"/>
      <c r="B42" s="35"/>
      <c r="C42" s="35"/>
      <c r="D42" s="35"/>
      <c r="E42" s="36"/>
      <c r="F42" s="37"/>
      <c r="G42" s="37"/>
      <c r="H42" s="38">
        <f t="shared" si="0"/>
        <v>0</v>
      </c>
      <c r="I42" s="37"/>
      <c r="J42" s="37"/>
      <c r="K42" s="38">
        <f t="shared" si="5"/>
        <v>0</v>
      </c>
      <c r="L42" s="39"/>
      <c r="M42" s="40">
        <f t="shared" si="1"/>
        <v>0</v>
      </c>
      <c r="N42" s="35"/>
      <c r="O42" s="35"/>
      <c r="P42" s="35"/>
      <c r="Q42" s="41"/>
      <c r="R42" s="42"/>
      <c r="S42" s="40"/>
      <c r="T42" s="43"/>
      <c r="U42" s="43"/>
      <c r="V42" s="35"/>
      <c r="W42" s="44"/>
      <c r="X42" s="35"/>
      <c r="Y42" s="45"/>
      <c r="Z42" s="45"/>
      <c r="AA42" s="62"/>
      <c r="AB42" s="62"/>
      <c r="AC42" s="63">
        <f t="shared" si="2"/>
        <v>0</v>
      </c>
      <c r="AD42" s="62"/>
      <c r="AE42" s="63">
        <f t="shared" si="3"/>
        <v>0</v>
      </c>
      <c r="AF42" s="46"/>
    </row>
    <row r="43" spans="1:32" x14ac:dyDescent="0.15">
      <c r="A43" s="35"/>
      <c r="B43" s="35"/>
      <c r="C43" s="35"/>
      <c r="D43" s="35"/>
      <c r="E43" s="36"/>
      <c r="F43" s="37"/>
      <c r="G43" s="37"/>
      <c r="H43" s="38">
        <f t="shared" si="0"/>
        <v>0</v>
      </c>
      <c r="I43" s="37"/>
      <c r="J43" s="37"/>
      <c r="K43" s="38">
        <f t="shared" si="5"/>
        <v>0</v>
      </c>
      <c r="L43" s="39"/>
      <c r="M43" s="40">
        <f t="shared" si="1"/>
        <v>0</v>
      </c>
      <c r="N43" s="35"/>
      <c r="O43" s="35"/>
      <c r="P43" s="35"/>
      <c r="Q43" s="41"/>
      <c r="R43" s="42"/>
      <c r="S43" s="40"/>
      <c r="T43" s="43"/>
      <c r="U43" s="43"/>
      <c r="V43" s="35"/>
      <c r="W43" s="44"/>
      <c r="X43" s="35"/>
      <c r="Y43" s="45"/>
      <c r="Z43" s="45"/>
      <c r="AA43" s="62"/>
      <c r="AB43" s="62"/>
      <c r="AC43" s="63">
        <f t="shared" si="2"/>
        <v>0</v>
      </c>
      <c r="AD43" s="62"/>
      <c r="AE43" s="63">
        <f t="shared" si="3"/>
        <v>0</v>
      </c>
      <c r="AF43" s="46"/>
    </row>
    <row r="44" spans="1:32" x14ac:dyDescent="0.15">
      <c r="A44" s="35"/>
      <c r="B44" s="35"/>
      <c r="C44" s="35"/>
      <c r="D44" s="35"/>
      <c r="E44" s="36"/>
      <c r="F44" s="37"/>
      <c r="G44" s="37"/>
      <c r="H44" s="38">
        <f t="shared" si="0"/>
        <v>0</v>
      </c>
      <c r="I44" s="37"/>
      <c r="J44" s="37"/>
      <c r="K44" s="38">
        <f t="shared" si="5"/>
        <v>0</v>
      </c>
      <c r="L44" s="39"/>
      <c r="M44" s="40">
        <f t="shared" si="1"/>
        <v>0</v>
      </c>
      <c r="N44" s="35"/>
      <c r="O44" s="35"/>
      <c r="P44" s="35"/>
      <c r="Q44" s="41"/>
      <c r="R44" s="42"/>
      <c r="S44" s="40"/>
      <c r="T44" s="43"/>
      <c r="U44" s="43"/>
      <c r="V44" s="35"/>
      <c r="W44" s="44"/>
      <c r="X44" s="35"/>
      <c r="Y44" s="45"/>
      <c r="Z44" s="45"/>
      <c r="AA44" s="62"/>
      <c r="AB44" s="62"/>
      <c r="AC44" s="63">
        <f t="shared" si="2"/>
        <v>0</v>
      </c>
      <c r="AD44" s="62"/>
      <c r="AE44" s="63">
        <f t="shared" si="3"/>
        <v>0</v>
      </c>
      <c r="AF44" s="46"/>
    </row>
    <row r="45" spans="1:32" x14ac:dyDescent="0.15">
      <c r="A45" s="35"/>
      <c r="B45" s="35"/>
      <c r="C45" s="35"/>
      <c r="D45" s="35"/>
      <c r="E45" s="36"/>
      <c r="F45" s="37"/>
      <c r="G45" s="37"/>
      <c r="H45" s="38">
        <f t="shared" si="0"/>
        <v>0</v>
      </c>
      <c r="I45" s="37"/>
      <c r="J45" s="37"/>
      <c r="K45" s="38">
        <f t="shared" si="5"/>
        <v>0</v>
      </c>
      <c r="L45" s="39"/>
      <c r="M45" s="40">
        <f t="shared" si="1"/>
        <v>0</v>
      </c>
      <c r="N45" s="35"/>
      <c r="O45" s="35"/>
      <c r="P45" s="35"/>
      <c r="Q45" s="41"/>
      <c r="R45" s="42"/>
      <c r="S45" s="40"/>
      <c r="T45" s="43"/>
      <c r="U45" s="43"/>
      <c r="V45" s="35"/>
      <c r="W45" s="44"/>
      <c r="X45" s="35"/>
      <c r="Y45" s="45"/>
      <c r="Z45" s="45"/>
      <c r="AA45" s="62"/>
      <c r="AB45" s="62"/>
      <c r="AC45" s="63">
        <f t="shared" si="2"/>
        <v>0</v>
      </c>
      <c r="AD45" s="62"/>
      <c r="AE45" s="63">
        <f t="shared" si="3"/>
        <v>0</v>
      </c>
      <c r="AF45" s="46"/>
    </row>
    <row r="46" spans="1:32" x14ac:dyDescent="0.15">
      <c r="A46" s="35"/>
      <c r="B46" s="35"/>
      <c r="C46" s="35"/>
      <c r="D46" s="35"/>
      <c r="E46" s="36"/>
      <c r="F46" s="37"/>
      <c r="G46" s="37"/>
      <c r="H46" s="38">
        <f t="shared" si="0"/>
        <v>0</v>
      </c>
      <c r="I46" s="37"/>
      <c r="J46" s="37"/>
      <c r="K46" s="38">
        <f t="shared" si="5"/>
        <v>0</v>
      </c>
      <c r="L46" s="39"/>
      <c r="M46" s="40">
        <f t="shared" si="1"/>
        <v>0</v>
      </c>
      <c r="N46" s="35"/>
      <c r="O46" s="35"/>
      <c r="P46" s="35"/>
      <c r="Q46" s="41"/>
      <c r="R46" s="42"/>
      <c r="S46" s="40"/>
      <c r="T46" s="43"/>
      <c r="U46" s="43"/>
      <c r="V46" s="35"/>
      <c r="W46" s="44"/>
      <c r="X46" s="35"/>
      <c r="Y46" s="45"/>
      <c r="Z46" s="45"/>
      <c r="AA46" s="62"/>
      <c r="AB46" s="62"/>
      <c r="AC46" s="63">
        <f t="shared" si="2"/>
        <v>0</v>
      </c>
      <c r="AD46" s="62"/>
      <c r="AE46" s="63">
        <f t="shared" si="3"/>
        <v>0</v>
      </c>
      <c r="AF46" s="46"/>
    </row>
    <row r="47" spans="1:32" x14ac:dyDescent="0.15">
      <c r="A47" s="35"/>
      <c r="B47" s="35"/>
      <c r="C47" s="35"/>
      <c r="D47" s="35"/>
      <c r="E47" s="36"/>
      <c r="F47" s="37"/>
      <c r="G47" s="37"/>
      <c r="H47" s="38">
        <f t="shared" si="0"/>
        <v>0</v>
      </c>
      <c r="I47" s="37"/>
      <c r="J47" s="37"/>
      <c r="K47" s="38">
        <f t="shared" si="5"/>
        <v>0</v>
      </c>
      <c r="L47" s="39"/>
      <c r="M47" s="40">
        <f t="shared" si="1"/>
        <v>0</v>
      </c>
      <c r="N47" s="35"/>
      <c r="O47" s="35"/>
      <c r="P47" s="35"/>
      <c r="Q47" s="41"/>
      <c r="R47" s="42"/>
      <c r="S47" s="40"/>
      <c r="T47" s="43"/>
      <c r="U47" s="43"/>
      <c r="V47" s="35"/>
      <c r="W47" s="44"/>
      <c r="X47" s="35"/>
      <c r="Y47" s="45"/>
      <c r="Z47" s="45"/>
      <c r="AA47" s="62"/>
      <c r="AB47" s="62"/>
      <c r="AC47" s="63">
        <f t="shared" si="2"/>
        <v>0</v>
      </c>
      <c r="AD47" s="62"/>
      <c r="AE47" s="63">
        <f t="shared" si="3"/>
        <v>0</v>
      </c>
      <c r="AF47" s="46"/>
    </row>
    <row r="48" spans="1:32" x14ac:dyDescent="0.15">
      <c r="A48" s="35"/>
      <c r="B48" s="35"/>
      <c r="C48" s="35"/>
      <c r="D48" s="35"/>
      <c r="E48" s="36"/>
      <c r="F48" s="37"/>
      <c r="G48" s="37"/>
      <c r="H48" s="38">
        <f t="shared" si="0"/>
        <v>0</v>
      </c>
      <c r="I48" s="37"/>
      <c r="J48" s="37"/>
      <c r="K48" s="38">
        <f t="shared" si="5"/>
        <v>0</v>
      </c>
      <c r="L48" s="39"/>
      <c r="M48" s="40">
        <f t="shared" si="1"/>
        <v>0</v>
      </c>
      <c r="N48" s="35"/>
      <c r="O48" s="35"/>
      <c r="P48" s="35"/>
      <c r="Q48" s="41"/>
      <c r="R48" s="42"/>
      <c r="S48" s="40"/>
      <c r="T48" s="43"/>
      <c r="U48" s="43"/>
      <c r="V48" s="35"/>
      <c r="W48" s="44"/>
      <c r="X48" s="35"/>
      <c r="Y48" s="45"/>
      <c r="Z48" s="45"/>
      <c r="AA48" s="62"/>
      <c r="AB48" s="62"/>
      <c r="AC48" s="63">
        <f t="shared" si="2"/>
        <v>0</v>
      </c>
      <c r="AD48" s="62"/>
      <c r="AE48" s="63">
        <f t="shared" si="3"/>
        <v>0</v>
      </c>
      <c r="AF48" s="46"/>
    </row>
    <row r="49" spans="1:32" x14ac:dyDescent="0.15">
      <c r="A49" s="35"/>
      <c r="B49" s="35"/>
      <c r="C49" s="35"/>
      <c r="D49" s="35"/>
      <c r="E49" s="36"/>
      <c r="F49" s="37"/>
      <c r="G49" s="37"/>
      <c r="H49" s="38">
        <f t="shared" si="0"/>
        <v>0</v>
      </c>
      <c r="I49" s="37"/>
      <c r="J49" s="37"/>
      <c r="K49" s="38">
        <f t="shared" si="5"/>
        <v>0</v>
      </c>
      <c r="L49" s="39"/>
      <c r="M49" s="40">
        <f t="shared" si="1"/>
        <v>0</v>
      </c>
      <c r="N49" s="35"/>
      <c r="O49" s="35"/>
      <c r="P49" s="35"/>
      <c r="Q49" s="41"/>
      <c r="R49" s="42"/>
      <c r="S49" s="40"/>
      <c r="T49" s="43"/>
      <c r="U49" s="43"/>
      <c r="V49" s="35"/>
      <c r="W49" s="44"/>
      <c r="X49" s="35"/>
      <c r="Y49" s="45"/>
      <c r="Z49" s="45"/>
      <c r="AA49" s="62"/>
      <c r="AB49" s="62"/>
      <c r="AC49" s="63">
        <f t="shared" si="2"/>
        <v>0</v>
      </c>
      <c r="AD49" s="62"/>
      <c r="AE49" s="63">
        <f t="shared" si="3"/>
        <v>0</v>
      </c>
      <c r="AF49" s="46"/>
    </row>
    <row r="50" spans="1:32" x14ac:dyDescent="0.15">
      <c r="A50" s="35"/>
      <c r="B50" s="35"/>
      <c r="C50" s="35"/>
      <c r="D50" s="35"/>
      <c r="E50" s="36"/>
      <c r="F50" s="37"/>
      <c r="G50" s="37"/>
      <c r="H50" s="38">
        <f t="shared" si="0"/>
        <v>0</v>
      </c>
      <c r="I50" s="37"/>
      <c r="J50" s="37"/>
      <c r="K50" s="38">
        <f t="shared" si="5"/>
        <v>0</v>
      </c>
      <c r="L50" s="39"/>
      <c r="M50" s="40">
        <f t="shared" si="1"/>
        <v>0</v>
      </c>
      <c r="N50" s="35"/>
      <c r="O50" s="35"/>
      <c r="P50" s="35"/>
      <c r="Q50" s="41"/>
      <c r="R50" s="42"/>
      <c r="S50" s="40"/>
      <c r="T50" s="43"/>
      <c r="U50" s="43"/>
      <c r="V50" s="35"/>
      <c r="W50" s="44"/>
      <c r="X50" s="35"/>
      <c r="Y50" s="45"/>
      <c r="Z50" s="45"/>
      <c r="AA50" s="62"/>
      <c r="AB50" s="62"/>
      <c r="AC50" s="63">
        <f t="shared" si="2"/>
        <v>0</v>
      </c>
      <c r="AD50" s="62"/>
      <c r="AE50" s="63">
        <f t="shared" si="3"/>
        <v>0</v>
      </c>
      <c r="AF50" s="46"/>
    </row>
    <row r="51" spans="1:32" x14ac:dyDescent="0.15">
      <c r="A51" s="35"/>
      <c r="B51" s="35"/>
      <c r="C51" s="35"/>
      <c r="D51" s="35"/>
      <c r="E51" s="36"/>
      <c r="F51" s="37"/>
      <c r="G51" s="37"/>
      <c r="H51" s="38">
        <f t="shared" si="0"/>
        <v>0</v>
      </c>
      <c r="I51" s="37"/>
      <c r="J51" s="37"/>
      <c r="K51" s="38">
        <f t="shared" si="5"/>
        <v>0</v>
      </c>
      <c r="L51" s="39"/>
      <c r="M51" s="40">
        <f t="shared" si="1"/>
        <v>0</v>
      </c>
      <c r="N51" s="35"/>
      <c r="O51" s="35"/>
      <c r="P51" s="35"/>
      <c r="Q51" s="41"/>
      <c r="R51" s="42"/>
      <c r="S51" s="40"/>
      <c r="T51" s="43"/>
      <c r="U51" s="43"/>
      <c r="V51" s="35"/>
      <c r="W51" s="44"/>
      <c r="X51" s="35"/>
      <c r="Y51" s="45"/>
      <c r="Z51" s="45"/>
      <c r="AA51" s="62"/>
      <c r="AB51" s="62"/>
      <c r="AC51" s="63">
        <f t="shared" si="2"/>
        <v>0</v>
      </c>
      <c r="AD51" s="62"/>
      <c r="AE51" s="63">
        <f t="shared" si="3"/>
        <v>0</v>
      </c>
      <c r="AF51" s="46"/>
    </row>
    <row r="52" spans="1:32" x14ac:dyDescent="0.15">
      <c r="A52" s="35"/>
      <c r="B52" s="35"/>
      <c r="C52" s="35"/>
      <c r="D52" s="35"/>
      <c r="E52" s="36"/>
      <c r="F52" s="37"/>
      <c r="G52" s="37"/>
      <c r="H52" s="38">
        <f t="shared" si="0"/>
        <v>0</v>
      </c>
      <c r="I52" s="37"/>
      <c r="J52" s="37"/>
      <c r="K52" s="38">
        <f t="shared" si="5"/>
        <v>0</v>
      </c>
      <c r="L52" s="39"/>
      <c r="M52" s="40">
        <f t="shared" si="1"/>
        <v>0</v>
      </c>
      <c r="N52" s="35"/>
      <c r="O52" s="35"/>
      <c r="P52" s="35"/>
      <c r="Q52" s="41"/>
      <c r="R52" s="42"/>
      <c r="S52" s="40"/>
      <c r="T52" s="43"/>
      <c r="U52" s="43"/>
      <c r="V52" s="35"/>
      <c r="W52" s="44"/>
      <c r="X52" s="35"/>
      <c r="Y52" s="45"/>
      <c r="Z52" s="45"/>
      <c r="AA52" s="62"/>
      <c r="AB52" s="62"/>
      <c r="AC52" s="63">
        <f t="shared" si="2"/>
        <v>0</v>
      </c>
      <c r="AD52" s="62"/>
      <c r="AE52" s="63">
        <f t="shared" si="3"/>
        <v>0</v>
      </c>
      <c r="AF52" s="46"/>
    </row>
    <row r="53" spans="1:32" x14ac:dyDescent="0.15">
      <c r="A53" s="35"/>
      <c r="B53" s="35"/>
      <c r="C53" s="35"/>
      <c r="D53" s="35"/>
      <c r="E53" s="36"/>
      <c r="F53" s="37"/>
      <c r="G53" s="37"/>
      <c r="H53" s="38">
        <f t="shared" si="0"/>
        <v>0</v>
      </c>
      <c r="I53" s="37"/>
      <c r="J53" s="37"/>
      <c r="K53" s="38">
        <f t="shared" si="5"/>
        <v>0</v>
      </c>
      <c r="L53" s="39"/>
      <c r="M53" s="40">
        <f t="shared" si="1"/>
        <v>0</v>
      </c>
      <c r="N53" s="35"/>
      <c r="O53" s="35"/>
      <c r="P53" s="35"/>
      <c r="Q53" s="41"/>
      <c r="R53" s="42"/>
      <c r="S53" s="40"/>
      <c r="T53" s="43"/>
      <c r="U53" s="43"/>
      <c r="V53" s="35"/>
      <c r="W53" s="44"/>
      <c r="X53" s="35"/>
      <c r="Y53" s="45"/>
      <c r="Z53" s="45"/>
      <c r="AA53" s="62"/>
      <c r="AB53" s="62"/>
      <c r="AC53" s="63">
        <f t="shared" si="2"/>
        <v>0</v>
      </c>
      <c r="AD53" s="62"/>
      <c r="AE53" s="63">
        <f t="shared" si="3"/>
        <v>0</v>
      </c>
      <c r="AF53" s="46"/>
    </row>
    <row r="54" spans="1:32" x14ac:dyDescent="0.15">
      <c r="A54" s="35"/>
      <c r="B54" s="35"/>
      <c r="C54" s="35"/>
      <c r="D54" s="35"/>
      <c r="E54" s="36"/>
      <c r="F54" s="37"/>
      <c r="G54" s="37"/>
      <c r="H54" s="38">
        <f t="shared" si="0"/>
        <v>0</v>
      </c>
      <c r="I54" s="37"/>
      <c r="J54" s="37"/>
      <c r="K54" s="38">
        <f t="shared" si="5"/>
        <v>0</v>
      </c>
      <c r="L54" s="39"/>
      <c r="M54" s="40">
        <f t="shared" si="1"/>
        <v>0</v>
      </c>
      <c r="N54" s="35"/>
      <c r="O54" s="35"/>
      <c r="P54" s="35"/>
      <c r="Q54" s="41"/>
      <c r="R54" s="42"/>
      <c r="S54" s="40"/>
      <c r="T54" s="43"/>
      <c r="U54" s="43"/>
      <c r="V54" s="35"/>
      <c r="W54" s="44"/>
      <c r="X54" s="35"/>
      <c r="Y54" s="45"/>
      <c r="Z54" s="45"/>
      <c r="AA54" s="62"/>
      <c r="AB54" s="62"/>
      <c r="AC54" s="63">
        <f t="shared" si="2"/>
        <v>0</v>
      </c>
      <c r="AD54" s="62"/>
      <c r="AE54" s="63">
        <f t="shared" si="3"/>
        <v>0</v>
      </c>
      <c r="AF54" s="46"/>
    </row>
    <row r="55" spans="1:32" x14ac:dyDescent="0.15">
      <c r="A55" s="35"/>
      <c r="B55" s="35"/>
      <c r="C55" s="35"/>
      <c r="D55" s="35"/>
      <c r="E55" s="36"/>
      <c r="F55" s="37"/>
      <c r="G55" s="37"/>
      <c r="H55" s="38">
        <f t="shared" si="0"/>
        <v>0</v>
      </c>
      <c r="I55" s="37"/>
      <c r="J55" s="37"/>
      <c r="K55" s="38">
        <f t="shared" si="5"/>
        <v>0</v>
      </c>
      <c r="L55" s="39"/>
      <c r="M55" s="40">
        <f t="shared" si="1"/>
        <v>0</v>
      </c>
      <c r="N55" s="35"/>
      <c r="O55" s="35"/>
      <c r="P55" s="35"/>
      <c r="Q55" s="41"/>
      <c r="R55" s="42"/>
      <c r="S55" s="40"/>
      <c r="T55" s="43"/>
      <c r="U55" s="43"/>
      <c r="V55" s="35"/>
      <c r="W55" s="44"/>
      <c r="X55" s="35"/>
      <c r="Y55" s="45"/>
      <c r="Z55" s="45"/>
      <c r="AA55" s="62"/>
      <c r="AB55" s="62"/>
      <c r="AC55" s="63">
        <f t="shared" si="2"/>
        <v>0</v>
      </c>
      <c r="AD55" s="62"/>
      <c r="AE55" s="63">
        <f t="shared" si="3"/>
        <v>0</v>
      </c>
      <c r="AF55" s="46"/>
    </row>
    <row r="56" spans="1:32" x14ac:dyDescent="0.15">
      <c r="A56" s="35"/>
      <c r="B56" s="35"/>
      <c r="C56" s="35"/>
      <c r="D56" s="35"/>
      <c r="E56" s="36"/>
      <c r="F56" s="37"/>
      <c r="G56" s="37"/>
      <c r="H56" s="38">
        <f t="shared" si="0"/>
        <v>0</v>
      </c>
      <c r="I56" s="37"/>
      <c r="J56" s="37"/>
      <c r="K56" s="38">
        <f t="shared" si="5"/>
        <v>0</v>
      </c>
      <c r="L56" s="39"/>
      <c r="M56" s="40">
        <f t="shared" si="1"/>
        <v>0</v>
      </c>
      <c r="N56" s="35"/>
      <c r="O56" s="35"/>
      <c r="P56" s="35"/>
      <c r="Q56" s="41"/>
      <c r="R56" s="42"/>
      <c r="S56" s="40"/>
      <c r="T56" s="43"/>
      <c r="U56" s="43"/>
      <c r="V56" s="35"/>
      <c r="W56" s="44"/>
      <c r="X56" s="35"/>
      <c r="Y56" s="45"/>
      <c r="Z56" s="45"/>
      <c r="AA56" s="62"/>
      <c r="AB56" s="62"/>
      <c r="AC56" s="63">
        <f t="shared" si="2"/>
        <v>0</v>
      </c>
      <c r="AD56" s="62"/>
      <c r="AE56" s="63">
        <f t="shared" si="3"/>
        <v>0</v>
      </c>
      <c r="AF56" s="46"/>
    </row>
    <row r="57" spans="1:32" x14ac:dyDescent="0.15">
      <c r="A57" s="35"/>
      <c r="B57" s="35"/>
      <c r="C57" s="35"/>
      <c r="D57" s="35"/>
      <c r="E57" s="36"/>
      <c r="F57" s="37"/>
      <c r="G57" s="37"/>
      <c r="H57" s="38">
        <f t="shared" si="0"/>
        <v>0</v>
      </c>
      <c r="I57" s="37"/>
      <c r="J57" s="37"/>
      <c r="K57" s="38">
        <f t="shared" si="5"/>
        <v>0</v>
      </c>
      <c r="L57" s="39"/>
      <c r="M57" s="40">
        <f t="shared" si="1"/>
        <v>0</v>
      </c>
      <c r="N57" s="35"/>
      <c r="O57" s="35"/>
      <c r="P57" s="35"/>
      <c r="Q57" s="41"/>
      <c r="R57" s="42"/>
      <c r="S57" s="40"/>
      <c r="T57" s="43"/>
      <c r="U57" s="43"/>
      <c r="V57" s="35"/>
      <c r="W57" s="44"/>
      <c r="X57" s="35"/>
      <c r="Y57" s="45"/>
      <c r="Z57" s="45"/>
      <c r="AA57" s="62"/>
      <c r="AB57" s="62"/>
      <c r="AC57" s="63">
        <f t="shared" si="2"/>
        <v>0</v>
      </c>
      <c r="AD57" s="62"/>
      <c r="AE57" s="63">
        <f t="shared" si="3"/>
        <v>0</v>
      </c>
      <c r="AF57" s="46"/>
    </row>
    <row r="58" spans="1:32" x14ac:dyDescent="0.15">
      <c r="A58" s="35"/>
      <c r="B58" s="35"/>
      <c r="C58" s="35"/>
      <c r="D58" s="35"/>
      <c r="E58" s="36"/>
      <c r="F58" s="37"/>
      <c r="G58" s="37"/>
      <c r="H58" s="38">
        <f t="shared" si="0"/>
        <v>0</v>
      </c>
      <c r="I58" s="37"/>
      <c r="J58" s="37"/>
      <c r="K58" s="38">
        <f t="shared" si="5"/>
        <v>0</v>
      </c>
      <c r="L58" s="39"/>
      <c r="M58" s="40">
        <f t="shared" si="1"/>
        <v>0</v>
      </c>
      <c r="N58" s="35"/>
      <c r="O58" s="35"/>
      <c r="P58" s="35"/>
      <c r="Q58" s="41"/>
      <c r="R58" s="42"/>
      <c r="S58" s="40"/>
      <c r="T58" s="43"/>
      <c r="U58" s="43"/>
      <c r="V58" s="35"/>
      <c r="W58" s="44"/>
      <c r="X58" s="35"/>
      <c r="Y58" s="45"/>
      <c r="Z58" s="45"/>
      <c r="AA58" s="62"/>
      <c r="AB58" s="62"/>
      <c r="AC58" s="63">
        <f t="shared" si="2"/>
        <v>0</v>
      </c>
      <c r="AD58" s="62"/>
      <c r="AE58" s="63">
        <f t="shared" si="3"/>
        <v>0</v>
      </c>
      <c r="AF58" s="46"/>
    </row>
    <row r="59" spans="1:32" x14ac:dyDescent="0.15">
      <c r="A59" s="35"/>
      <c r="B59" s="35"/>
      <c r="C59" s="35"/>
      <c r="D59" s="35"/>
      <c r="E59" s="36"/>
      <c r="F59" s="37"/>
      <c r="G59" s="37"/>
      <c r="H59" s="38">
        <f t="shared" si="0"/>
        <v>0</v>
      </c>
      <c r="I59" s="37"/>
      <c r="J59" s="37"/>
      <c r="K59" s="38">
        <f t="shared" si="5"/>
        <v>0</v>
      </c>
      <c r="L59" s="39"/>
      <c r="M59" s="40">
        <f t="shared" si="1"/>
        <v>0</v>
      </c>
      <c r="N59" s="35"/>
      <c r="O59" s="35"/>
      <c r="P59" s="35"/>
      <c r="Q59" s="41"/>
      <c r="R59" s="42"/>
      <c r="S59" s="40"/>
      <c r="T59" s="43"/>
      <c r="U59" s="43"/>
      <c r="V59" s="35"/>
      <c r="W59" s="44"/>
      <c r="X59" s="35"/>
      <c r="Y59" s="45"/>
      <c r="Z59" s="45"/>
      <c r="AA59" s="62"/>
      <c r="AB59" s="62"/>
      <c r="AC59" s="63">
        <f t="shared" si="2"/>
        <v>0</v>
      </c>
      <c r="AD59" s="62"/>
      <c r="AE59" s="63">
        <f t="shared" si="3"/>
        <v>0</v>
      </c>
      <c r="AF59" s="46"/>
    </row>
  </sheetData>
  <sheetProtection sheet="1" objects="1" scenarios="1"/>
  <phoneticPr fontId="3" type="noConversion"/>
  <pageMargins left="0.75" right="0.75" top="1" bottom="1" header="0.5" footer="0.5"/>
  <pageSetup orientation="portrait" horizontalDpi="4294967292" verticalDpi="429496729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F59"/>
  <sheetViews>
    <sheetView tabSelected="1" workbookViewId="0">
      <selection activeCell="F77" sqref="F77"/>
    </sheetView>
  </sheetViews>
  <sheetFormatPr baseColWidth="10" defaultRowHeight="13" x14ac:dyDescent="0.15"/>
  <cols>
    <col min="3" max="3" width="13" customWidth="1"/>
    <col min="14" max="14" width="32.1640625" customWidth="1"/>
    <col min="32" max="32" width="26.1640625" customWidth="1"/>
  </cols>
  <sheetData>
    <row r="1" spans="1:32" ht="14" thickBot="1" x14ac:dyDescent="0.2">
      <c r="A1" s="1" t="s">
        <v>838</v>
      </c>
      <c r="B1" s="2"/>
      <c r="C1" s="2" t="s">
        <v>839</v>
      </c>
      <c r="D1" s="3"/>
      <c r="E1" s="4"/>
      <c r="F1" s="5" t="s">
        <v>528</v>
      </c>
      <c r="G1" s="6"/>
      <c r="H1" s="6"/>
      <c r="I1" s="5" t="s">
        <v>435</v>
      </c>
      <c r="J1" s="6"/>
      <c r="K1" s="7"/>
      <c r="L1" s="8"/>
      <c r="M1" s="9"/>
      <c r="N1" s="11"/>
      <c r="O1" s="11"/>
      <c r="P1" s="11"/>
      <c r="Q1" s="11"/>
      <c r="R1" s="13"/>
      <c r="S1" s="13"/>
      <c r="T1" s="14"/>
      <c r="U1" s="12"/>
      <c r="V1" s="11"/>
      <c r="W1" s="15"/>
      <c r="X1" s="16"/>
      <c r="Y1" s="17"/>
      <c r="Z1" s="15"/>
      <c r="AA1" s="57" t="s">
        <v>665</v>
      </c>
      <c r="AB1" s="58"/>
      <c r="AC1" s="59"/>
      <c r="AD1" s="57" t="s">
        <v>673</v>
      </c>
      <c r="AE1" s="59"/>
    </row>
    <row r="2" spans="1:32" ht="57" thickBot="1" x14ac:dyDescent="0.2">
      <c r="A2" s="18" t="s">
        <v>280</v>
      </c>
      <c r="B2" s="19" t="s">
        <v>151</v>
      </c>
      <c r="C2" s="20" t="s">
        <v>47</v>
      </c>
      <c r="D2" s="20" t="s">
        <v>48</v>
      </c>
      <c r="E2" s="21" t="s">
        <v>49</v>
      </c>
      <c r="F2" s="22" t="s">
        <v>88</v>
      </c>
      <c r="G2" s="22" t="s">
        <v>521</v>
      </c>
      <c r="H2" s="22" t="s">
        <v>430</v>
      </c>
      <c r="I2" s="22" t="s">
        <v>567</v>
      </c>
      <c r="J2" s="22" t="s">
        <v>423</v>
      </c>
      <c r="K2" s="22" t="s">
        <v>328</v>
      </c>
      <c r="L2" s="23" t="s">
        <v>327</v>
      </c>
      <c r="M2" s="24" t="s">
        <v>169</v>
      </c>
      <c r="N2" s="25" t="s">
        <v>93</v>
      </c>
      <c r="O2" s="26" t="s">
        <v>92</v>
      </c>
      <c r="P2" s="25" t="s">
        <v>53</v>
      </c>
      <c r="Q2" s="28" t="s">
        <v>54</v>
      </c>
      <c r="R2" s="29" t="s">
        <v>55</v>
      </c>
      <c r="S2" s="30" t="s">
        <v>56</v>
      </c>
      <c r="T2" s="31" t="s">
        <v>119</v>
      </c>
      <c r="U2" s="32" t="s">
        <v>123</v>
      </c>
      <c r="V2" s="18" t="s">
        <v>182</v>
      </c>
      <c r="W2" s="18" t="s">
        <v>183</v>
      </c>
      <c r="X2" s="18" t="s">
        <v>32</v>
      </c>
      <c r="Y2" s="20" t="s">
        <v>116</v>
      </c>
      <c r="Z2" s="20" t="s">
        <v>186</v>
      </c>
      <c r="AA2" s="60" t="s">
        <v>187</v>
      </c>
      <c r="AB2" s="60" t="s">
        <v>683</v>
      </c>
      <c r="AC2" s="61" t="s">
        <v>430</v>
      </c>
      <c r="AD2" s="60" t="s">
        <v>539</v>
      </c>
      <c r="AE2" s="60" t="s">
        <v>328</v>
      </c>
      <c r="AF2" s="33" t="s">
        <v>71</v>
      </c>
    </row>
    <row r="3" spans="1:32" x14ac:dyDescent="0.15">
      <c r="A3" s="35" t="s">
        <v>840</v>
      </c>
      <c r="B3" s="35" t="s">
        <v>841</v>
      </c>
      <c r="C3" s="35" t="s">
        <v>842</v>
      </c>
      <c r="D3" s="35" t="s">
        <v>843</v>
      </c>
      <c r="E3" s="36">
        <v>12.7</v>
      </c>
      <c r="F3" s="37">
        <v>49</v>
      </c>
      <c r="G3" s="37">
        <v>33.799999999999997</v>
      </c>
      <c r="H3" s="38">
        <f t="shared" ref="H3:H59" si="0">SIN(G3*PI()/180)*F3*3</f>
        <v>81.775455478544785</v>
      </c>
      <c r="I3" s="37">
        <v>47</v>
      </c>
      <c r="J3" s="37">
        <v>21.5</v>
      </c>
      <c r="K3" s="38">
        <f t="shared" ref="K3:K59" si="1">IF(ISBLANK(AA3),SIN(J3*PI()/180)*I3*3,TAN(J3*PI()/180)*AA3*3)</f>
        <v>51.676672968125914</v>
      </c>
      <c r="L3" s="39"/>
      <c r="M3" s="40">
        <f t="shared" ref="M3:M59" si="2">IF(AC3+AE3&lt;&gt;0,AC3+AE3,H3+K3)+L3</f>
        <v>133.45212844667071</v>
      </c>
      <c r="N3" s="35" t="s">
        <v>844</v>
      </c>
      <c r="O3" s="35"/>
      <c r="P3" s="35"/>
      <c r="Q3" s="41">
        <v>39766</v>
      </c>
      <c r="R3" s="42">
        <v>75</v>
      </c>
      <c r="S3" s="40">
        <f>E3*12+M3+R3/4</f>
        <v>304.60212844667069</v>
      </c>
      <c r="T3" s="43">
        <v>1</v>
      </c>
      <c r="U3" s="43"/>
      <c r="V3" s="35"/>
      <c r="W3" s="44"/>
      <c r="X3" s="35"/>
      <c r="Y3" s="45"/>
      <c r="Z3" s="45"/>
      <c r="AA3" s="62"/>
      <c r="AB3" s="62"/>
      <c r="AC3" s="63">
        <f t="shared" ref="AC3:AC59" si="3">AA3*TAN(AB3*PI()/180)*3</f>
        <v>0</v>
      </c>
      <c r="AD3" s="62"/>
      <c r="AE3" s="63">
        <f t="shared" ref="AE3:AE59" si="4">AA3*TAN(AD3*PI()/180)*3</f>
        <v>0</v>
      </c>
      <c r="AF3" s="46" t="str">
        <f t="shared" ref="AF3:AF33" si="5">A3&amp;B3&amp;C3&amp;D3</f>
        <v>MAAgawamRobinson SPTT</v>
      </c>
    </row>
    <row r="4" spans="1:32" x14ac:dyDescent="0.15">
      <c r="A4" s="35" t="s">
        <v>840</v>
      </c>
      <c r="B4" s="35" t="s">
        <v>841</v>
      </c>
      <c r="C4" s="35" t="s">
        <v>842</v>
      </c>
      <c r="D4" s="35" t="s">
        <v>843</v>
      </c>
      <c r="E4" s="36">
        <v>10.85</v>
      </c>
      <c r="F4" s="37"/>
      <c r="G4" s="37"/>
      <c r="H4" s="38">
        <f t="shared" si="0"/>
        <v>0</v>
      </c>
      <c r="I4" s="37"/>
      <c r="J4" s="37"/>
      <c r="K4" s="38">
        <f t="shared" si="1"/>
        <v>0</v>
      </c>
      <c r="L4" s="39">
        <v>137</v>
      </c>
      <c r="M4" s="40">
        <f t="shared" si="2"/>
        <v>137</v>
      </c>
      <c r="N4" s="35" t="s">
        <v>845</v>
      </c>
      <c r="O4" s="35"/>
      <c r="P4" s="35"/>
      <c r="Q4" s="41">
        <v>39766</v>
      </c>
      <c r="R4" s="42">
        <v>70</v>
      </c>
      <c r="S4" s="40">
        <f>E4*12+M4+R4/4</f>
        <v>284.7</v>
      </c>
      <c r="T4" s="43">
        <v>1</v>
      </c>
      <c r="U4" s="43"/>
      <c r="V4" s="35"/>
      <c r="W4" s="44"/>
      <c r="X4" s="35"/>
      <c r="Y4" s="45"/>
      <c r="Z4" s="45"/>
      <c r="AA4" s="62"/>
      <c r="AB4" s="62"/>
      <c r="AC4" s="63">
        <f t="shared" si="3"/>
        <v>0</v>
      </c>
      <c r="AD4" s="62"/>
      <c r="AE4" s="63">
        <f t="shared" si="4"/>
        <v>0</v>
      </c>
      <c r="AF4" s="46" t="str">
        <f t="shared" si="5"/>
        <v>MAAgawamRobinson SPTT</v>
      </c>
    </row>
    <row r="5" spans="1:32" x14ac:dyDescent="0.15">
      <c r="A5" s="35" t="s">
        <v>840</v>
      </c>
      <c r="B5" s="35" t="s">
        <v>841</v>
      </c>
      <c r="C5" s="35" t="s">
        <v>842</v>
      </c>
      <c r="D5" s="35" t="s">
        <v>843</v>
      </c>
      <c r="E5" s="36">
        <v>7.3</v>
      </c>
      <c r="F5" s="37">
        <v>63.5</v>
      </c>
      <c r="G5" s="37">
        <v>19.899999999999999</v>
      </c>
      <c r="H5" s="38">
        <f t="shared" si="0"/>
        <v>64.842304315586048</v>
      </c>
      <c r="I5" s="37">
        <v>65</v>
      </c>
      <c r="J5" s="37">
        <v>20.3</v>
      </c>
      <c r="K5" s="38">
        <f t="shared" si="1"/>
        <v>67.652452056784895</v>
      </c>
      <c r="L5" s="39"/>
      <c r="M5" s="40">
        <f t="shared" si="2"/>
        <v>132.49475637237094</v>
      </c>
      <c r="N5" s="35" t="s">
        <v>846</v>
      </c>
      <c r="O5" s="35"/>
      <c r="P5" s="35"/>
      <c r="Q5" s="41"/>
      <c r="R5" s="42"/>
      <c r="S5" s="40"/>
      <c r="T5" s="43">
        <v>1</v>
      </c>
      <c r="U5" s="43"/>
      <c r="V5" s="35"/>
      <c r="W5" s="44"/>
      <c r="X5" s="35"/>
      <c r="Y5" s="45"/>
      <c r="Z5" s="45"/>
      <c r="AA5" s="62"/>
      <c r="AB5" s="62"/>
      <c r="AC5" s="63">
        <f t="shared" si="3"/>
        <v>0</v>
      </c>
      <c r="AD5" s="62"/>
      <c r="AE5" s="63">
        <f t="shared" si="4"/>
        <v>0</v>
      </c>
      <c r="AF5" s="46" t="str">
        <f t="shared" si="5"/>
        <v>MAAgawamRobinson SPTT</v>
      </c>
    </row>
    <row r="6" spans="1:32" x14ac:dyDescent="0.15">
      <c r="A6" s="35" t="s">
        <v>840</v>
      </c>
      <c r="B6" s="35" t="s">
        <v>841</v>
      </c>
      <c r="C6" s="35" t="s">
        <v>842</v>
      </c>
      <c r="D6" s="35" t="s">
        <v>759</v>
      </c>
      <c r="E6" s="36"/>
      <c r="F6" s="37">
        <v>47.5</v>
      </c>
      <c r="G6" s="37">
        <v>23.1</v>
      </c>
      <c r="H6" s="38">
        <f t="shared" si="0"/>
        <v>55.908039116007508</v>
      </c>
      <c r="I6" s="37">
        <v>49</v>
      </c>
      <c r="J6" s="37">
        <v>21.8</v>
      </c>
      <c r="K6" s="38">
        <f t="shared" si="1"/>
        <v>54.591071825884526</v>
      </c>
      <c r="L6" s="39"/>
      <c r="M6" s="40">
        <f t="shared" si="2"/>
        <v>110.49911094189204</v>
      </c>
      <c r="N6" s="35"/>
      <c r="O6" s="35"/>
      <c r="P6" s="35"/>
      <c r="Q6" s="41">
        <v>39061</v>
      </c>
      <c r="R6" s="42"/>
      <c r="S6" s="40"/>
      <c r="T6" s="43">
        <v>1</v>
      </c>
      <c r="U6" s="43"/>
      <c r="V6" s="35"/>
      <c r="W6" s="44"/>
      <c r="X6" s="35"/>
      <c r="Y6" s="45"/>
      <c r="Z6" s="45"/>
      <c r="AA6" s="62"/>
      <c r="AB6" s="62"/>
      <c r="AC6" s="63">
        <f t="shared" si="3"/>
        <v>0</v>
      </c>
      <c r="AD6" s="62"/>
      <c r="AE6" s="63">
        <f t="shared" si="4"/>
        <v>0</v>
      </c>
      <c r="AF6" s="46" t="str">
        <f t="shared" si="5"/>
        <v>MAAgawamRobinson SPNRO</v>
      </c>
    </row>
    <row r="7" spans="1:32" x14ac:dyDescent="0.15">
      <c r="A7" s="35" t="s">
        <v>840</v>
      </c>
      <c r="B7" s="35" t="s">
        <v>841</v>
      </c>
      <c r="C7" s="35" t="s">
        <v>842</v>
      </c>
      <c r="D7" s="35" t="s">
        <v>843</v>
      </c>
      <c r="E7" s="36"/>
      <c r="F7" s="37"/>
      <c r="G7" s="37"/>
      <c r="H7" s="38">
        <f t="shared" si="0"/>
        <v>0</v>
      </c>
      <c r="I7" s="37"/>
      <c r="J7" s="37"/>
      <c r="K7" s="38">
        <f t="shared" si="1"/>
        <v>0</v>
      </c>
      <c r="L7" s="39"/>
      <c r="M7" s="40">
        <f t="shared" si="2"/>
        <v>0</v>
      </c>
      <c r="N7" s="35"/>
      <c r="O7" s="35"/>
      <c r="P7" s="35"/>
      <c r="Q7" s="41"/>
      <c r="R7" s="42"/>
      <c r="S7" s="40"/>
      <c r="T7" s="43">
        <v>1</v>
      </c>
      <c r="U7" s="43"/>
      <c r="V7" s="35"/>
      <c r="W7" s="44"/>
      <c r="X7" s="35"/>
      <c r="Y7" s="45"/>
      <c r="Z7" s="45"/>
      <c r="AA7" s="62"/>
      <c r="AB7" s="62"/>
      <c r="AC7" s="63">
        <f t="shared" si="3"/>
        <v>0</v>
      </c>
      <c r="AD7" s="62"/>
      <c r="AE7" s="63">
        <f t="shared" si="4"/>
        <v>0</v>
      </c>
      <c r="AF7" s="46" t="str">
        <f t="shared" si="5"/>
        <v>MAAgawamRobinson SPTT</v>
      </c>
    </row>
    <row r="8" spans="1:32" x14ac:dyDescent="0.15">
      <c r="A8" s="35" t="s">
        <v>840</v>
      </c>
      <c r="B8" s="35" t="s">
        <v>841</v>
      </c>
      <c r="C8" s="35" t="s">
        <v>842</v>
      </c>
      <c r="D8" s="35" t="s">
        <v>843</v>
      </c>
      <c r="E8" s="36"/>
      <c r="F8" s="37"/>
      <c r="G8" s="37"/>
      <c r="H8" s="38">
        <f t="shared" si="0"/>
        <v>0</v>
      </c>
      <c r="I8" s="37"/>
      <c r="J8" s="37"/>
      <c r="K8" s="38">
        <f t="shared" si="1"/>
        <v>0</v>
      </c>
      <c r="L8" s="39"/>
      <c r="M8" s="40">
        <f t="shared" si="2"/>
        <v>0</v>
      </c>
      <c r="N8" s="35"/>
      <c r="O8" s="35"/>
      <c r="P8" s="35"/>
      <c r="Q8" s="41"/>
      <c r="R8" s="42"/>
      <c r="S8" s="40"/>
      <c r="T8" s="43">
        <v>1</v>
      </c>
      <c r="U8" s="43"/>
      <c r="V8" s="35"/>
      <c r="W8" s="44"/>
      <c r="X8" s="35"/>
      <c r="Y8" s="45"/>
      <c r="Z8" s="45"/>
      <c r="AA8" s="62"/>
      <c r="AB8" s="62"/>
      <c r="AC8" s="63">
        <f t="shared" si="3"/>
        <v>0</v>
      </c>
      <c r="AD8" s="62"/>
      <c r="AE8" s="63">
        <f t="shared" si="4"/>
        <v>0</v>
      </c>
      <c r="AF8" s="46" t="str">
        <f t="shared" si="5"/>
        <v>MAAgawamRobinson SPTT</v>
      </c>
    </row>
    <row r="9" spans="1:32" x14ac:dyDescent="0.15">
      <c r="A9" s="35"/>
      <c r="B9" s="35"/>
      <c r="C9" s="35"/>
      <c r="D9" s="35"/>
      <c r="E9" s="36"/>
      <c r="F9" s="37"/>
      <c r="G9" s="37"/>
      <c r="H9" s="38">
        <f t="shared" si="0"/>
        <v>0</v>
      </c>
      <c r="I9" s="37"/>
      <c r="J9" s="37"/>
      <c r="K9" s="38">
        <f t="shared" si="1"/>
        <v>0</v>
      </c>
      <c r="L9" s="39"/>
      <c r="M9" s="40">
        <f t="shared" si="2"/>
        <v>0</v>
      </c>
      <c r="N9" s="35"/>
      <c r="O9" s="35"/>
      <c r="P9" s="35"/>
      <c r="Q9" s="41"/>
      <c r="R9" s="42"/>
      <c r="S9" s="40"/>
      <c r="T9" s="43">
        <v>1</v>
      </c>
      <c r="U9" s="43"/>
      <c r="V9" s="35"/>
      <c r="W9" s="44"/>
      <c r="X9" s="35"/>
      <c r="Y9" s="45"/>
      <c r="Z9" s="45"/>
      <c r="AA9" s="62"/>
      <c r="AB9" s="62"/>
      <c r="AC9" s="63">
        <f t="shared" si="3"/>
        <v>0</v>
      </c>
      <c r="AD9" s="62"/>
      <c r="AE9" s="63">
        <f t="shared" si="4"/>
        <v>0</v>
      </c>
      <c r="AF9" s="46" t="str">
        <f t="shared" si="5"/>
        <v/>
      </c>
    </row>
    <row r="10" spans="1:32" x14ac:dyDescent="0.15">
      <c r="A10" s="35"/>
      <c r="B10" s="35"/>
      <c r="C10" s="35"/>
      <c r="D10" s="35"/>
      <c r="E10" s="36"/>
      <c r="F10" s="37"/>
      <c r="G10" s="37"/>
      <c r="H10" s="38">
        <f t="shared" si="0"/>
        <v>0</v>
      </c>
      <c r="I10" s="37"/>
      <c r="J10" s="37"/>
      <c r="K10" s="38">
        <f t="shared" si="1"/>
        <v>0</v>
      </c>
      <c r="L10" s="39"/>
      <c r="M10" s="40">
        <f t="shared" si="2"/>
        <v>0</v>
      </c>
      <c r="N10" s="35"/>
      <c r="O10" s="35"/>
      <c r="P10" s="35"/>
      <c r="Q10" s="41"/>
      <c r="R10" s="42"/>
      <c r="S10" s="40"/>
      <c r="T10" s="43">
        <v>1</v>
      </c>
      <c r="U10" s="43"/>
      <c r="V10" s="35"/>
      <c r="W10" s="44"/>
      <c r="X10" s="35"/>
      <c r="Y10" s="45"/>
      <c r="Z10" s="45"/>
      <c r="AA10" s="62"/>
      <c r="AB10" s="62"/>
      <c r="AC10" s="63">
        <f t="shared" si="3"/>
        <v>0</v>
      </c>
      <c r="AD10" s="62"/>
      <c r="AE10" s="63">
        <f t="shared" si="4"/>
        <v>0</v>
      </c>
      <c r="AF10" s="46" t="str">
        <f t="shared" si="5"/>
        <v/>
      </c>
    </row>
    <row r="11" spans="1:32" x14ac:dyDescent="0.15">
      <c r="A11" s="35"/>
      <c r="B11" s="35"/>
      <c r="C11" s="35"/>
      <c r="D11" s="35"/>
      <c r="E11" s="36"/>
      <c r="F11" s="37"/>
      <c r="G11" s="37"/>
      <c r="H11" s="38">
        <f t="shared" si="0"/>
        <v>0</v>
      </c>
      <c r="I11" s="37"/>
      <c r="J11" s="37"/>
      <c r="K11" s="38">
        <f t="shared" si="1"/>
        <v>0</v>
      </c>
      <c r="L11" s="39"/>
      <c r="M11" s="40">
        <f t="shared" si="2"/>
        <v>0</v>
      </c>
      <c r="N11" s="35"/>
      <c r="O11" s="35"/>
      <c r="P11" s="35"/>
      <c r="Q11" s="41"/>
      <c r="R11" s="42"/>
      <c r="S11" s="40"/>
      <c r="T11" s="43">
        <v>1</v>
      </c>
      <c r="U11" s="43"/>
      <c r="V11" s="35"/>
      <c r="W11" s="44"/>
      <c r="X11" s="35"/>
      <c r="Y11" s="45"/>
      <c r="Z11" s="45"/>
      <c r="AA11" s="62"/>
      <c r="AB11" s="62"/>
      <c r="AC11" s="63">
        <f t="shared" si="3"/>
        <v>0</v>
      </c>
      <c r="AD11" s="62"/>
      <c r="AE11" s="63">
        <f t="shared" si="4"/>
        <v>0</v>
      </c>
      <c r="AF11" s="46" t="str">
        <f t="shared" si="5"/>
        <v/>
      </c>
    </row>
    <row r="12" spans="1:32" x14ac:dyDescent="0.15">
      <c r="A12" s="35"/>
      <c r="B12" s="35"/>
      <c r="C12" s="35"/>
      <c r="D12" s="35"/>
      <c r="E12" s="36"/>
      <c r="F12" s="37"/>
      <c r="G12" s="37"/>
      <c r="H12" s="38">
        <f t="shared" si="0"/>
        <v>0</v>
      </c>
      <c r="I12" s="37"/>
      <c r="J12" s="37"/>
      <c r="K12" s="38">
        <f t="shared" si="1"/>
        <v>0</v>
      </c>
      <c r="L12" s="39"/>
      <c r="M12" s="40">
        <f t="shared" si="2"/>
        <v>0</v>
      </c>
      <c r="N12" s="35"/>
      <c r="O12" s="35"/>
      <c r="P12" s="35"/>
      <c r="Q12" s="41"/>
      <c r="R12" s="42"/>
      <c r="S12" s="40"/>
      <c r="T12" s="43">
        <v>1</v>
      </c>
      <c r="U12" s="43"/>
      <c r="V12" s="35"/>
      <c r="W12" s="44"/>
      <c r="X12" s="35"/>
      <c r="Y12" s="45"/>
      <c r="Z12" s="45"/>
      <c r="AA12" s="62"/>
      <c r="AB12" s="62"/>
      <c r="AC12" s="63">
        <f t="shared" si="3"/>
        <v>0</v>
      </c>
      <c r="AD12" s="62"/>
      <c r="AE12" s="63">
        <f t="shared" si="4"/>
        <v>0</v>
      </c>
      <c r="AF12" s="46" t="str">
        <f t="shared" si="5"/>
        <v/>
      </c>
    </row>
    <row r="13" spans="1:32" x14ac:dyDescent="0.15">
      <c r="A13" s="35"/>
      <c r="B13" s="35"/>
      <c r="C13" s="35"/>
      <c r="D13" s="35"/>
      <c r="E13" s="36"/>
      <c r="F13" s="37"/>
      <c r="G13" s="37"/>
      <c r="H13" s="38">
        <f t="shared" si="0"/>
        <v>0</v>
      </c>
      <c r="I13" s="37"/>
      <c r="J13" s="37"/>
      <c r="K13" s="38">
        <f t="shared" si="1"/>
        <v>0</v>
      </c>
      <c r="L13" s="39"/>
      <c r="M13" s="40">
        <f t="shared" si="2"/>
        <v>0</v>
      </c>
      <c r="N13" s="35"/>
      <c r="O13" s="35"/>
      <c r="P13" s="35"/>
      <c r="Q13" s="41"/>
      <c r="R13" s="42"/>
      <c r="S13" s="40"/>
      <c r="T13" s="43">
        <v>1</v>
      </c>
      <c r="U13" s="43"/>
      <c r="V13" s="35"/>
      <c r="W13" s="44"/>
      <c r="X13" s="35"/>
      <c r="Y13" s="45"/>
      <c r="Z13" s="45"/>
      <c r="AA13" s="62"/>
      <c r="AB13" s="62"/>
      <c r="AC13" s="63">
        <f t="shared" si="3"/>
        <v>0</v>
      </c>
      <c r="AD13" s="62"/>
      <c r="AE13" s="63">
        <f t="shared" si="4"/>
        <v>0</v>
      </c>
      <c r="AF13" s="46" t="str">
        <f t="shared" si="5"/>
        <v/>
      </c>
    </row>
    <row r="14" spans="1:32" x14ac:dyDescent="0.15">
      <c r="A14" s="35"/>
      <c r="B14" s="35"/>
      <c r="C14" s="35"/>
      <c r="D14" s="35"/>
      <c r="E14" s="36"/>
      <c r="F14" s="37"/>
      <c r="G14" s="37"/>
      <c r="H14" s="38">
        <f t="shared" si="0"/>
        <v>0</v>
      </c>
      <c r="I14" s="37"/>
      <c r="J14" s="37"/>
      <c r="K14" s="38">
        <f t="shared" si="1"/>
        <v>0</v>
      </c>
      <c r="L14" s="39"/>
      <c r="M14" s="40">
        <f t="shared" si="2"/>
        <v>0</v>
      </c>
      <c r="N14" s="35"/>
      <c r="O14" s="35"/>
      <c r="P14" s="35"/>
      <c r="Q14" s="41"/>
      <c r="R14" s="42"/>
      <c r="S14" s="40"/>
      <c r="T14" s="43">
        <v>1</v>
      </c>
      <c r="U14" s="43"/>
      <c r="V14" s="35"/>
      <c r="W14" s="44"/>
      <c r="X14" s="35"/>
      <c r="Y14" s="45"/>
      <c r="Z14" s="45"/>
      <c r="AA14" s="62"/>
      <c r="AB14" s="62"/>
      <c r="AC14" s="63">
        <f t="shared" si="3"/>
        <v>0</v>
      </c>
      <c r="AD14" s="62"/>
      <c r="AE14" s="63">
        <f t="shared" si="4"/>
        <v>0</v>
      </c>
      <c r="AF14" s="46" t="str">
        <f t="shared" si="5"/>
        <v/>
      </c>
    </row>
    <row r="15" spans="1:32" x14ac:dyDescent="0.15">
      <c r="A15" s="35"/>
      <c r="B15" s="35"/>
      <c r="C15" s="35"/>
      <c r="D15" s="35"/>
      <c r="E15" s="36"/>
      <c r="F15" s="37"/>
      <c r="G15" s="37"/>
      <c r="H15" s="38">
        <f t="shared" si="0"/>
        <v>0</v>
      </c>
      <c r="I15" s="37"/>
      <c r="J15" s="37"/>
      <c r="K15" s="38">
        <f t="shared" si="1"/>
        <v>0</v>
      </c>
      <c r="L15" s="39"/>
      <c r="M15" s="40">
        <f t="shared" si="2"/>
        <v>0</v>
      </c>
      <c r="N15" s="35"/>
      <c r="O15" s="35"/>
      <c r="P15" s="35"/>
      <c r="Q15" s="41"/>
      <c r="R15" s="42"/>
      <c r="S15" s="40"/>
      <c r="T15" s="43">
        <v>2</v>
      </c>
      <c r="U15" s="43"/>
      <c r="V15" s="35"/>
      <c r="W15" s="44"/>
      <c r="X15" s="35"/>
      <c r="Y15" s="45"/>
      <c r="Z15" s="45"/>
      <c r="AA15" s="62"/>
      <c r="AB15" s="62"/>
      <c r="AC15" s="63">
        <f t="shared" si="3"/>
        <v>0</v>
      </c>
      <c r="AD15" s="62"/>
      <c r="AE15" s="63">
        <f t="shared" si="4"/>
        <v>0</v>
      </c>
      <c r="AF15" s="46" t="str">
        <f t="shared" si="5"/>
        <v/>
      </c>
    </row>
    <row r="16" spans="1:32" x14ac:dyDescent="0.15">
      <c r="A16" s="35"/>
      <c r="B16" s="35"/>
      <c r="C16" s="35"/>
      <c r="D16" s="35"/>
      <c r="E16" s="36"/>
      <c r="F16" s="37"/>
      <c r="G16" s="37"/>
      <c r="H16" s="38">
        <f t="shared" si="0"/>
        <v>0</v>
      </c>
      <c r="I16" s="37"/>
      <c r="J16" s="37"/>
      <c r="K16" s="38">
        <f t="shared" si="1"/>
        <v>0</v>
      </c>
      <c r="L16" s="39"/>
      <c r="M16" s="40">
        <f t="shared" si="2"/>
        <v>0</v>
      </c>
      <c r="N16" s="35"/>
      <c r="O16" s="35"/>
      <c r="P16" s="41"/>
      <c r="Q16" s="41"/>
      <c r="R16" s="42"/>
      <c r="S16" s="40"/>
      <c r="T16" s="43">
        <v>1</v>
      </c>
      <c r="U16" s="43"/>
      <c r="V16" s="35"/>
      <c r="W16" s="44"/>
      <c r="X16" s="35"/>
      <c r="Y16" s="45"/>
      <c r="Z16" s="45"/>
      <c r="AA16" s="62"/>
      <c r="AB16" s="62"/>
      <c r="AC16" s="63">
        <f t="shared" si="3"/>
        <v>0</v>
      </c>
      <c r="AD16" s="62"/>
      <c r="AE16" s="63">
        <f t="shared" si="4"/>
        <v>0</v>
      </c>
      <c r="AF16" s="46" t="str">
        <f t="shared" si="5"/>
        <v/>
      </c>
    </row>
    <row r="17" spans="1:32" x14ac:dyDescent="0.15">
      <c r="A17" s="35"/>
      <c r="B17" s="35"/>
      <c r="C17" s="35"/>
      <c r="D17" s="35"/>
      <c r="E17" s="36"/>
      <c r="F17" s="37"/>
      <c r="G17" s="37"/>
      <c r="H17" s="38">
        <f t="shared" si="0"/>
        <v>0</v>
      </c>
      <c r="I17" s="37"/>
      <c r="J17" s="37"/>
      <c r="K17" s="38">
        <f t="shared" si="1"/>
        <v>0</v>
      </c>
      <c r="L17" s="39"/>
      <c r="M17" s="40">
        <f t="shared" si="2"/>
        <v>0</v>
      </c>
      <c r="N17" s="35"/>
      <c r="O17" s="35"/>
      <c r="P17" s="35"/>
      <c r="Q17" s="41"/>
      <c r="R17" s="42"/>
      <c r="S17" s="40"/>
      <c r="T17" s="43">
        <v>1</v>
      </c>
      <c r="U17" s="43"/>
      <c r="V17" s="35"/>
      <c r="W17" s="44"/>
      <c r="X17" s="35"/>
      <c r="Y17" s="45"/>
      <c r="Z17" s="45"/>
      <c r="AA17" s="62"/>
      <c r="AB17" s="62"/>
      <c r="AC17" s="63">
        <f t="shared" si="3"/>
        <v>0</v>
      </c>
      <c r="AD17" s="62"/>
      <c r="AE17" s="63">
        <f t="shared" si="4"/>
        <v>0</v>
      </c>
      <c r="AF17" s="46" t="str">
        <f t="shared" si="5"/>
        <v/>
      </c>
    </row>
    <row r="18" spans="1:32" x14ac:dyDescent="0.15">
      <c r="A18" s="35"/>
      <c r="B18" s="35"/>
      <c r="C18" s="35"/>
      <c r="D18" s="35"/>
      <c r="E18" s="36"/>
      <c r="F18" s="37"/>
      <c r="G18" s="37"/>
      <c r="H18" s="38">
        <f t="shared" si="0"/>
        <v>0</v>
      </c>
      <c r="I18" s="37"/>
      <c r="J18" s="37"/>
      <c r="K18" s="38">
        <f t="shared" si="1"/>
        <v>0</v>
      </c>
      <c r="L18" s="39"/>
      <c r="M18" s="40">
        <f t="shared" si="2"/>
        <v>0</v>
      </c>
      <c r="N18" s="35"/>
      <c r="O18" s="35"/>
      <c r="P18" s="35"/>
      <c r="Q18" s="41"/>
      <c r="R18" s="42"/>
      <c r="S18" s="40"/>
      <c r="T18" s="43">
        <v>1</v>
      </c>
      <c r="U18" s="43"/>
      <c r="V18" s="35"/>
      <c r="W18" s="44"/>
      <c r="X18" s="35"/>
      <c r="Y18" s="45"/>
      <c r="Z18" s="45"/>
      <c r="AA18" s="62"/>
      <c r="AB18" s="62"/>
      <c r="AC18" s="63">
        <f t="shared" si="3"/>
        <v>0</v>
      </c>
      <c r="AD18" s="62"/>
      <c r="AE18" s="63">
        <f t="shared" si="4"/>
        <v>0</v>
      </c>
      <c r="AF18" s="46" t="str">
        <f t="shared" si="5"/>
        <v/>
      </c>
    </row>
    <row r="19" spans="1:32" x14ac:dyDescent="0.15">
      <c r="A19" s="35"/>
      <c r="B19" s="35"/>
      <c r="C19" s="35"/>
      <c r="D19" s="35"/>
      <c r="E19" s="36"/>
      <c r="F19" s="37"/>
      <c r="G19" s="37"/>
      <c r="H19" s="38">
        <f t="shared" si="0"/>
        <v>0</v>
      </c>
      <c r="I19" s="37"/>
      <c r="J19" s="37"/>
      <c r="K19" s="38">
        <f t="shared" si="1"/>
        <v>0</v>
      </c>
      <c r="L19" s="39"/>
      <c r="M19" s="40">
        <f t="shared" si="2"/>
        <v>0</v>
      </c>
      <c r="N19" s="35"/>
      <c r="O19" s="35"/>
      <c r="P19" s="35"/>
      <c r="Q19" s="41"/>
      <c r="R19" s="42"/>
      <c r="S19" s="40"/>
      <c r="T19" s="43">
        <v>1</v>
      </c>
      <c r="U19" s="43"/>
      <c r="V19" s="35"/>
      <c r="W19" s="44"/>
      <c r="X19" s="35"/>
      <c r="Y19" s="45"/>
      <c r="Z19" s="45"/>
      <c r="AA19" s="62"/>
      <c r="AB19" s="62"/>
      <c r="AC19" s="63">
        <f t="shared" si="3"/>
        <v>0</v>
      </c>
      <c r="AD19" s="62"/>
      <c r="AE19" s="63">
        <f t="shared" si="4"/>
        <v>0</v>
      </c>
      <c r="AF19" s="46" t="str">
        <f t="shared" si="5"/>
        <v/>
      </c>
    </row>
    <row r="20" spans="1:32" x14ac:dyDescent="0.15">
      <c r="A20" s="35"/>
      <c r="B20" s="35"/>
      <c r="C20" s="35"/>
      <c r="D20" s="35"/>
      <c r="E20" s="36"/>
      <c r="F20" s="37"/>
      <c r="G20" s="37"/>
      <c r="H20" s="38">
        <f t="shared" si="0"/>
        <v>0</v>
      </c>
      <c r="I20" s="37"/>
      <c r="J20" s="37"/>
      <c r="K20" s="38">
        <f t="shared" si="1"/>
        <v>0</v>
      </c>
      <c r="L20" s="39"/>
      <c r="M20" s="40">
        <f t="shared" si="2"/>
        <v>0</v>
      </c>
      <c r="N20" s="35"/>
      <c r="O20" s="35"/>
      <c r="P20" s="35"/>
      <c r="Q20" s="41"/>
      <c r="R20" s="42"/>
      <c r="S20" s="40"/>
      <c r="T20" s="43">
        <v>1</v>
      </c>
      <c r="U20" s="43"/>
      <c r="V20" s="35"/>
      <c r="W20" s="44"/>
      <c r="X20" s="35"/>
      <c r="Y20" s="45"/>
      <c r="Z20" s="45"/>
      <c r="AA20" s="62"/>
      <c r="AB20" s="62"/>
      <c r="AC20" s="63">
        <f t="shared" si="3"/>
        <v>0</v>
      </c>
      <c r="AD20" s="62"/>
      <c r="AE20" s="63">
        <f t="shared" si="4"/>
        <v>0</v>
      </c>
      <c r="AF20" s="46" t="str">
        <f t="shared" si="5"/>
        <v/>
      </c>
    </row>
    <row r="21" spans="1:32" x14ac:dyDescent="0.15">
      <c r="A21" s="35"/>
      <c r="B21" s="35"/>
      <c r="C21" s="35"/>
      <c r="D21" s="35"/>
      <c r="E21" s="36"/>
      <c r="F21" s="37"/>
      <c r="G21" s="37"/>
      <c r="H21" s="38">
        <f t="shared" si="0"/>
        <v>0</v>
      </c>
      <c r="I21" s="37"/>
      <c r="J21" s="37"/>
      <c r="K21" s="38">
        <f t="shared" si="1"/>
        <v>0</v>
      </c>
      <c r="L21" s="39"/>
      <c r="M21" s="40">
        <f t="shared" si="2"/>
        <v>0</v>
      </c>
      <c r="N21" s="35"/>
      <c r="O21" s="35"/>
      <c r="P21" s="35"/>
      <c r="Q21" s="41"/>
      <c r="R21" s="42"/>
      <c r="S21" s="40"/>
      <c r="T21" s="43">
        <v>1</v>
      </c>
      <c r="U21" s="43"/>
      <c r="V21" s="35"/>
      <c r="W21" s="44"/>
      <c r="X21" s="35"/>
      <c r="Y21" s="45"/>
      <c r="Z21" s="45"/>
      <c r="AA21" s="62"/>
      <c r="AB21" s="62"/>
      <c r="AC21" s="63">
        <f t="shared" si="3"/>
        <v>0</v>
      </c>
      <c r="AD21" s="62"/>
      <c r="AE21" s="63">
        <f t="shared" si="4"/>
        <v>0</v>
      </c>
      <c r="AF21" s="46" t="str">
        <f t="shared" si="5"/>
        <v/>
      </c>
    </row>
    <row r="22" spans="1:32" x14ac:dyDescent="0.15">
      <c r="A22" s="35"/>
      <c r="B22" s="35"/>
      <c r="C22" s="35"/>
      <c r="D22" s="35"/>
      <c r="E22" s="36"/>
      <c r="F22" s="37"/>
      <c r="G22" s="37"/>
      <c r="H22" s="38">
        <f t="shared" si="0"/>
        <v>0</v>
      </c>
      <c r="I22" s="37"/>
      <c r="J22" s="37"/>
      <c r="K22" s="38">
        <f t="shared" si="1"/>
        <v>0</v>
      </c>
      <c r="L22" s="39"/>
      <c r="M22" s="40">
        <f t="shared" si="2"/>
        <v>0</v>
      </c>
      <c r="N22" s="35"/>
      <c r="O22" s="35"/>
      <c r="P22" s="35"/>
      <c r="Q22" s="41"/>
      <c r="R22" s="42"/>
      <c r="S22" s="40"/>
      <c r="T22" s="43">
        <v>1</v>
      </c>
      <c r="U22" s="43"/>
      <c r="V22" s="35"/>
      <c r="W22" s="44"/>
      <c r="X22" s="35"/>
      <c r="Y22" s="45"/>
      <c r="Z22" s="45"/>
      <c r="AA22" s="62"/>
      <c r="AB22" s="62"/>
      <c r="AC22" s="63">
        <f t="shared" si="3"/>
        <v>0</v>
      </c>
      <c r="AD22" s="62"/>
      <c r="AE22" s="63">
        <f t="shared" si="4"/>
        <v>0</v>
      </c>
      <c r="AF22" s="46" t="str">
        <f t="shared" si="5"/>
        <v/>
      </c>
    </row>
    <row r="23" spans="1:32" x14ac:dyDescent="0.15">
      <c r="A23" s="35"/>
      <c r="B23" s="35"/>
      <c r="C23" s="35"/>
      <c r="D23" s="35"/>
      <c r="E23" s="36"/>
      <c r="F23" s="37"/>
      <c r="G23" s="37"/>
      <c r="H23" s="38">
        <f t="shared" si="0"/>
        <v>0</v>
      </c>
      <c r="I23" s="37"/>
      <c r="J23" s="37"/>
      <c r="K23" s="38">
        <f t="shared" si="1"/>
        <v>0</v>
      </c>
      <c r="L23" s="39"/>
      <c r="M23" s="40">
        <f t="shared" si="2"/>
        <v>0</v>
      </c>
      <c r="N23" s="35"/>
      <c r="O23" s="35"/>
      <c r="P23" s="35"/>
      <c r="Q23" s="41"/>
      <c r="R23" s="42"/>
      <c r="S23" s="40"/>
      <c r="T23" s="43">
        <v>1</v>
      </c>
      <c r="U23" s="43"/>
      <c r="V23" s="35"/>
      <c r="W23" s="44"/>
      <c r="X23" s="35"/>
      <c r="Y23" s="45"/>
      <c r="Z23" s="45"/>
      <c r="AA23" s="62"/>
      <c r="AB23" s="62"/>
      <c r="AC23" s="63">
        <f t="shared" si="3"/>
        <v>0</v>
      </c>
      <c r="AD23" s="62"/>
      <c r="AE23" s="63">
        <f t="shared" si="4"/>
        <v>0</v>
      </c>
      <c r="AF23" s="46" t="str">
        <f t="shared" si="5"/>
        <v/>
      </c>
    </row>
    <row r="24" spans="1:32" x14ac:dyDescent="0.15">
      <c r="A24" s="35"/>
      <c r="B24" s="35"/>
      <c r="C24" s="35"/>
      <c r="D24" s="35"/>
      <c r="E24" s="36"/>
      <c r="F24" s="37"/>
      <c r="G24" s="37"/>
      <c r="H24" s="38">
        <f t="shared" si="0"/>
        <v>0</v>
      </c>
      <c r="I24" s="37"/>
      <c r="J24" s="37"/>
      <c r="K24" s="38">
        <f t="shared" si="1"/>
        <v>0</v>
      </c>
      <c r="L24" s="39"/>
      <c r="M24" s="40">
        <f t="shared" si="2"/>
        <v>0</v>
      </c>
      <c r="N24" s="35"/>
      <c r="O24" s="35"/>
      <c r="P24" s="35"/>
      <c r="Q24" s="41"/>
      <c r="R24" s="42"/>
      <c r="S24" s="40"/>
      <c r="T24" s="43">
        <v>1</v>
      </c>
      <c r="U24" s="43"/>
      <c r="V24" s="35"/>
      <c r="W24" s="44"/>
      <c r="X24" s="35"/>
      <c r="Y24" s="45"/>
      <c r="Z24" s="45"/>
      <c r="AA24" s="62"/>
      <c r="AB24" s="62"/>
      <c r="AC24" s="63">
        <f t="shared" si="3"/>
        <v>0</v>
      </c>
      <c r="AD24" s="62"/>
      <c r="AE24" s="63">
        <f t="shared" si="4"/>
        <v>0</v>
      </c>
      <c r="AF24" s="46" t="str">
        <f t="shared" si="5"/>
        <v/>
      </c>
    </row>
    <row r="25" spans="1:32" x14ac:dyDescent="0.15">
      <c r="A25" s="35"/>
      <c r="B25" s="35"/>
      <c r="C25" s="35"/>
      <c r="D25" s="35"/>
      <c r="E25" s="36"/>
      <c r="F25" s="37"/>
      <c r="G25" s="37"/>
      <c r="H25" s="38">
        <f t="shared" si="0"/>
        <v>0</v>
      </c>
      <c r="I25" s="37"/>
      <c r="J25" s="37"/>
      <c r="K25" s="38">
        <f t="shared" si="1"/>
        <v>0</v>
      </c>
      <c r="L25" s="39"/>
      <c r="M25" s="40">
        <f t="shared" si="2"/>
        <v>0</v>
      </c>
      <c r="N25" s="35"/>
      <c r="O25" s="35"/>
      <c r="P25" s="35"/>
      <c r="Q25" s="41"/>
      <c r="R25" s="42"/>
      <c r="S25" s="40"/>
      <c r="T25" s="43">
        <v>1</v>
      </c>
      <c r="U25" s="43"/>
      <c r="V25" s="35"/>
      <c r="W25" s="44"/>
      <c r="X25" s="35"/>
      <c r="Y25" s="45"/>
      <c r="Z25" s="45"/>
      <c r="AA25" s="62"/>
      <c r="AB25" s="62"/>
      <c r="AC25" s="63">
        <f t="shared" si="3"/>
        <v>0</v>
      </c>
      <c r="AD25" s="62"/>
      <c r="AE25" s="63">
        <f t="shared" si="4"/>
        <v>0</v>
      </c>
      <c r="AF25" s="46" t="str">
        <f t="shared" si="5"/>
        <v/>
      </c>
    </row>
    <row r="26" spans="1:32" x14ac:dyDescent="0.15">
      <c r="A26" s="35"/>
      <c r="B26" s="35"/>
      <c r="C26" s="35"/>
      <c r="D26" s="35"/>
      <c r="E26" s="36"/>
      <c r="F26" s="37"/>
      <c r="G26" s="37"/>
      <c r="H26" s="38">
        <f t="shared" si="0"/>
        <v>0</v>
      </c>
      <c r="I26" s="37"/>
      <c r="J26" s="37"/>
      <c r="K26" s="38">
        <f t="shared" si="1"/>
        <v>0</v>
      </c>
      <c r="L26" s="39"/>
      <c r="M26" s="40">
        <f t="shared" si="2"/>
        <v>0</v>
      </c>
      <c r="N26" s="35"/>
      <c r="O26" s="35"/>
      <c r="P26" s="35"/>
      <c r="Q26" s="41"/>
      <c r="R26" s="42"/>
      <c r="S26" s="40"/>
      <c r="T26" s="43">
        <v>1</v>
      </c>
      <c r="U26" s="43"/>
      <c r="V26" s="35"/>
      <c r="W26" s="44"/>
      <c r="X26" s="35"/>
      <c r="Y26" s="45"/>
      <c r="Z26" s="45"/>
      <c r="AA26" s="62"/>
      <c r="AB26" s="62"/>
      <c r="AC26" s="63">
        <f t="shared" si="3"/>
        <v>0</v>
      </c>
      <c r="AD26" s="62"/>
      <c r="AE26" s="63">
        <f t="shared" si="4"/>
        <v>0</v>
      </c>
      <c r="AF26" s="46" t="str">
        <f t="shared" si="5"/>
        <v/>
      </c>
    </row>
    <row r="27" spans="1:32" x14ac:dyDescent="0.15">
      <c r="A27" s="35"/>
      <c r="B27" s="35"/>
      <c r="C27" s="35"/>
      <c r="D27" s="35"/>
      <c r="E27" s="36"/>
      <c r="F27" s="37"/>
      <c r="G27" s="37"/>
      <c r="H27" s="38">
        <f t="shared" si="0"/>
        <v>0</v>
      </c>
      <c r="I27" s="37"/>
      <c r="J27" s="37"/>
      <c r="K27" s="38">
        <f t="shared" si="1"/>
        <v>0</v>
      </c>
      <c r="L27" s="39"/>
      <c r="M27" s="40">
        <f t="shared" si="2"/>
        <v>0</v>
      </c>
      <c r="N27" s="35"/>
      <c r="O27" s="35"/>
      <c r="P27" s="35"/>
      <c r="Q27" s="41"/>
      <c r="R27" s="42"/>
      <c r="S27" s="40"/>
      <c r="T27" s="43">
        <v>1</v>
      </c>
      <c r="U27" s="43"/>
      <c r="V27" s="35"/>
      <c r="W27" s="44"/>
      <c r="X27" s="35"/>
      <c r="Y27" s="45"/>
      <c r="Z27" s="45"/>
      <c r="AA27" s="62"/>
      <c r="AB27" s="62"/>
      <c r="AC27" s="63">
        <f t="shared" si="3"/>
        <v>0</v>
      </c>
      <c r="AD27" s="62"/>
      <c r="AE27" s="63">
        <f t="shared" si="4"/>
        <v>0</v>
      </c>
      <c r="AF27" s="46" t="str">
        <f t="shared" si="5"/>
        <v/>
      </c>
    </row>
    <row r="28" spans="1:32" x14ac:dyDescent="0.15">
      <c r="A28" s="35"/>
      <c r="B28" s="35"/>
      <c r="C28" s="35"/>
      <c r="D28" s="35"/>
      <c r="E28" s="36"/>
      <c r="F28" s="37"/>
      <c r="G28" s="37"/>
      <c r="H28" s="38">
        <f t="shared" si="0"/>
        <v>0</v>
      </c>
      <c r="I28" s="37"/>
      <c r="J28" s="37"/>
      <c r="K28" s="38">
        <f t="shared" si="1"/>
        <v>0</v>
      </c>
      <c r="L28" s="39"/>
      <c r="M28" s="40">
        <f t="shared" si="2"/>
        <v>0</v>
      </c>
      <c r="N28" s="35"/>
      <c r="O28" s="35"/>
      <c r="P28" s="35"/>
      <c r="Q28" s="41"/>
      <c r="R28" s="42"/>
      <c r="S28" s="40"/>
      <c r="T28" s="43">
        <v>1</v>
      </c>
      <c r="U28" s="43"/>
      <c r="V28" s="35"/>
      <c r="W28" s="44"/>
      <c r="X28" s="35"/>
      <c r="Y28" s="45"/>
      <c r="Z28" s="45"/>
      <c r="AA28" s="62"/>
      <c r="AB28" s="62"/>
      <c r="AC28" s="63">
        <f t="shared" si="3"/>
        <v>0</v>
      </c>
      <c r="AD28" s="62"/>
      <c r="AE28" s="63">
        <f t="shared" si="4"/>
        <v>0</v>
      </c>
      <c r="AF28" s="46" t="str">
        <f t="shared" si="5"/>
        <v/>
      </c>
    </row>
    <row r="29" spans="1:32" x14ac:dyDescent="0.15">
      <c r="A29" s="35"/>
      <c r="B29" s="35"/>
      <c r="C29" s="35"/>
      <c r="D29" s="35"/>
      <c r="E29" s="36"/>
      <c r="F29" s="37"/>
      <c r="G29" s="37"/>
      <c r="H29" s="38">
        <f t="shared" si="0"/>
        <v>0</v>
      </c>
      <c r="I29" s="37"/>
      <c r="J29" s="37"/>
      <c r="K29" s="38">
        <f t="shared" si="1"/>
        <v>0</v>
      </c>
      <c r="L29" s="39"/>
      <c r="M29" s="40">
        <f t="shared" si="2"/>
        <v>0</v>
      </c>
      <c r="N29" s="35"/>
      <c r="O29" s="35"/>
      <c r="P29" s="35"/>
      <c r="Q29" s="41"/>
      <c r="R29" s="42"/>
      <c r="S29" s="40"/>
      <c r="T29" s="43">
        <v>1</v>
      </c>
      <c r="U29" s="43"/>
      <c r="V29" s="35"/>
      <c r="W29" s="44"/>
      <c r="X29" s="35"/>
      <c r="Y29" s="45"/>
      <c r="Z29" s="45"/>
      <c r="AA29" s="62"/>
      <c r="AB29" s="62"/>
      <c r="AC29" s="63">
        <f t="shared" si="3"/>
        <v>0</v>
      </c>
      <c r="AD29" s="62"/>
      <c r="AE29" s="63">
        <f t="shared" si="4"/>
        <v>0</v>
      </c>
      <c r="AF29" s="46" t="str">
        <f t="shared" si="5"/>
        <v/>
      </c>
    </row>
    <row r="30" spans="1:32" x14ac:dyDescent="0.15">
      <c r="A30" s="35"/>
      <c r="B30" s="64"/>
      <c r="C30" s="35"/>
      <c r="D30" s="35"/>
      <c r="E30" s="36"/>
      <c r="F30" s="37"/>
      <c r="G30" s="37"/>
      <c r="H30" s="38">
        <f t="shared" si="0"/>
        <v>0</v>
      </c>
      <c r="I30" s="37"/>
      <c r="J30" s="37"/>
      <c r="K30" s="38">
        <f t="shared" si="1"/>
        <v>0</v>
      </c>
      <c r="L30" s="39"/>
      <c r="M30" s="40">
        <f t="shared" si="2"/>
        <v>0</v>
      </c>
      <c r="N30" s="35"/>
      <c r="O30" s="35"/>
      <c r="P30" s="35"/>
      <c r="Q30" s="41"/>
      <c r="R30" s="42"/>
      <c r="S30" s="40"/>
      <c r="T30" s="43">
        <v>1</v>
      </c>
      <c r="U30" s="43"/>
      <c r="V30" s="35"/>
      <c r="W30" s="44"/>
      <c r="X30" s="35"/>
      <c r="Y30" s="45"/>
      <c r="Z30" s="45"/>
      <c r="AA30" s="62"/>
      <c r="AB30" s="62"/>
      <c r="AC30" s="63">
        <f t="shared" si="3"/>
        <v>0</v>
      </c>
      <c r="AD30" s="62"/>
      <c r="AE30" s="63">
        <f t="shared" si="4"/>
        <v>0</v>
      </c>
      <c r="AF30" s="46" t="str">
        <f t="shared" si="5"/>
        <v/>
      </c>
    </row>
    <row r="31" spans="1:32" x14ac:dyDescent="0.15">
      <c r="A31" s="35"/>
      <c r="B31" s="35"/>
      <c r="C31" s="35"/>
      <c r="D31" s="35"/>
      <c r="E31" s="36"/>
      <c r="F31" s="37"/>
      <c r="G31" s="37"/>
      <c r="H31" s="38">
        <f t="shared" si="0"/>
        <v>0</v>
      </c>
      <c r="I31" s="37"/>
      <c r="J31" s="37"/>
      <c r="K31" s="38">
        <f t="shared" si="1"/>
        <v>0</v>
      </c>
      <c r="L31" s="39"/>
      <c r="M31" s="40">
        <f t="shared" si="2"/>
        <v>0</v>
      </c>
      <c r="N31" s="35"/>
      <c r="O31" s="35"/>
      <c r="P31" s="35"/>
      <c r="Q31" s="41"/>
      <c r="R31" s="42"/>
      <c r="S31" s="40"/>
      <c r="T31" s="43">
        <v>1</v>
      </c>
      <c r="U31" s="43"/>
      <c r="V31" s="35"/>
      <c r="W31" s="44"/>
      <c r="X31" s="35"/>
      <c r="Y31" s="45"/>
      <c r="Z31" s="45"/>
      <c r="AA31" s="62"/>
      <c r="AB31" s="62"/>
      <c r="AC31" s="63">
        <f t="shared" si="3"/>
        <v>0</v>
      </c>
      <c r="AD31" s="62"/>
      <c r="AE31" s="63">
        <f t="shared" si="4"/>
        <v>0</v>
      </c>
      <c r="AF31" s="46" t="str">
        <f t="shared" si="5"/>
        <v/>
      </c>
    </row>
    <row r="32" spans="1:32" x14ac:dyDescent="0.15">
      <c r="A32" s="35"/>
      <c r="B32" s="35"/>
      <c r="C32" s="35"/>
      <c r="D32" s="35"/>
      <c r="E32" s="36"/>
      <c r="F32" s="37"/>
      <c r="G32" s="37"/>
      <c r="H32" s="38">
        <f t="shared" si="0"/>
        <v>0</v>
      </c>
      <c r="I32" s="37"/>
      <c r="J32" s="37"/>
      <c r="K32" s="38">
        <f t="shared" si="1"/>
        <v>0</v>
      </c>
      <c r="L32" s="39"/>
      <c r="M32" s="40">
        <f t="shared" si="2"/>
        <v>0</v>
      </c>
      <c r="N32" s="35"/>
      <c r="O32" s="35"/>
      <c r="P32" s="35"/>
      <c r="Q32" s="41"/>
      <c r="R32" s="42"/>
      <c r="S32" s="40"/>
      <c r="T32" s="43">
        <v>1</v>
      </c>
      <c r="U32" s="43"/>
      <c r="V32" s="35"/>
      <c r="W32" s="44"/>
      <c r="X32" s="35"/>
      <c r="Y32" s="45"/>
      <c r="Z32" s="45"/>
      <c r="AA32" s="62"/>
      <c r="AB32" s="62"/>
      <c r="AC32" s="63">
        <f t="shared" si="3"/>
        <v>0</v>
      </c>
      <c r="AD32" s="62"/>
      <c r="AE32" s="63">
        <f t="shared" si="4"/>
        <v>0</v>
      </c>
      <c r="AF32" s="46" t="str">
        <f t="shared" si="5"/>
        <v/>
      </c>
    </row>
    <row r="33" spans="1:32" x14ac:dyDescent="0.15">
      <c r="A33" s="35"/>
      <c r="B33" s="35"/>
      <c r="C33" s="35"/>
      <c r="D33" s="35"/>
      <c r="E33" s="36"/>
      <c r="F33" s="37"/>
      <c r="G33" s="37"/>
      <c r="H33" s="38">
        <f t="shared" si="0"/>
        <v>0</v>
      </c>
      <c r="I33" s="37"/>
      <c r="J33" s="37"/>
      <c r="K33" s="38">
        <f t="shared" si="1"/>
        <v>0</v>
      </c>
      <c r="L33" s="39"/>
      <c r="M33" s="40">
        <f t="shared" si="2"/>
        <v>0</v>
      </c>
      <c r="N33" s="35"/>
      <c r="O33" s="35"/>
      <c r="P33" s="35"/>
      <c r="Q33" s="41"/>
      <c r="R33" s="42"/>
      <c r="S33" s="40"/>
      <c r="T33" s="43">
        <v>1</v>
      </c>
      <c r="U33" s="43"/>
      <c r="V33" s="35"/>
      <c r="W33" s="44"/>
      <c r="X33" s="35"/>
      <c r="Y33" s="45"/>
      <c r="Z33" s="45"/>
      <c r="AA33" s="62"/>
      <c r="AB33" s="62"/>
      <c r="AC33" s="63">
        <f t="shared" si="3"/>
        <v>0</v>
      </c>
      <c r="AD33" s="62"/>
      <c r="AE33" s="63">
        <f t="shared" si="4"/>
        <v>0</v>
      </c>
      <c r="AF33" s="46" t="str">
        <f t="shared" si="5"/>
        <v/>
      </c>
    </row>
    <row r="34" spans="1:32" x14ac:dyDescent="0.15">
      <c r="A34" s="35"/>
      <c r="B34" s="35"/>
      <c r="C34" s="35"/>
      <c r="D34" s="35"/>
      <c r="E34" s="36"/>
      <c r="F34" s="37"/>
      <c r="G34" s="37"/>
      <c r="H34" s="38">
        <f t="shared" si="0"/>
        <v>0</v>
      </c>
      <c r="I34" s="37"/>
      <c r="J34" s="37"/>
      <c r="K34" s="38">
        <f t="shared" si="1"/>
        <v>0</v>
      </c>
      <c r="L34" s="39"/>
      <c r="M34" s="40">
        <f t="shared" si="2"/>
        <v>0</v>
      </c>
      <c r="N34" s="35"/>
      <c r="O34" s="35"/>
      <c r="P34" s="35"/>
      <c r="Q34" s="41"/>
      <c r="R34" s="42"/>
      <c r="S34" s="40"/>
      <c r="T34" s="43">
        <v>1</v>
      </c>
      <c r="U34" s="43"/>
      <c r="V34" s="35"/>
      <c r="W34" s="44"/>
      <c r="X34" s="35"/>
      <c r="Y34" s="45"/>
      <c r="Z34" s="45"/>
      <c r="AA34" s="62"/>
      <c r="AB34" s="62"/>
      <c r="AC34" s="63">
        <f t="shared" si="3"/>
        <v>0</v>
      </c>
      <c r="AD34" s="62"/>
      <c r="AE34" s="63">
        <f t="shared" si="4"/>
        <v>0</v>
      </c>
      <c r="AF34" s="46" t="str">
        <f>A34&amp;B34&amp;C34&amp;D34</f>
        <v/>
      </c>
    </row>
    <row r="35" spans="1:32" x14ac:dyDescent="0.15">
      <c r="A35" s="35"/>
      <c r="B35" s="35"/>
      <c r="C35" s="35"/>
      <c r="D35" s="35"/>
      <c r="E35" s="36"/>
      <c r="F35" s="37"/>
      <c r="G35" s="37"/>
      <c r="H35" s="38">
        <f t="shared" si="0"/>
        <v>0</v>
      </c>
      <c r="I35" s="37"/>
      <c r="J35" s="37"/>
      <c r="K35" s="38">
        <f t="shared" si="1"/>
        <v>0</v>
      </c>
      <c r="L35" s="39"/>
      <c r="M35" s="40">
        <f t="shared" si="2"/>
        <v>0</v>
      </c>
      <c r="N35" s="35"/>
      <c r="O35" s="35"/>
      <c r="P35" s="35"/>
      <c r="Q35" s="41"/>
      <c r="R35" s="42"/>
      <c r="S35" s="40"/>
      <c r="T35" s="43"/>
      <c r="U35" s="43"/>
      <c r="V35" s="35"/>
      <c r="W35" s="44"/>
      <c r="X35" s="35"/>
      <c r="Y35" s="45"/>
      <c r="Z35" s="45"/>
      <c r="AA35" s="62"/>
      <c r="AB35" s="62"/>
      <c r="AC35" s="63">
        <f t="shared" si="3"/>
        <v>0</v>
      </c>
      <c r="AD35" s="62"/>
      <c r="AE35" s="63">
        <f t="shared" si="4"/>
        <v>0</v>
      </c>
      <c r="AF35" s="46"/>
    </row>
    <row r="36" spans="1:32" x14ac:dyDescent="0.15">
      <c r="A36" s="35"/>
      <c r="B36" s="35"/>
      <c r="C36" s="35"/>
      <c r="D36" s="35"/>
      <c r="E36" s="36"/>
      <c r="F36" s="37"/>
      <c r="G36" s="37"/>
      <c r="H36" s="38">
        <f t="shared" si="0"/>
        <v>0</v>
      </c>
      <c r="I36" s="37"/>
      <c r="J36" s="37"/>
      <c r="K36" s="38">
        <f t="shared" si="1"/>
        <v>0</v>
      </c>
      <c r="L36" s="39"/>
      <c r="M36" s="40">
        <f t="shared" si="2"/>
        <v>0</v>
      </c>
      <c r="N36" s="35"/>
      <c r="O36" s="35"/>
      <c r="P36" s="35"/>
      <c r="Q36" s="41"/>
      <c r="R36" s="42"/>
      <c r="S36" s="40"/>
      <c r="T36" s="43"/>
      <c r="U36" s="43"/>
      <c r="V36" s="35"/>
      <c r="W36" s="44"/>
      <c r="X36" s="35"/>
      <c r="Y36" s="45"/>
      <c r="Z36" s="45"/>
      <c r="AA36" s="62"/>
      <c r="AB36" s="62"/>
      <c r="AC36" s="63">
        <f t="shared" si="3"/>
        <v>0</v>
      </c>
      <c r="AD36" s="62"/>
      <c r="AE36" s="63">
        <f t="shared" si="4"/>
        <v>0</v>
      </c>
      <c r="AF36" s="46"/>
    </row>
    <row r="37" spans="1:32" x14ac:dyDescent="0.15">
      <c r="A37" s="35"/>
      <c r="B37" s="35"/>
      <c r="C37" s="35"/>
      <c r="D37" s="35"/>
      <c r="E37" s="36"/>
      <c r="F37" s="37"/>
      <c r="G37" s="37"/>
      <c r="H37" s="38">
        <f t="shared" si="0"/>
        <v>0</v>
      </c>
      <c r="I37" s="37"/>
      <c r="J37" s="37"/>
      <c r="K37" s="38">
        <f t="shared" si="1"/>
        <v>0</v>
      </c>
      <c r="L37" s="39"/>
      <c r="M37" s="40">
        <f t="shared" si="2"/>
        <v>0</v>
      </c>
      <c r="N37" s="35"/>
      <c r="O37" s="35"/>
      <c r="P37" s="35"/>
      <c r="Q37" s="41"/>
      <c r="R37" s="42"/>
      <c r="S37" s="40"/>
      <c r="T37" s="43"/>
      <c r="U37" s="43"/>
      <c r="V37" s="35"/>
      <c r="W37" s="44"/>
      <c r="X37" s="35"/>
      <c r="Y37" s="45"/>
      <c r="Z37" s="45"/>
      <c r="AA37" s="62"/>
      <c r="AB37" s="62"/>
      <c r="AC37" s="63">
        <f t="shared" si="3"/>
        <v>0</v>
      </c>
      <c r="AD37" s="62"/>
      <c r="AE37" s="63">
        <f t="shared" si="4"/>
        <v>0</v>
      </c>
      <c r="AF37" s="46"/>
    </row>
    <row r="38" spans="1:32" x14ac:dyDescent="0.15">
      <c r="A38" s="35"/>
      <c r="B38" s="35"/>
      <c r="C38" s="35"/>
      <c r="D38" s="35"/>
      <c r="E38" s="36"/>
      <c r="F38" s="37"/>
      <c r="G38" s="37"/>
      <c r="H38" s="38">
        <f t="shared" si="0"/>
        <v>0</v>
      </c>
      <c r="I38" s="37"/>
      <c r="J38" s="37"/>
      <c r="K38" s="38">
        <f t="shared" si="1"/>
        <v>0</v>
      </c>
      <c r="L38" s="39"/>
      <c r="M38" s="40">
        <f t="shared" si="2"/>
        <v>0</v>
      </c>
      <c r="N38" s="35"/>
      <c r="O38" s="35"/>
      <c r="P38" s="35"/>
      <c r="Q38" s="41"/>
      <c r="R38" s="42"/>
      <c r="S38" s="40"/>
      <c r="T38" s="43"/>
      <c r="U38" s="43"/>
      <c r="V38" s="35"/>
      <c r="W38" s="44"/>
      <c r="X38" s="35"/>
      <c r="Y38" s="45"/>
      <c r="Z38" s="45"/>
      <c r="AA38" s="62"/>
      <c r="AB38" s="62"/>
      <c r="AC38" s="63">
        <f t="shared" si="3"/>
        <v>0</v>
      </c>
      <c r="AD38" s="62"/>
      <c r="AE38" s="63">
        <f t="shared" si="4"/>
        <v>0</v>
      </c>
      <c r="AF38" s="46"/>
    </row>
    <row r="39" spans="1:32" x14ac:dyDescent="0.15">
      <c r="A39" s="35"/>
      <c r="B39" s="35"/>
      <c r="C39" s="35"/>
      <c r="D39" s="35"/>
      <c r="E39" s="36"/>
      <c r="F39" s="37"/>
      <c r="G39" s="37"/>
      <c r="H39" s="38">
        <f t="shared" si="0"/>
        <v>0</v>
      </c>
      <c r="I39" s="37"/>
      <c r="J39" s="37"/>
      <c r="K39" s="38">
        <f t="shared" si="1"/>
        <v>0</v>
      </c>
      <c r="L39" s="39"/>
      <c r="M39" s="40">
        <f t="shared" si="2"/>
        <v>0</v>
      </c>
      <c r="N39" s="35"/>
      <c r="O39" s="35"/>
      <c r="P39" s="35"/>
      <c r="Q39" s="41"/>
      <c r="R39" s="42"/>
      <c r="S39" s="40"/>
      <c r="T39" s="43"/>
      <c r="U39" s="43"/>
      <c r="V39" s="35"/>
      <c r="W39" s="44"/>
      <c r="X39" s="35"/>
      <c r="Y39" s="45"/>
      <c r="Z39" s="45"/>
      <c r="AA39" s="62"/>
      <c r="AB39" s="62"/>
      <c r="AC39" s="63">
        <f t="shared" si="3"/>
        <v>0</v>
      </c>
      <c r="AD39" s="62"/>
      <c r="AE39" s="63">
        <f t="shared" si="4"/>
        <v>0</v>
      </c>
      <c r="AF39" s="46"/>
    </row>
    <row r="40" spans="1:32" x14ac:dyDescent="0.15">
      <c r="A40" s="35"/>
      <c r="B40" s="35"/>
      <c r="C40" s="35"/>
      <c r="D40" s="35"/>
      <c r="E40" s="36"/>
      <c r="F40" s="37"/>
      <c r="G40" s="37"/>
      <c r="H40" s="38">
        <f t="shared" si="0"/>
        <v>0</v>
      </c>
      <c r="I40" s="37"/>
      <c r="J40" s="37"/>
      <c r="K40" s="38">
        <f t="shared" si="1"/>
        <v>0</v>
      </c>
      <c r="L40" s="39"/>
      <c r="M40" s="40">
        <f t="shared" si="2"/>
        <v>0</v>
      </c>
      <c r="N40" s="35"/>
      <c r="O40" s="35"/>
      <c r="P40" s="35"/>
      <c r="Q40" s="41"/>
      <c r="R40" s="42"/>
      <c r="S40" s="40"/>
      <c r="T40" s="43"/>
      <c r="U40" s="43"/>
      <c r="V40" s="35"/>
      <c r="W40" s="44"/>
      <c r="X40" s="35"/>
      <c r="Y40" s="45"/>
      <c r="Z40" s="45"/>
      <c r="AA40" s="62"/>
      <c r="AB40" s="62"/>
      <c r="AC40" s="63">
        <f t="shared" si="3"/>
        <v>0</v>
      </c>
      <c r="AD40" s="62"/>
      <c r="AE40" s="63">
        <f t="shared" si="4"/>
        <v>0</v>
      </c>
      <c r="AF40" s="46"/>
    </row>
    <row r="41" spans="1:32" x14ac:dyDescent="0.15">
      <c r="A41" s="35"/>
      <c r="B41" s="35"/>
      <c r="C41" s="35"/>
      <c r="D41" s="35"/>
      <c r="E41" s="36"/>
      <c r="F41" s="37"/>
      <c r="G41" s="37"/>
      <c r="H41" s="38">
        <f t="shared" si="0"/>
        <v>0</v>
      </c>
      <c r="I41" s="37"/>
      <c r="J41" s="37"/>
      <c r="K41" s="38">
        <f t="shared" si="1"/>
        <v>0</v>
      </c>
      <c r="L41" s="39"/>
      <c r="M41" s="40">
        <f t="shared" si="2"/>
        <v>0</v>
      </c>
      <c r="N41" s="35"/>
      <c r="O41" s="35"/>
      <c r="P41" s="35"/>
      <c r="Q41" s="41"/>
      <c r="R41" s="42"/>
      <c r="S41" s="40"/>
      <c r="T41" s="43"/>
      <c r="U41" s="43"/>
      <c r="V41" s="35"/>
      <c r="W41" s="44"/>
      <c r="X41" s="35"/>
      <c r="Y41" s="45"/>
      <c r="Z41" s="45"/>
      <c r="AA41" s="62"/>
      <c r="AB41" s="62"/>
      <c r="AC41" s="63">
        <f t="shared" si="3"/>
        <v>0</v>
      </c>
      <c r="AD41" s="62"/>
      <c r="AE41" s="63">
        <f t="shared" si="4"/>
        <v>0</v>
      </c>
      <c r="AF41" s="46"/>
    </row>
    <row r="42" spans="1:32" x14ac:dyDescent="0.15">
      <c r="A42" s="35"/>
      <c r="B42" s="35"/>
      <c r="C42" s="35"/>
      <c r="D42" s="35"/>
      <c r="E42" s="36"/>
      <c r="F42" s="37"/>
      <c r="G42" s="37"/>
      <c r="H42" s="38">
        <f t="shared" si="0"/>
        <v>0</v>
      </c>
      <c r="I42" s="37"/>
      <c r="J42" s="37"/>
      <c r="K42" s="38">
        <f t="shared" si="1"/>
        <v>0</v>
      </c>
      <c r="L42" s="39"/>
      <c r="M42" s="40">
        <f t="shared" si="2"/>
        <v>0</v>
      </c>
      <c r="N42" s="35"/>
      <c r="O42" s="35"/>
      <c r="P42" s="35"/>
      <c r="Q42" s="41"/>
      <c r="R42" s="42"/>
      <c r="S42" s="40"/>
      <c r="T42" s="43"/>
      <c r="U42" s="43"/>
      <c r="V42" s="35"/>
      <c r="W42" s="44"/>
      <c r="X42" s="35"/>
      <c r="Y42" s="45"/>
      <c r="Z42" s="45"/>
      <c r="AA42" s="62"/>
      <c r="AB42" s="62"/>
      <c r="AC42" s="63">
        <f t="shared" si="3"/>
        <v>0</v>
      </c>
      <c r="AD42" s="62"/>
      <c r="AE42" s="63">
        <f t="shared" si="4"/>
        <v>0</v>
      </c>
      <c r="AF42" s="46"/>
    </row>
    <row r="43" spans="1:32" x14ac:dyDescent="0.15">
      <c r="A43" s="35"/>
      <c r="B43" s="35"/>
      <c r="C43" s="35"/>
      <c r="D43" s="35"/>
      <c r="E43" s="36"/>
      <c r="F43" s="37"/>
      <c r="G43" s="37"/>
      <c r="H43" s="38">
        <f t="shared" si="0"/>
        <v>0</v>
      </c>
      <c r="I43" s="37"/>
      <c r="J43" s="37"/>
      <c r="K43" s="38">
        <f t="shared" si="1"/>
        <v>0</v>
      </c>
      <c r="L43" s="39"/>
      <c r="M43" s="40">
        <f t="shared" si="2"/>
        <v>0</v>
      </c>
      <c r="N43" s="35"/>
      <c r="O43" s="35"/>
      <c r="P43" s="35"/>
      <c r="Q43" s="41"/>
      <c r="R43" s="42"/>
      <c r="S43" s="40"/>
      <c r="T43" s="43"/>
      <c r="U43" s="43"/>
      <c r="V43" s="35"/>
      <c r="W43" s="44"/>
      <c r="X43" s="35"/>
      <c r="Y43" s="45"/>
      <c r="Z43" s="45"/>
      <c r="AA43" s="62"/>
      <c r="AB43" s="62"/>
      <c r="AC43" s="63">
        <f t="shared" si="3"/>
        <v>0</v>
      </c>
      <c r="AD43" s="62"/>
      <c r="AE43" s="63">
        <f t="shared" si="4"/>
        <v>0</v>
      </c>
      <c r="AF43" s="46"/>
    </row>
    <row r="44" spans="1:32" x14ac:dyDescent="0.15">
      <c r="A44" s="35"/>
      <c r="B44" s="35"/>
      <c r="C44" s="35"/>
      <c r="D44" s="35"/>
      <c r="E44" s="36"/>
      <c r="F44" s="37"/>
      <c r="G44" s="37"/>
      <c r="H44" s="38">
        <f t="shared" si="0"/>
        <v>0</v>
      </c>
      <c r="I44" s="37"/>
      <c r="J44" s="37"/>
      <c r="K44" s="38">
        <f t="shared" si="1"/>
        <v>0</v>
      </c>
      <c r="L44" s="39"/>
      <c r="M44" s="40">
        <f t="shared" si="2"/>
        <v>0</v>
      </c>
      <c r="N44" s="35"/>
      <c r="O44" s="35"/>
      <c r="P44" s="35"/>
      <c r="Q44" s="41"/>
      <c r="R44" s="42"/>
      <c r="S44" s="40"/>
      <c r="T44" s="43"/>
      <c r="U44" s="43"/>
      <c r="V44" s="35"/>
      <c r="W44" s="44"/>
      <c r="X44" s="35"/>
      <c r="Y44" s="45"/>
      <c r="Z44" s="45"/>
      <c r="AA44" s="62"/>
      <c r="AB44" s="62"/>
      <c r="AC44" s="63">
        <f t="shared" si="3"/>
        <v>0</v>
      </c>
      <c r="AD44" s="62"/>
      <c r="AE44" s="63">
        <f t="shared" si="4"/>
        <v>0</v>
      </c>
      <c r="AF44" s="46"/>
    </row>
    <row r="45" spans="1:32" x14ac:dyDescent="0.15">
      <c r="A45" s="35"/>
      <c r="B45" s="35"/>
      <c r="C45" s="35"/>
      <c r="D45" s="35"/>
      <c r="E45" s="36"/>
      <c r="F45" s="37"/>
      <c r="G45" s="37"/>
      <c r="H45" s="38">
        <f t="shared" si="0"/>
        <v>0</v>
      </c>
      <c r="I45" s="37"/>
      <c r="J45" s="37"/>
      <c r="K45" s="38">
        <f t="shared" si="1"/>
        <v>0</v>
      </c>
      <c r="L45" s="39"/>
      <c r="M45" s="40">
        <f t="shared" si="2"/>
        <v>0</v>
      </c>
      <c r="N45" s="35"/>
      <c r="O45" s="35"/>
      <c r="P45" s="35"/>
      <c r="Q45" s="41"/>
      <c r="R45" s="42"/>
      <c r="S45" s="40"/>
      <c r="T45" s="43"/>
      <c r="U45" s="43"/>
      <c r="V45" s="35"/>
      <c r="W45" s="44"/>
      <c r="X45" s="35"/>
      <c r="Y45" s="45"/>
      <c r="Z45" s="45"/>
      <c r="AA45" s="62"/>
      <c r="AB45" s="62"/>
      <c r="AC45" s="63">
        <f t="shared" si="3"/>
        <v>0</v>
      </c>
      <c r="AD45" s="62"/>
      <c r="AE45" s="63">
        <f t="shared" si="4"/>
        <v>0</v>
      </c>
      <c r="AF45" s="46"/>
    </row>
    <row r="46" spans="1:32" x14ac:dyDescent="0.15">
      <c r="A46" s="35"/>
      <c r="B46" s="35"/>
      <c r="C46" s="35"/>
      <c r="D46" s="35"/>
      <c r="E46" s="36"/>
      <c r="F46" s="37"/>
      <c r="G46" s="37"/>
      <c r="H46" s="38">
        <f t="shared" si="0"/>
        <v>0</v>
      </c>
      <c r="I46" s="37"/>
      <c r="J46" s="37"/>
      <c r="K46" s="38">
        <f t="shared" si="1"/>
        <v>0</v>
      </c>
      <c r="L46" s="39"/>
      <c r="M46" s="40">
        <f t="shared" si="2"/>
        <v>0</v>
      </c>
      <c r="N46" s="35"/>
      <c r="O46" s="35"/>
      <c r="P46" s="35"/>
      <c r="Q46" s="41"/>
      <c r="R46" s="42"/>
      <c r="S46" s="40"/>
      <c r="T46" s="43"/>
      <c r="U46" s="43"/>
      <c r="V46" s="35"/>
      <c r="W46" s="44"/>
      <c r="X46" s="35"/>
      <c r="Y46" s="45"/>
      <c r="Z46" s="45"/>
      <c r="AA46" s="62"/>
      <c r="AB46" s="62"/>
      <c r="AC46" s="63">
        <f t="shared" si="3"/>
        <v>0</v>
      </c>
      <c r="AD46" s="62"/>
      <c r="AE46" s="63">
        <f t="shared" si="4"/>
        <v>0</v>
      </c>
      <c r="AF46" s="46"/>
    </row>
    <row r="47" spans="1:32" x14ac:dyDescent="0.15">
      <c r="A47" s="35"/>
      <c r="B47" s="35"/>
      <c r="C47" s="35"/>
      <c r="D47" s="35"/>
      <c r="E47" s="36"/>
      <c r="F47" s="37"/>
      <c r="G47" s="37"/>
      <c r="H47" s="38">
        <f t="shared" si="0"/>
        <v>0</v>
      </c>
      <c r="I47" s="37"/>
      <c r="J47" s="37"/>
      <c r="K47" s="38">
        <f t="shared" si="1"/>
        <v>0</v>
      </c>
      <c r="L47" s="39"/>
      <c r="M47" s="40">
        <f t="shared" si="2"/>
        <v>0</v>
      </c>
      <c r="N47" s="35"/>
      <c r="O47" s="35"/>
      <c r="P47" s="35"/>
      <c r="Q47" s="41"/>
      <c r="R47" s="42"/>
      <c r="S47" s="40"/>
      <c r="T47" s="43"/>
      <c r="U47" s="43"/>
      <c r="V47" s="35"/>
      <c r="W47" s="44"/>
      <c r="X47" s="35"/>
      <c r="Y47" s="45"/>
      <c r="Z47" s="45"/>
      <c r="AA47" s="62"/>
      <c r="AB47" s="62"/>
      <c r="AC47" s="63">
        <f t="shared" si="3"/>
        <v>0</v>
      </c>
      <c r="AD47" s="62"/>
      <c r="AE47" s="63">
        <f t="shared" si="4"/>
        <v>0</v>
      </c>
      <c r="AF47" s="46"/>
    </row>
    <row r="48" spans="1:32" x14ac:dyDescent="0.15">
      <c r="A48" s="35"/>
      <c r="B48" s="35"/>
      <c r="C48" s="35"/>
      <c r="D48" s="35"/>
      <c r="E48" s="36"/>
      <c r="F48" s="37"/>
      <c r="G48" s="37"/>
      <c r="H48" s="38">
        <f t="shared" si="0"/>
        <v>0</v>
      </c>
      <c r="I48" s="37"/>
      <c r="J48" s="37"/>
      <c r="K48" s="38">
        <f t="shared" si="1"/>
        <v>0</v>
      </c>
      <c r="L48" s="39"/>
      <c r="M48" s="40">
        <f t="shared" si="2"/>
        <v>0</v>
      </c>
      <c r="N48" s="35"/>
      <c r="O48" s="35"/>
      <c r="P48" s="35"/>
      <c r="Q48" s="41"/>
      <c r="R48" s="42"/>
      <c r="S48" s="40"/>
      <c r="T48" s="43"/>
      <c r="U48" s="43"/>
      <c r="V48" s="35"/>
      <c r="W48" s="44"/>
      <c r="X48" s="35"/>
      <c r="Y48" s="45"/>
      <c r="Z48" s="45"/>
      <c r="AA48" s="62"/>
      <c r="AB48" s="62"/>
      <c r="AC48" s="63">
        <f t="shared" si="3"/>
        <v>0</v>
      </c>
      <c r="AD48" s="62"/>
      <c r="AE48" s="63">
        <f t="shared" si="4"/>
        <v>0</v>
      </c>
      <c r="AF48" s="46"/>
    </row>
    <row r="49" spans="1:32" x14ac:dyDescent="0.15">
      <c r="A49" s="35"/>
      <c r="B49" s="35"/>
      <c r="C49" s="35"/>
      <c r="D49" s="35"/>
      <c r="E49" s="36"/>
      <c r="F49" s="37"/>
      <c r="G49" s="37"/>
      <c r="H49" s="38">
        <f t="shared" si="0"/>
        <v>0</v>
      </c>
      <c r="I49" s="37"/>
      <c r="J49" s="37"/>
      <c r="K49" s="38">
        <f t="shared" si="1"/>
        <v>0</v>
      </c>
      <c r="L49" s="39"/>
      <c r="M49" s="40">
        <f t="shared" si="2"/>
        <v>0</v>
      </c>
      <c r="N49" s="35"/>
      <c r="O49" s="35"/>
      <c r="P49" s="35"/>
      <c r="Q49" s="41"/>
      <c r="R49" s="42"/>
      <c r="S49" s="40"/>
      <c r="T49" s="43"/>
      <c r="U49" s="43"/>
      <c r="V49" s="35"/>
      <c r="W49" s="44"/>
      <c r="X49" s="35"/>
      <c r="Y49" s="45"/>
      <c r="Z49" s="45"/>
      <c r="AA49" s="62"/>
      <c r="AB49" s="62"/>
      <c r="AC49" s="63">
        <f t="shared" si="3"/>
        <v>0</v>
      </c>
      <c r="AD49" s="62"/>
      <c r="AE49" s="63">
        <f t="shared" si="4"/>
        <v>0</v>
      </c>
      <c r="AF49" s="46"/>
    </row>
    <row r="50" spans="1:32" x14ac:dyDescent="0.15">
      <c r="A50" s="35"/>
      <c r="B50" s="35"/>
      <c r="C50" s="35"/>
      <c r="D50" s="35"/>
      <c r="E50" s="36"/>
      <c r="F50" s="37"/>
      <c r="G50" s="37"/>
      <c r="H50" s="38">
        <f t="shared" si="0"/>
        <v>0</v>
      </c>
      <c r="I50" s="37"/>
      <c r="J50" s="37"/>
      <c r="K50" s="38">
        <f t="shared" si="1"/>
        <v>0</v>
      </c>
      <c r="L50" s="39"/>
      <c r="M50" s="40">
        <f t="shared" si="2"/>
        <v>0</v>
      </c>
      <c r="N50" s="35"/>
      <c r="O50" s="35"/>
      <c r="P50" s="35"/>
      <c r="Q50" s="41"/>
      <c r="R50" s="42"/>
      <c r="S50" s="40"/>
      <c r="T50" s="43"/>
      <c r="U50" s="43"/>
      <c r="V50" s="35"/>
      <c r="W50" s="44"/>
      <c r="X50" s="35"/>
      <c r="Y50" s="45"/>
      <c r="Z50" s="45"/>
      <c r="AA50" s="62"/>
      <c r="AB50" s="62"/>
      <c r="AC50" s="63">
        <f t="shared" si="3"/>
        <v>0</v>
      </c>
      <c r="AD50" s="62"/>
      <c r="AE50" s="63">
        <f t="shared" si="4"/>
        <v>0</v>
      </c>
      <c r="AF50" s="46"/>
    </row>
    <row r="51" spans="1:32" x14ac:dyDescent="0.15">
      <c r="A51" s="35"/>
      <c r="B51" s="35"/>
      <c r="C51" s="35"/>
      <c r="D51" s="35"/>
      <c r="E51" s="36"/>
      <c r="F51" s="37"/>
      <c r="G51" s="37"/>
      <c r="H51" s="38">
        <f t="shared" si="0"/>
        <v>0</v>
      </c>
      <c r="I51" s="37"/>
      <c r="J51" s="37"/>
      <c r="K51" s="38">
        <f t="shared" si="1"/>
        <v>0</v>
      </c>
      <c r="L51" s="39"/>
      <c r="M51" s="40">
        <f t="shared" si="2"/>
        <v>0</v>
      </c>
      <c r="N51" s="35"/>
      <c r="O51" s="35"/>
      <c r="P51" s="35"/>
      <c r="Q51" s="41"/>
      <c r="R51" s="42"/>
      <c r="S51" s="40"/>
      <c r="T51" s="43"/>
      <c r="U51" s="43"/>
      <c r="V51" s="35"/>
      <c r="W51" s="44"/>
      <c r="X51" s="35"/>
      <c r="Y51" s="45"/>
      <c r="Z51" s="45"/>
      <c r="AA51" s="62"/>
      <c r="AB51" s="62"/>
      <c r="AC51" s="63">
        <f t="shared" si="3"/>
        <v>0</v>
      </c>
      <c r="AD51" s="62"/>
      <c r="AE51" s="63">
        <f t="shared" si="4"/>
        <v>0</v>
      </c>
      <c r="AF51" s="46"/>
    </row>
    <row r="52" spans="1:32" x14ac:dyDescent="0.15">
      <c r="A52" s="35"/>
      <c r="B52" s="35"/>
      <c r="C52" s="35"/>
      <c r="D52" s="35"/>
      <c r="E52" s="36"/>
      <c r="F52" s="37"/>
      <c r="G52" s="37"/>
      <c r="H52" s="38">
        <f t="shared" si="0"/>
        <v>0</v>
      </c>
      <c r="I52" s="37"/>
      <c r="J52" s="37"/>
      <c r="K52" s="38">
        <f t="shared" si="1"/>
        <v>0</v>
      </c>
      <c r="L52" s="39"/>
      <c r="M52" s="40">
        <f t="shared" si="2"/>
        <v>0</v>
      </c>
      <c r="N52" s="35"/>
      <c r="O52" s="35"/>
      <c r="P52" s="35"/>
      <c r="Q52" s="41"/>
      <c r="R52" s="42"/>
      <c r="S52" s="40"/>
      <c r="T52" s="43"/>
      <c r="U52" s="43"/>
      <c r="V52" s="35"/>
      <c r="W52" s="44"/>
      <c r="X52" s="35"/>
      <c r="Y52" s="45"/>
      <c r="Z52" s="45"/>
      <c r="AA52" s="62"/>
      <c r="AB52" s="62"/>
      <c r="AC52" s="63">
        <f t="shared" si="3"/>
        <v>0</v>
      </c>
      <c r="AD52" s="62"/>
      <c r="AE52" s="63">
        <f t="shared" si="4"/>
        <v>0</v>
      </c>
      <c r="AF52" s="46"/>
    </row>
    <row r="53" spans="1:32" x14ac:dyDescent="0.15">
      <c r="A53" s="35"/>
      <c r="B53" s="35"/>
      <c r="C53" s="35"/>
      <c r="D53" s="35"/>
      <c r="E53" s="36"/>
      <c r="F53" s="37"/>
      <c r="G53" s="37"/>
      <c r="H53" s="38">
        <f t="shared" si="0"/>
        <v>0</v>
      </c>
      <c r="I53" s="37"/>
      <c r="J53" s="37"/>
      <c r="K53" s="38">
        <f t="shared" si="1"/>
        <v>0</v>
      </c>
      <c r="L53" s="39"/>
      <c r="M53" s="40">
        <f t="shared" si="2"/>
        <v>0</v>
      </c>
      <c r="N53" s="35"/>
      <c r="O53" s="35"/>
      <c r="P53" s="35"/>
      <c r="Q53" s="41"/>
      <c r="R53" s="42"/>
      <c r="S53" s="40"/>
      <c r="T53" s="43"/>
      <c r="U53" s="43"/>
      <c r="V53" s="35"/>
      <c r="W53" s="44"/>
      <c r="X53" s="35"/>
      <c r="Y53" s="45"/>
      <c r="Z53" s="45"/>
      <c r="AA53" s="62"/>
      <c r="AB53" s="62"/>
      <c r="AC53" s="63">
        <f t="shared" si="3"/>
        <v>0</v>
      </c>
      <c r="AD53" s="62"/>
      <c r="AE53" s="63">
        <f t="shared" si="4"/>
        <v>0</v>
      </c>
      <c r="AF53" s="46"/>
    </row>
    <row r="54" spans="1:32" x14ac:dyDescent="0.15">
      <c r="A54" s="35"/>
      <c r="B54" s="35"/>
      <c r="C54" s="35"/>
      <c r="D54" s="35"/>
      <c r="E54" s="36"/>
      <c r="F54" s="37"/>
      <c r="G54" s="37"/>
      <c r="H54" s="38">
        <f t="shared" si="0"/>
        <v>0</v>
      </c>
      <c r="I54" s="37"/>
      <c r="J54" s="37"/>
      <c r="K54" s="38">
        <f t="shared" si="1"/>
        <v>0</v>
      </c>
      <c r="L54" s="39"/>
      <c r="M54" s="40">
        <f t="shared" si="2"/>
        <v>0</v>
      </c>
      <c r="N54" s="35"/>
      <c r="O54" s="35"/>
      <c r="P54" s="35"/>
      <c r="Q54" s="41"/>
      <c r="R54" s="42"/>
      <c r="S54" s="40"/>
      <c r="T54" s="43"/>
      <c r="U54" s="43"/>
      <c r="V54" s="35"/>
      <c r="W54" s="44"/>
      <c r="X54" s="35"/>
      <c r="Y54" s="45"/>
      <c r="Z54" s="45"/>
      <c r="AA54" s="62"/>
      <c r="AB54" s="62"/>
      <c r="AC54" s="63">
        <f t="shared" si="3"/>
        <v>0</v>
      </c>
      <c r="AD54" s="62"/>
      <c r="AE54" s="63">
        <f t="shared" si="4"/>
        <v>0</v>
      </c>
      <c r="AF54" s="46"/>
    </row>
    <row r="55" spans="1:32" x14ac:dyDescent="0.15">
      <c r="A55" s="35"/>
      <c r="B55" s="35"/>
      <c r="C55" s="35"/>
      <c r="D55" s="35"/>
      <c r="E55" s="36"/>
      <c r="F55" s="37"/>
      <c r="G55" s="37"/>
      <c r="H55" s="38">
        <f t="shared" si="0"/>
        <v>0</v>
      </c>
      <c r="I55" s="37"/>
      <c r="J55" s="37"/>
      <c r="K55" s="38">
        <f t="shared" si="1"/>
        <v>0</v>
      </c>
      <c r="L55" s="39"/>
      <c r="M55" s="40">
        <f t="shared" si="2"/>
        <v>0</v>
      </c>
      <c r="N55" s="35"/>
      <c r="O55" s="35"/>
      <c r="P55" s="35"/>
      <c r="Q55" s="41"/>
      <c r="R55" s="42"/>
      <c r="S55" s="40"/>
      <c r="T55" s="43"/>
      <c r="U55" s="43"/>
      <c r="V55" s="35"/>
      <c r="W55" s="44"/>
      <c r="X55" s="35"/>
      <c r="Y55" s="45"/>
      <c r="Z55" s="45"/>
      <c r="AA55" s="62"/>
      <c r="AB55" s="62"/>
      <c r="AC55" s="63">
        <f t="shared" si="3"/>
        <v>0</v>
      </c>
      <c r="AD55" s="62"/>
      <c r="AE55" s="63">
        <f t="shared" si="4"/>
        <v>0</v>
      </c>
      <c r="AF55" s="46"/>
    </row>
    <row r="56" spans="1:32" x14ac:dyDescent="0.15">
      <c r="A56" s="35"/>
      <c r="B56" s="35"/>
      <c r="C56" s="35"/>
      <c r="D56" s="35"/>
      <c r="E56" s="36"/>
      <c r="F56" s="37"/>
      <c r="G56" s="37"/>
      <c r="H56" s="38">
        <f t="shared" si="0"/>
        <v>0</v>
      </c>
      <c r="I56" s="37"/>
      <c r="J56" s="37"/>
      <c r="K56" s="38">
        <f t="shared" si="1"/>
        <v>0</v>
      </c>
      <c r="L56" s="39"/>
      <c r="M56" s="40">
        <f t="shared" si="2"/>
        <v>0</v>
      </c>
      <c r="N56" s="35"/>
      <c r="O56" s="35"/>
      <c r="P56" s="35"/>
      <c r="Q56" s="41"/>
      <c r="R56" s="42"/>
      <c r="S56" s="40"/>
      <c r="T56" s="43"/>
      <c r="U56" s="43"/>
      <c r="V56" s="35"/>
      <c r="W56" s="44"/>
      <c r="X56" s="35"/>
      <c r="Y56" s="45"/>
      <c r="Z56" s="45"/>
      <c r="AA56" s="62"/>
      <c r="AB56" s="62"/>
      <c r="AC56" s="63">
        <f t="shared" si="3"/>
        <v>0</v>
      </c>
      <c r="AD56" s="62"/>
      <c r="AE56" s="63">
        <f t="shared" si="4"/>
        <v>0</v>
      </c>
      <c r="AF56" s="46"/>
    </row>
    <row r="57" spans="1:32" x14ac:dyDescent="0.15">
      <c r="A57" s="35"/>
      <c r="B57" s="35"/>
      <c r="C57" s="35"/>
      <c r="D57" s="35"/>
      <c r="E57" s="36"/>
      <c r="F57" s="37"/>
      <c r="G57" s="37"/>
      <c r="H57" s="38">
        <f t="shared" si="0"/>
        <v>0</v>
      </c>
      <c r="I57" s="37"/>
      <c r="J57" s="37"/>
      <c r="K57" s="38">
        <f t="shared" si="1"/>
        <v>0</v>
      </c>
      <c r="L57" s="39"/>
      <c r="M57" s="40">
        <f t="shared" si="2"/>
        <v>0</v>
      </c>
      <c r="N57" s="35"/>
      <c r="O57" s="35"/>
      <c r="P57" s="35"/>
      <c r="Q57" s="41"/>
      <c r="R57" s="42"/>
      <c r="S57" s="40"/>
      <c r="T57" s="43"/>
      <c r="U57" s="43"/>
      <c r="V57" s="35"/>
      <c r="W57" s="44"/>
      <c r="X57" s="35"/>
      <c r="Y57" s="45"/>
      <c r="Z57" s="45"/>
      <c r="AA57" s="62"/>
      <c r="AB57" s="62"/>
      <c r="AC57" s="63">
        <f t="shared" si="3"/>
        <v>0</v>
      </c>
      <c r="AD57" s="62"/>
      <c r="AE57" s="63">
        <f t="shared" si="4"/>
        <v>0</v>
      </c>
      <c r="AF57" s="46"/>
    </row>
    <row r="58" spans="1:32" x14ac:dyDescent="0.15">
      <c r="A58" s="35"/>
      <c r="B58" s="35"/>
      <c r="C58" s="35"/>
      <c r="D58" s="35"/>
      <c r="E58" s="36"/>
      <c r="F58" s="37"/>
      <c r="G58" s="37"/>
      <c r="H58" s="38">
        <f t="shared" si="0"/>
        <v>0</v>
      </c>
      <c r="I58" s="37"/>
      <c r="J58" s="37"/>
      <c r="K58" s="38">
        <f t="shared" si="1"/>
        <v>0</v>
      </c>
      <c r="L58" s="39"/>
      <c r="M58" s="40">
        <f t="shared" si="2"/>
        <v>0</v>
      </c>
      <c r="N58" s="35"/>
      <c r="O58" s="35"/>
      <c r="P58" s="35"/>
      <c r="Q58" s="41"/>
      <c r="R58" s="42"/>
      <c r="S58" s="40"/>
      <c r="T58" s="43"/>
      <c r="U58" s="43"/>
      <c r="V58" s="35"/>
      <c r="W58" s="44"/>
      <c r="X58" s="35"/>
      <c r="Y58" s="45"/>
      <c r="Z58" s="45"/>
      <c r="AA58" s="62"/>
      <c r="AB58" s="62"/>
      <c r="AC58" s="63">
        <f t="shared" si="3"/>
        <v>0</v>
      </c>
      <c r="AD58" s="62"/>
      <c r="AE58" s="63">
        <f t="shared" si="4"/>
        <v>0</v>
      </c>
      <c r="AF58" s="46"/>
    </row>
    <row r="59" spans="1:32" x14ac:dyDescent="0.15">
      <c r="A59" s="35"/>
      <c r="B59" s="35"/>
      <c r="C59" s="35"/>
      <c r="D59" s="35"/>
      <c r="E59" s="36"/>
      <c r="F59" s="37"/>
      <c r="G59" s="37"/>
      <c r="H59" s="38">
        <f t="shared" si="0"/>
        <v>0</v>
      </c>
      <c r="I59" s="37"/>
      <c r="J59" s="37"/>
      <c r="K59" s="38">
        <f t="shared" si="1"/>
        <v>0</v>
      </c>
      <c r="L59" s="39"/>
      <c r="M59" s="40">
        <f t="shared" si="2"/>
        <v>0</v>
      </c>
      <c r="N59" s="35"/>
      <c r="O59" s="35"/>
      <c r="P59" s="35"/>
      <c r="Q59" s="41"/>
      <c r="R59" s="42"/>
      <c r="S59" s="40"/>
      <c r="T59" s="43"/>
      <c r="U59" s="43"/>
      <c r="V59" s="35"/>
      <c r="W59" s="44"/>
      <c r="X59" s="35"/>
      <c r="Y59" s="45"/>
      <c r="Z59" s="45"/>
      <c r="AA59" s="62"/>
      <c r="AB59" s="62"/>
      <c r="AC59" s="63">
        <f t="shared" si="3"/>
        <v>0</v>
      </c>
      <c r="AD59" s="62"/>
      <c r="AE59" s="63">
        <f t="shared" si="4"/>
        <v>0</v>
      </c>
      <c r="AF59" s="46"/>
    </row>
  </sheetData>
  <sheetProtection sheet="1" objects="1" scenarios="1"/>
  <pageMargins left="0.75" right="0.75" top="1" bottom="1" header="0.5" footer="0.5"/>
  <pageSetup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MTSFByLoc</vt:lpstr>
      <vt:lpstr>MTSF STATS</vt:lpstr>
      <vt:lpstr>MSFByLoc</vt:lpstr>
      <vt:lpstr>HawleyByLoc</vt:lpstr>
      <vt:lpstr>Savoy</vt:lpstr>
      <vt:lpstr>MTTom</vt:lpstr>
      <vt:lpstr>Robinson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T. Leverett</dc:creator>
  <cp:lastModifiedBy>Microsoft Office User</cp:lastModifiedBy>
  <dcterms:created xsi:type="dcterms:W3CDTF">2010-02-15T02:04:57Z</dcterms:created>
  <dcterms:modified xsi:type="dcterms:W3CDTF">2019-11-13T20:39:07Z</dcterms:modified>
</cp:coreProperties>
</file>