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hsBoipgkZkUrbILvGUqNzNDlbXWQ=="/>
    </ext>
  </extLst>
</workbook>
</file>

<file path=xl/sharedStrings.xml><?xml version="1.0" encoding="utf-8"?>
<sst xmlns="http://schemas.openxmlformats.org/spreadsheetml/2006/main" count="28" uniqueCount="26">
  <si>
    <t xml:space="preserve">Source: </t>
  </si>
  <si>
    <t>https://essd.copernicus.org/articles/10/969/2018/essd-10-969-2018.pdf</t>
  </si>
  <si>
    <t>Year</t>
  </si>
  <si>
    <t>Pixel Sum</t>
  </si>
  <si>
    <t>Vermont Total Fertilizer (g N/yr)</t>
  </si>
  <si>
    <t>VT N fertilizer used in ag (metric tons/year)</t>
  </si>
  <si>
    <t>Updated Cao</t>
  </si>
  <si>
    <t>Pixel Units:</t>
  </si>
  <si>
    <t>g N /m2 /yr</t>
  </si>
  <si>
    <t>Pixel Size:</t>
  </si>
  <si>
    <t>5km x 5km = 25 km2 = 25 x 10^6 m2</t>
  </si>
  <si>
    <t>g N/pixel:</t>
  </si>
  <si>
    <t>pixel value x 25 x 10^6 g N/yr</t>
  </si>
  <si>
    <t>ratios</t>
  </si>
  <si>
    <t>ammoniacal</t>
  </si>
  <si>
    <t>3,000 tons urea used at BTV</t>
  </si>
  <si>
    <t>nitrate</t>
  </si>
  <si>
    <t>Nconcentrations</t>
  </si>
  <si>
    <t>Urea</t>
  </si>
  <si>
    <t>N-N03</t>
  </si>
  <si>
    <t>N-NH4</t>
  </si>
  <si>
    <t>Conversion factor</t>
  </si>
  <si>
    <t>US tons to metric tons</t>
  </si>
  <si>
    <t>*Interpolated</t>
  </si>
  <si>
    <t>*assumed N fertilizers were nitrate; reporting from VTAAFM</t>
  </si>
  <si>
    <t>*avg. from previous 2 years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</si>
</sst>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Arial"/>
    </font>
    <font>
      <sz val="11.0"/>
      <color theme="1"/>
      <name val="Calibri"/>
    </font>
    <font>
      <b/>
      <sz val="11.0"/>
      <color theme="1"/>
      <name val="Calibri"/>
    </font>
    <font>
      <color theme="1"/>
      <name val="Calibri"/>
    </font>
  </fonts>
  <fills count="5">
    <fill>
      <patternFill patternType="none"/>
    </fill>
    <fill>
      <patternFill patternType="lightGray"/>
    </fill>
    <fill>
      <patternFill patternType="solid">
        <fgColor rgb="FF8EAADB"/>
        <bgColor rgb="FF8EAADB"/>
      </patternFill>
    </fill>
    <fill>
      <patternFill patternType="solid">
        <fgColor rgb="FFD9E2F3"/>
        <bgColor rgb="FFD9E2F3"/>
      </patternFill>
    </fill>
    <fill>
      <patternFill patternType="solid">
        <fgColor rgb="FFFF9900"/>
        <bgColor rgb="FFFF9900"/>
      </patternFill>
    </fill>
  </fills>
  <borders count="10">
    <border/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/>
      <bottom/>
    </border>
    <border>
      <left/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1" numFmtId="2" xfId="0" applyFont="1" applyNumberFormat="1"/>
    <xf borderId="0" fillId="0" fontId="1" numFmtId="1" xfId="0" applyFont="1" applyNumberFormat="1"/>
    <xf borderId="0" fillId="0" fontId="0" numFmtId="1" xfId="0" applyFont="1" applyNumberFormat="1"/>
    <xf borderId="0" fillId="0" fontId="3" numFmtId="0" xfId="0" applyFont="1"/>
    <xf borderId="1" fillId="2" fontId="1" numFmtId="0" xfId="0" applyBorder="1" applyFill="1" applyFont="1"/>
    <xf borderId="2" fillId="3" fontId="1" numFmtId="0" xfId="0" applyBorder="1" applyFill="1" applyFont="1"/>
    <xf borderId="3" fillId="3" fontId="1" numFmtId="0" xfId="0" applyBorder="1" applyFont="1"/>
    <xf borderId="4" fillId="2" fontId="1" numFmtId="0" xfId="0" applyBorder="1" applyFont="1"/>
    <xf borderId="5" fillId="3" fontId="1" numFmtId="0" xfId="0" applyBorder="1" applyFont="1"/>
    <xf borderId="6" fillId="3" fontId="1" numFmtId="0" xfId="0" applyBorder="1" applyFont="1"/>
    <xf borderId="7" fillId="2" fontId="1" numFmtId="0" xfId="0" applyBorder="1" applyFont="1"/>
    <xf borderId="8" fillId="3" fontId="1" numFmtId="0" xfId="0" applyBorder="1" applyFont="1"/>
    <xf borderId="9" fillId="3" fontId="1" numFmtId="0" xfId="0" applyBorder="1" applyFont="1"/>
    <xf borderId="0" fillId="0" fontId="3" numFmtId="1" xfId="0" applyFont="1" applyNumberFormat="1"/>
    <xf borderId="5" fillId="2" fontId="1" numFmtId="0" xfId="0" applyBorder="1" applyFont="1"/>
    <xf borderId="0" fillId="0" fontId="0" numFmtId="0" xfId="0" applyFont="1"/>
    <xf borderId="5" fillId="4" fontId="1" numFmtId="1" xfId="0" applyBorder="1" applyFill="1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>
        <c:manualLayout>
          <c:xMode val="edge"/>
          <c:yMode val="edge"/>
          <c:x val="0.19191669223165286"/>
          <c:y val="0.0484048404840484"/>
          <c:w val="0.7500169297019691"/>
          <c:h val="0.7558362135426141"/>
        </c:manualLayout>
      </c:layout>
      <c:scatterChart>
        <c:scatterStyle val="lineMarker"/>
        <c:varyColors val="0"/>
        <c:ser>
          <c:idx val="0"/>
          <c:order val="0"/>
          <c:tx>
            <c:v>Cao et al. 2018</c:v>
          </c:tx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xVal>
            <c:numRef>
              <c:f>Sheet1!$A$3:$A$28</c:f>
            </c:numRef>
          </c:xVal>
          <c:yVal>
            <c:numRef>
              <c:f>Sheet1!$D$3:$D$30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4004836"/>
        <c:axId val="2035442487"/>
      </c:scatterChart>
      <c:valAx>
        <c:axId val="2074004836"/>
        <c:scaling>
          <c:orientation val="minMax"/>
          <c:max val="2020.0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35442487"/>
      </c:valAx>
      <c:valAx>
        <c:axId val="2035442487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b="1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1" i="0">
                    <a:solidFill>
                      <a:srgbClr val="000000"/>
                    </a:solidFill>
                    <a:latin typeface="+mn-lt"/>
                  </a:rPr>
                  <a:t>VT N fertilizer used in ag (metric tons/year)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 sz="900">
                <a:solidFill>
                  <a:srgbClr val="000000"/>
                </a:solidFill>
                <a:latin typeface="+mn-lt"/>
              </a:defRPr>
            </a:pPr>
          </a:p>
        </c:txPr>
        <c:crossAx val="2074004836"/>
      </c:valAx>
    </c:plotArea>
    <c:legend>
      <c:legendPos val="b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5</xdr:col>
      <xdr:colOff>28575</xdr:colOff>
      <xdr:row>2</xdr:row>
      <xdr:rowOff>171450</xdr:rowOff>
    </xdr:from>
    <xdr:ext cx="4400550" cy="2886075"/>
    <xdr:graphicFrame>
      <xdr:nvGraphicFramePr>
        <xdr:cNvPr id="1553353626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2.63" defaultRowHeight="15.0"/>
  <cols>
    <col customWidth="1" min="1" max="2" width="7.63"/>
    <col customWidth="1" min="3" max="3" width="9.63"/>
    <col customWidth="1" min="4" max="5" width="7.63"/>
    <col customWidth="1" min="6" max="6" width="9.63"/>
    <col customWidth="1" min="7" max="26" width="7.63"/>
  </cols>
  <sheetData>
    <row r="1">
      <c r="A1" s="1" t="s">
        <v>0</v>
      </c>
      <c r="B1" s="1" t="s">
        <v>1</v>
      </c>
    </row>
    <row r="2">
      <c r="A2" s="2" t="s">
        <v>2</v>
      </c>
      <c r="B2" s="2" t="s">
        <v>3</v>
      </c>
      <c r="C2" s="2" t="s">
        <v>4</v>
      </c>
      <c r="D2" s="2" t="s">
        <v>5</v>
      </c>
      <c r="E2" s="2" t="s">
        <v>6</v>
      </c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1">
        <v>1990.0</v>
      </c>
      <c r="B3" s="3">
        <v>200.095539</v>
      </c>
      <c r="C3" s="1">
        <f t="shared" ref="C3:C28" si="1">B3*25*10^6</f>
        <v>5002388475</v>
      </c>
      <c r="D3" s="4">
        <f t="shared" ref="D3:D28" si="2">C3/1000/1000</f>
        <v>5002.388475</v>
      </c>
      <c r="E3" s="5">
        <f t="shared" ref="E3:E22" si="3">D3-$N$23</f>
        <v>3750.473175</v>
      </c>
    </row>
    <row r="4">
      <c r="A4" s="1">
        <v>1991.0</v>
      </c>
      <c r="B4" s="3">
        <v>213.628865</v>
      </c>
      <c r="C4" s="1">
        <f t="shared" si="1"/>
        <v>5340721625</v>
      </c>
      <c r="D4" s="4">
        <f t="shared" si="2"/>
        <v>5340.721625</v>
      </c>
      <c r="E4" s="5">
        <f t="shared" si="3"/>
        <v>4088.806325</v>
      </c>
    </row>
    <row r="5">
      <c r="A5" s="1">
        <v>1992.0</v>
      </c>
      <c r="B5" s="3">
        <v>217.241045</v>
      </c>
      <c r="C5" s="1">
        <f t="shared" si="1"/>
        <v>5431026125</v>
      </c>
      <c r="D5" s="4">
        <f t="shared" si="2"/>
        <v>5431.026125</v>
      </c>
      <c r="E5" s="5">
        <f t="shared" si="3"/>
        <v>4179.110825</v>
      </c>
    </row>
    <row r="6">
      <c r="A6" s="1">
        <v>1993.0</v>
      </c>
      <c r="B6" s="3">
        <v>199.975974</v>
      </c>
      <c r="C6" s="1">
        <f t="shared" si="1"/>
        <v>4999399350</v>
      </c>
      <c r="D6" s="4">
        <f t="shared" si="2"/>
        <v>4999.39935</v>
      </c>
      <c r="E6" s="5">
        <f t="shared" si="3"/>
        <v>3747.48405</v>
      </c>
    </row>
    <row r="7">
      <c r="A7" s="1">
        <v>1994.0</v>
      </c>
      <c r="B7" s="3">
        <v>211.415554</v>
      </c>
      <c r="C7" s="1">
        <f t="shared" si="1"/>
        <v>5285388850</v>
      </c>
      <c r="D7" s="4">
        <f t="shared" si="2"/>
        <v>5285.38885</v>
      </c>
      <c r="E7" s="5">
        <f t="shared" si="3"/>
        <v>4033.47355</v>
      </c>
    </row>
    <row r="8">
      <c r="A8" s="1">
        <v>1995.0</v>
      </c>
      <c r="B8" s="3">
        <v>205.692456</v>
      </c>
      <c r="C8" s="1">
        <f t="shared" si="1"/>
        <v>5142311400</v>
      </c>
      <c r="D8" s="4">
        <f t="shared" si="2"/>
        <v>5142.3114</v>
      </c>
      <c r="E8" s="5">
        <f t="shared" si="3"/>
        <v>3890.3961</v>
      </c>
    </row>
    <row r="9">
      <c r="A9" s="1">
        <v>1996.0</v>
      </c>
      <c r="B9" s="3">
        <v>213.27594</v>
      </c>
      <c r="C9" s="1">
        <f t="shared" si="1"/>
        <v>5331898500</v>
      </c>
      <c r="D9" s="4">
        <f t="shared" si="2"/>
        <v>5331.8985</v>
      </c>
      <c r="E9" s="5">
        <f t="shared" si="3"/>
        <v>4079.9832</v>
      </c>
    </row>
    <row r="10">
      <c r="A10" s="1">
        <v>1997.0</v>
      </c>
      <c r="B10" s="3">
        <v>222.618006</v>
      </c>
      <c r="C10" s="1">
        <f t="shared" si="1"/>
        <v>5565450150</v>
      </c>
      <c r="D10" s="4">
        <f t="shared" si="2"/>
        <v>5565.45015</v>
      </c>
      <c r="E10" s="5">
        <f t="shared" si="3"/>
        <v>4313.53485</v>
      </c>
    </row>
    <row r="11">
      <c r="A11" s="1">
        <v>1998.0</v>
      </c>
      <c r="B11" s="3">
        <v>241.244287</v>
      </c>
      <c r="C11" s="1">
        <f t="shared" si="1"/>
        <v>6031107175</v>
      </c>
      <c r="D11" s="4">
        <f t="shared" si="2"/>
        <v>6031.107175</v>
      </c>
      <c r="E11" s="5">
        <f t="shared" si="3"/>
        <v>4779.191875</v>
      </c>
      <c r="O11" s="5">
        <f>AVERAGE(D3:D7)</f>
        <v>5211.784885</v>
      </c>
    </row>
    <row r="12">
      <c r="A12" s="1">
        <v>1999.0</v>
      </c>
      <c r="B12" s="3">
        <v>234.221521</v>
      </c>
      <c r="C12" s="1">
        <f t="shared" si="1"/>
        <v>5855538025</v>
      </c>
      <c r="D12" s="4">
        <f t="shared" si="2"/>
        <v>5855.538025</v>
      </c>
      <c r="E12" s="5">
        <f t="shared" si="3"/>
        <v>4603.622725</v>
      </c>
      <c r="O12" s="5">
        <f>AVERAGE(D29:D33)</f>
        <v>2212.983523</v>
      </c>
      <c r="P12" s="6">
        <f>O12/O11</f>
        <v>0.4246114474</v>
      </c>
    </row>
    <row r="13">
      <c r="A13" s="1">
        <v>2000.0</v>
      </c>
      <c r="B13" s="3">
        <v>221.260924</v>
      </c>
      <c r="C13" s="1">
        <f t="shared" si="1"/>
        <v>5531523100</v>
      </c>
      <c r="D13" s="4">
        <f t="shared" si="2"/>
        <v>5531.5231</v>
      </c>
      <c r="E13" s="5">
        <f t="shared" si="3"/>
        <v>4279.6078</v>
      </c>
    </row>
    <row r="14">
      <c r="A14" s="1">
        <v>2001.0</v>
      </c>
      <c r="B14" s="3">
        <v>214.909767</v>
      </c>
      <c r="C14" s="1">
        <f t="shared" si="1"/>
        <v>5372744175</v>
      </c>
      <c r="D14" s="4">
        <f t="shared" si="2"/>
        <v>5372.744175</v>
      </c>
      <c r="E14" s="5">
        <f t="shared" si="3"/>
        <v>4120.828875</v>
      </c>
    </row>
    <row r="15">
      <c r="A15" s="1">
        <v>2002.0</v>
      </c>
      <c r="B15" s="3">
        <v>209.963941</v>
      </c>
      <c r="C15" s="1">
        <f t="shared" si="1"/>
        <v>5249098525</v>
      </c>
      <c r="D15" s="4">
        <f t="shared" si="2"/>
        <v>5249.098525</v>
      </c>
      <c r="E15" s="5">
        <f t="shared" si="3"/>
        <v>3997.183225</v>
      </c>
    </row>
    <row r="16">
      <c r="A16" s="1">
        <v>2003.0</v>
      </c>
      <c r="B16" s="3">
        <v>209.139452</v>
      </c>
      <c r="C16" s="1">
        <f t="shared" si="1"/>
        <v>5228486300</v>
      </c>
      <c r="D16" s="4">
        <f t="shared" si="2"/>
        <v>5228.4863</v>
      </c>
      <c r="E16" s="5">
        <f t="shared" si="3"/>
        <v>3976.571</v>
      </c>
    </row>
    <row r="17">
      <c r="A17" s="1">
        <v>2004.0</v>
      </c>
      <c r="B17" s="3">
        <v>215.250653</v>
      </c>
      <c r="C17" s="1">
        <f t="shared" si="1"/>
        <v>5381266325</v>
      </c>
      <c r="D17" s="4">
        <f t="shared" si="2"/>
        <v>5381.266325</v>
      </c>
      <c r="E17" s="5">
        <f t="shared" si="3"/>
        <v>4129.351025</v>
      </c>
    </row>
    <row r="18">
      <c r="A18" s="1">
        <v>2005.0</v>
      </c>
      <c r="B18" s="3">
        <v>214.980363</v>
      </c>
      <c r="C18" s="1">
        <f t="shared" si="1"/>
        <v>5374509075</v>
      </c>
      <c r="D18" s="4">
        <f t="shared" si="2"/>
        <v>5374.509075</v>
      </c>
      <c r="E18" s="5">
        <f t="shared" si="3"/>
        <v>4122.593775</v>
      </c>
    </row>
    <row r="19">
      <c r="A19" s="1">
        <v>2006.0</v>
      </c>
      <c r="B19" s="3">
        <v>220.906626</v>
      </c>
      <c r="C19" s="1">
        <f t="shared" si="1"/>
        <v>5522665650</v>
      </c>
      <c r="D19" s="4">
        <f t="shared" si="2"/>
        <v>5522.66565</v>
      </c>
      <c r="E19" s="5">
        <f t="shared" si="3"/>
        <v>4270.75035</v>
      </c>
    </row>
    <row r="20">
      <c r="A20" s="1">
        <v>2007.0</v>
      </c>
      <c r="B20" s="3">
        <v>202.28195</v>
      </c>
      <c r="C20" s="1">
        <f t="shared" si="1"/>
        <v>5057048750</v>
      </c>
      <c r="D20" s="4">
        <f t="shared" si="2"/>
        <v>5057.04875</v>
      </c>
      <c r="E20" s="5">
        <f t="shared" si="3"/>
        <v>3805.13345</v>
      </c>
      <c r="F20" s="7" t="s">
        <v>7</v>
      </c>
      <c r="G20" s="8" t="s">
        <v>8</v>
      </c>
      <c r="H20" s="8"/>
      <c r="I20" s="8"/>
      <c r="J20" s="9"/>
    </row>
    <row r="21" ht="15.75" customHeight="1">
      <c r="A21" s="1">
        <v>2008.0</v>
      </c>
      <c r="B21" s="3">
        <v>212.195346</v>
      </c>
      <c r="C21" s="1">
        <f t="shared" si="1"/>
        <v>5304883650</v>
      </c>
      <c r="D21" s="4">
        <f t="shared" si="2"/>
        <v>5304.88365</v>
      </c>
      <c r="E21" s="5">
        <f t="shared" si="3"/>
        <v>4052.96835</v>
      </c>
      <c r="F21" s="10" t="s">
        <v>9</v>
      </c>
      <c r="G21" s="11" t="s">
        <v>10</v>
      </c>
      <c r="H21" s="11"/>
      <c r="I21" s="11"/>
      <c r="J21" s="12"/>
    </row>
    <row r="22" ht="15.75" customHeight="1">
      <c r="A22" s="1">
        <v>2009.0</v>
      </c>
      <c r="B22" s="3">
        <v>203.540623</v>
      </c>
      <c r="C22" s="1">
        <f t="shared" si="1"/>
        <v>5088515575</v>
      </c>
      <c r="D22" s="4">
        <f t="shared" si="2"/>
        <v>5088.515575</v>
      </c>
      <c r="E22" s="5">
        <f t="shared" si="3"/>
        <v>3836.600275</v>
      </c>
      <c r="F22" s="13" t="s">
        <v>11</v>
      </c>
      <c r="G22" s="14" t="s">
        <v>12</v>
      </c>
      <c r="H22" s="14"/>
      <c r="I22" s="14"/>
      <c r="J22" s="15"/>
    </row>
    <row r="23" ht="15.75" customHeight="1">
      <c r="A23" s="1">
        <v>2010.0</v>
      </c>
      <c r="B23" s="3">
        <v>88.512619</v>
      </c>
      <c r="C23" s="1">
        <f t="shared" si="1"/>
        <v>2212815475</v>
      </c>
      <c r="D23" s="4">
        <f t="shared" si="2"/>
        <v>2212.815475</v>
      </c>
      <c r="E23" s="16">
        <f t="shared" ref="E23:E33" si="4">D23</f>
        <v>2212.815475</v>
      </c>
      <c r="F23" s="17" t="s">
        <v>13</v>
      </c>
      <c r="G23" s="11" t="s">
        <v>14</v>
      </c>
      <c r="H23" s="6">
        <v>0.9</v>
      </c>
      <c r="J23" s="6">
        <v>2018.0</v>
      </c>
      <c r="K23" s="6">
        <v>9985.0</v>
      </c>
      <c r="M23" s="18" t="s">
        <v>15</v>
      </c>
      <c r="N23" s="6">
        <f>3000*H25*H28</f>
        <v>1251.9153</v>
      </c>
    </row>
    <row r="24" ht="15.75" customHeight="1">
      <c r="A24" s="1">
        <v>2011.0</v>
      </c>
      <c r="B24" s="3">
        <v>74.246689</v>
      </c>
      <c r="C24" s="1">
        <f t="shared" si="1"/>
        <v>1856167225</v>
      </c>
      <c r="D24" s="4">
        <f t="shared" si="2"/>
        <v>1856.167225</v>
      </c>
      <c r="E24" s="16">
        <f t="shared" si="4"/>
        <v>1856.167225</v>
      </c>
      <c r="G24" s="11" t="s">
        <v>16</v>
      </c>
      <c r="H24" s="6">
        <v>0.1</v>
      </c>
      <c r="J24" s="6">
        <v>2019.0</v>
      </c>
      <c r="K24" s="6">
        <v>9873.0</v>
      </c>
      <c r="N24" s="6">
        <f>N23/D3</f>
        <v>0.2502635104</v>
      </c>
    </row>
    <row r="25" ht="15.75" customHeight="1">
      <c r="A25" s="1">
        <v>2012.0</v>
      </c>
      <c r="B25" s="3">
        <v>83.918749</v>
      </c>
      <c r="C25" s="1">
        <f t="shared" si="1"/>
        <v>2097968725</v>
      </c>
      <c r="D25" s="4">
        <f t="shared" si="2"/>
        <v>2097.968725</v>
      </c>
      <c r="E25" s="16">
        <f t="shared" si="4"/>
        <v>2097.968725</v>
      </c>
      <c r="F25" s="17" t="s">
        <v>17</v>
      </c>
      <c r="G25" s="11" t="s">
        <v>18</v>
      </c>
      <c r="H25" s="6">
        <v>0.46</v>
      </c>
    </row>
    <row r="26" ht="15.75" customHeight="1">
      <c r="A26" s="1">
        <v>2013.0</v>
      </c>
      <c r="B26" s="3">
        <v>108.534929</v>
      </c>
      <c r="C26" s="1">
        <f t="shared" si="1"/>
        <v>2713373225</v>
      </c>
      <c r="D26" s="4">
        <f t="shared" si="2"/>
        <v>2713.373225</v>
      </c>
      <c r="E26" s="16">
        <f t="shared" si="4"/>
        <v>2713.373225</v>
      </c>
      <c r="G26" s="18" t="s">
        <v>19</v>
      </c>
      <c r="H26" s="1">
        <f>14/62</f>
        <v>0.2258064516</v>
      </c>
    </row>
    <row r="27" ht="15.75" customHeight="1">
      <c r="A27" s="1">
        <v>2014.0</v>
      </c>
      <c r="B27" s="3">
        <v>75.134539</v>
      </c>
      <c r="C27" s="1">
        <f t="shared" si="1"/>
        <v>1878363475</v>
      </c>
      <c r="D27" s="4">
        <f t="shared" si="2"/>
        <v>1878.363475</v>
      </c>
      <c r="E27" s="16">
        <f t="shared" si="4"/>
        <v>1878.363475</v>
      </c>
      <c r="G27" s="2" t="s">
        <v>20</v>
      </c>
      <c r="H27" s="1">
        <f>14/18</f>
        <v>0.7777777778</v>
      </c>
    </row>
    <row r="28" ht="15.75" customHeight="1">
      <c r="A28" s="1">
        <v>2015.0</v>
      </c>
      <c r="B28" s="3">
        <v>82.90842</v>
      </c>
      <c r="C28" s="1">
        <f t="shared" si="1"/>
        <v>2072710500</v>
      </c>
      <c r="D28" s="4">
        <f t="shared" si="2"/>
        <v>2072.7105</v>
      </c>
      <c r="E28" s="16">
        <f t="shared" si="4"/>
        <v>2072.7105</v>
      </c>
      <c r="F28" s="18" t="s">
        <v>21</v>
      </c>
      <c r="G28" s="2" t="s">
        <v>22</v>
      </c>
      <c r="H28" s="1">
        <v>0.907185</v>
      </c>
    </row>
    <row r="29" ht="15.75" customHeight="1">
      <c r="A29" s="1">
        <v>2016.0</v>
      </c>
      <c r="D29" s="19">
        <f>(D31-D28)/3+D28</f>
        <v>2134.322908</v>
      </c>
      <c r="E29" s="16">
        <f t="shared" si="4"/>
        <v>2134.322908</v>
      </c>
      <c r="F29" s="1" t="s">
        <v>23</v>
      </c>
    </row>
    <row r="30" ht="15.75" customHeight="1">
      <c r="A30" s="1">
        <v>2017.0</v>
      </c>
      <c r="D30" s="19">
        <f>(D31-D28)*2/3+D28</f>
        <v>2195.935316</v>
      </c>
      <c r="E30" s="16">
        <f t="shared" si="4"/>
        <v>2195.935316</v>
      </c>
      <c r="F30" s="1" t="s">
        <v>23</v>
      </c>
    </row>
    <row r="31" ht="15.75" customHeight="1">
      <c r="A31" s="1">
        <v>2018.0</v>
      </c>
      <c r="D31" s="4">
        <f t="shared" ref="D31:D32" si="5">((K23*$H$25*$H$24)+(K23*$H$26*$H$23))*$H$28</f>
        <v>2257.547724</v>
      </c>
      <c r="E31" s="16">
        <f t="shared" si="4"/>
        <v>2257.547724</v>
      </c>
      <c r="F31" s="1" t="s">
        <v>24</v>
      </c>
    </row>
    <row r="32" ht="15.75" customHeight="1">
      <c r="A32" s="1">
        <v>2019.0</v>
      </c>
      <c r="D32" s="4">
        <f t="shared" si="5"/>
        <v>2232.225205</v>
      </c>
      <c r="E32" s="16">
        <f t="shared" si="4"/>
        <v>2232.225205</v>
      </c>
      <c r="F32" s="1" t="s">
        <v>24</v>
      </c>
    </row>
    <row r="33" ht="15.75" customHeight="1">
      <c r="A33" s="1">
        <v>2020.0</v>
      </c>
      <c r="D33" s="19">
        <f>AVERAGE(D31:D32)</f>
        <v>2244.886464</v>
      </c>
      <c r="E33" s="16">
        <f t="shared" si="4"/>
        <v>2244.886464</v>
      </c>
      <c r="F33" s="1" t="s">
        <v>25</v>
      </c>
    </row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2021-09-10T15:36:32Z</dcterms:created>
  <dc:creator>Mahalia Clark</dc:creator>
</cp:coreProperties>
</file>