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08"/>
  <workbookPr/>
  <mc:AlternateContent xmlns:mc="http://schemas.openxmlformats.org/markup-compatibility/2006">
    <mc:Choice Requires="x15">
      <x15ac:absPath xmlns:x15ac="http://schemas.microsoft.com/office/spreadsheetml/2010/11/ac" url="/Users/fhall/Desktop/VTCarbonBudget/data/output/"/>
    </mc:Choice>
  </mc:AlternateContent>
  <xr:revisionPtr revIDLastSave="0" documentId="13_ncr:1_{2D8CFFD9-745D-C24A-AE2A-D0BBDD0BE0D6}" xr6:coauthVersionLast="47" xr6:coauthVersionMax="47" xr10:uidLastSave="{00000000-0000-0000-0000-000000000000}"/>
  <bookViews>
    <workbookView xWindow="0" yWindow="460" windowWidth="28800" windowHeight="16400" xr2:uid="{00000000-000D-0000-FFFF-FFFF00000000}"/>
  </bookViews>
  <sheets>
    <sheet name="Timeseries MMT" sheetId="1" r:id="rId1"/>
    <sheet name="Sheet1" sheetId="4" r:id="rId2"/>
    <sheet name="2020" sheetId="2" r:id="rId3"/>
    <sheet name="Timeseries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rId7" roundtripDataSignature="AMtx7miK2U9U0w/kKuF4e9MTWqtvxhcVLQ==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M8" i="1" s="1"/>
  <c r="E9" i="1"/>
  <c r="E10" i="1"/>
  <c r="E11" i="1"/>
  <c r="E12" i="1"/>
  <c r="M12" i="1" s="1"/>
  <c r="E13" i="1"/>
  <c r="E14" i="1"/>
  <c r="E15" i="1"/>
  <c r="E16" i="1"/>
  <c r="M16" i="1" s="1"/>
  <c r="E17" i="1"/>
  <c r="E18" i="1"/>
  <c r="E19" i="1"/>
  <c r="E20" i="1"/>
  <c r="M20" i="1" s="1"/>
  <c r="E21" i="1"/>
  <c r="E22" i="1"/>
  <c r="E23" i="1"/>
  <c r="E24" i="1"/>
  <c r="I24" i="1" s="1"/>
  <c r="E25" i="1"/>
  <c r="E26" i="1"/>
  <c r="E27" i="1"/>
  <c r="E28" i="1"/>
  <c r="I28" i="1" s="1"/>
  <c r="E29" i="1"/>
  <c r="E30" i="1"/>
  <c r="E31" i="1"/>
  <c r="E32" i="1"/>
  <c r="M32" i="1" s="1"/>
  <c r="E33" i="1"/>
  <c r="E34" i="1"/>
  <c r="E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K20" i="1" s="1"/>
  <c r="C21" i="1"/>
  <c r="C22" i="1"/>
  <c r="C23" i="1"/>
  <c r="C24" i="1"/>
  <c r="K24" i="1" s="1"/>
  <c r="C25" i="1"/>
  <c r="K25" i="1" s="1"/>
  <c r="C26" i="1"/>
  <c r="C27" i="1"/>
  <c r="C28" i="1"/>
  <c r="K28" i="1" s="1"/>
  <c r="C29" i="1"/>
  <c r="K29" i="1" s="1"/>
  <c r="C30" i="1"/>
  <c r="C31" i="1"/>
  <c r="C32" i="1"/>
  <c r="K32" i="1" s="1"/>
  <c r="C33" i="1"/>
  <c r="K33" i="1" s="1"/>
  <c r="C34" i="1"/>
  <c r="C4" i="1"/>
  <c r="K4" i="1" s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I17" i="1" s="1"/>
  <c r="B18" i="1"/>
  <c r="B19" i="1"/>
  <c r="B20" i="1"/>
  <c r="B21" i="1"/>
  <c r="J21" i="1" s="1"/>
  <c r="B22" i="1"/>
  <c r="B23" i="1"/>
  <c r="B24" i="1"/>
  <c r="B25" i="1"/>
  <c r="J25" i="1" s="1"/>
  <c r="B26" i="1"/>
  <c r="B27" i="1"/>
  <c r="B28" i="1"/>
  <c r="B29" i="1"/>
  <c r="J29" i="1" s="1"/>
  <c r="B30" i="1"/>
  <c r="B31" i="1"/>
  <c r="B32" i="1"/>
  <c r="J32" i="1" s="1"/>
  <c r="B33" i="1"/>
  <c r="B34" i="1"/>
  <c r="B4" i="1"/>
  <c r="J4" i="1" s="1"/>
  <c r="BJ32" i="4"/>
  <c r="AX32" i="4"/>
  <c r="BJ31" i="4"/>
  <c r="AX31" i="4"/>
  <c r="BJ30" i="4"/>
  <c r="AX30" i="4"/>
  <c r="BJ29" i="4"/>
  <c r="AX29" i="4"/>
  <c r="BJ28" i="4"/>
  <c r="AX28" i="4"/>
  <c r="BJ27" i="4"/>
  <c r="AX27" i="4"/>
  <c r="BJ26" i="4"/>
  <c r="AX26" i="4"/>
  <c r="BJ25" i="4"/>
  <c r="AX25" i="4"/>
  <c r="BJ24" i="4"/>
  <c r="AX24" i="4"/>
  <c r="BJ23" i="4"/>
  <c r="AX23" i="4"/>
  <c r="BJ22" i="4"/>
  <c r="AX22" i="4"/>
  <c r="BJ21" i="4"/>
  <c r="AX21" i="4"/>
  <c r="BJ20" i="4"/>
  <c r="AX20" i="4"/>
  <c r="BJ19" i="4"/>
  <c r="AX19" i="4"/>
  <c r="BJ18" i="4"/>
  <c r="AX18" i="4"/>
  <c r="BJ17" i="4"/>
  <c r="AX17" i="4"/>
  <c r="BJ16" i="4"/>
  <c r="AX16" i="4"/>
  <c r="BJ15" i="4"/>
  <c r="AX15" i="4"/>
  <c r="BJ14" i="4"/>
  <c r="AX14" i="4"/>
  <c r="BJ13" i="4"/>
  <c r="AX13" i="4"/>
  <c r="BJ12" i="4"/>
  <c r="AX12" i="4"/>
  <c r="BJ11" i="4"/>
  <c r="AX11" i="4"/>
  <c r="BJ10" i="4"/>
  <c r="AX10" i="4"/>
  <c r="BJ9" i="4"/>
  <c r="AX9" i="4"/>
  <c r="BJ8" i="4"/>
  <c r="AX8" i="4"/>
  <c r="BJ7" i="4"/>
  <c r="AX7" i="4"/>
  <c r="BJ6" i="4"/>
  <c r="AX6" i="4"/>
  <c r="BJ5" i="4"/>
  <c r="AX5" i="4"/>
  <c r="BJ4" i="4"/>
  <c r="AX4" i="4"/>
  <c r="BJ3" i="4"/>
  <c r="AX3" i="4"/>
  <c r="BJ2" i="4"/>
  <c r="AX2" i="4"/>
  <c r="AW1" i="4"/>
  <c r="AV1" i="4"/>
  <c r="AU1" i="4"/>
  <c r="AT1" i="4"/>
  <c r="AS1" i="4"/>
  <c r="AR1" i="4"/>
  <c r="H7" i="2"/>
  <c r="AD38" i="3"/>
  <c r="AC38" i="3"/>
  <c r="AF34" i="3"/>
  <c r="AD34" i="3"/>
  <c r="AD33" i="3" s="1"/>
  <c r="Z34" i="3"/>
  <c r="E34" i="3"/>
  <c r="C8" i="2" s="1"/>
  <c r="C7" i="2" s="1"/>
  <c r="C27" i="2" s="1"/>
  <c r="C34" i="3"/>
  <c r="B34" i="3"/>
  <c r="Z33" i="3"/>
  <c r="E33" i="3"/>
  <c r="B33" i="3" s="1"/>
  <c r="C33" i="3" s="1"/>
  <c r="Z32" i="3"/>
  <c r="E32" i="3"/>
  <c r="C32" i="3"/>
  <c r="B32" i="3"/>
  <c r="Z31" i="3"/>
  <c r="E31" i="3"/>
  <c r="B31" i="3" s="1"/>
  <c r="C31" i="3" s="1"/>
  <c r="Z30" i="3"/>
  <c r="E30" i="3"/>
  <c r="C30" i="3"/>
  <c r="B30" i="3"/>
  <c r="Z29" i="3"/>
  <c r="E29" i="3"/>
  <c r="B29" i="3" s="1"/>
  <c r="C29" i="3" s="1"/>
  <c r="Z28" i="3"/>
  <c r="E28" i="3"/>
  <c r="C28" i="3"/>
  <c r="B28" i="3"/>
  <c r="Z27" i="3"/>
  <c r="E27" i="3"/>
  <c r="B27" i="3" s="1"/>
  <c r="C27" i="3" s="1"/>
  <c r="Z26" i="3"/>
  <c r="E26" i="3"/>
  <c r="C26" i="3"/>
  <c r="B26" i="3"/>
  <c r="Z25" i="3"/>
  <c r="E25" i="3"/>
  <c r="B25" i="3" s="1"/>
  <c r="C25" i="3" s="1"/>
  <c r="Z24" i="3"/>
  <c r="E24" i="3"/>
  <c r="C24" i="3"/>
  <c r="B24" i="3"/>
  <c r="Z23" i="3"/>
  <c r="E23" i="3"/>
  <c r="B23" i="3" s="1"/>
  <c r="C23" i="3" s="1"/>
  <c r="Z22" i="3"/>
  <c r="E22" i="3"/>
  <c r="C22" i="3"/>
  <c r="B22" i="3"/>
  <c r="Z21" i="3"/>
  <c r="E21" i="3"/>
  <c r="B21" i="3" s="1"/>
  <c r="C21" i="3" s="1"/>
  <c r="Z20" i="3"/>
  <c r="E20" i="3"/>
  <c r="C20" i="3"/>
  <c r="B20" i="3"/>
  <c r="AC19" i="3"/>
  <c r="Z19" i="3"/>
  <c r="E19" i="3"/>
  <c r="B19" i="3"/>
  <c r="C19" i="3" s="1"/>
  <c r="Z18" i="3"/>
  <c r="E18" i="3"/>
  <c r="B18" i="3" s="1"/>
  <c r="C18" i="3" s="1"/>
  <c r="Z17" i="3"/>
  <c r="E17" i="3"/>
  <c r="B17" i="3"/>
  <c r="C17" i="3" s="1"/>
  <c r="Z16" i="3"/>
  <c r="E16" i="3"/>
  <c r="B16" i="3" s="1"/>
  <c r="C16" i="3" s="1"/>
  <c r="Z15" i="3"/>
  <c r="E15" i="3"/>
  <c r="B15" i="3"/>
  <c r="C15" i="3" s="1"/>
  <c r="Z14" i="3"/>
  <c r="E14" i="3"/>
  <c r="B14" i="3" s="1"/>
  <c r="C14" i="3" s="1"/>
  <c r="Z13" i="3"/>
  <c r="E13" i="3"/>
  <c r="B13" i="3"/>
  <c r="C13" i="3" s="1"/>
  <c r="Z12" i="3"/>
  <c r="E12" i="3"/>
  <c r="B12" i="3" s="1"/>
  <c r="C12" i="3" s="1"/>
  <c r="Z11" i="3"/>
  <c r="E11" i="3"/>
  <c r="B11" i="3"/>
  <c r="C11" i="3" s="1"/>
  <c r="Z10" i="3"/>
  <c r="E10" i="3"/>
  <c r="B10" i="3" s="1"/>
  <c r="C10" i="3" s="1"/>
  <c r="Z9" i="3"/>
  <c r="E9" i="3"/>
  <c r="B9" i="3"/>
  <c r="C9" i="3" s="1"/>
  <c r="Z8" i="3"/>
  <c r="E8" i="3"/>
  <c r="B8" i="3" s="1"/>
  <c r="C8" i="3" s="1"/>
  <c r="Z7" i="3"/>
  <c r="E7" i="3"/>
  <c r="B7" i="3"/>
  <c r="C7" i="3" s="1"/>
  <c r="Z6" i="3"/>
  <c r="E6" i="3"/>
  <c r="B6" i="3" s="1"/>
  <c r="C6" i="3" s="1"/>
  <c r="Z5" i="3"/>
  <c r="E5" i="3"/>
  <c r="B5" i="3"/>
  <c r="C5" i="3" s="1"/>
  <c r="Z4" i="3"/>
  <c r="E4" i="3"/>
  <c r="B4" i="3" s="1"/>
  <c r="C4" i="3" s="1"/>
  <c r="C24" i="2"/>
  <c r="C23" i="2"/>
  <c r="C18" i="2"/>
  <c r="C19" i="2" s="1"/>
  <c r="C20" i="2" s="1"/>
  <c r="C21" i="2" s="1"/>
  <c r="C16" i="2"/>
  <c r="B12" i="2"/>
  <c r="H11" i="2"/>
  <c r="H13" i="2" s="1"/>
  <c r="C11" i="2"/>
  <c r="C13" i="2" s="1"/>
  <c r="C14" i="2" s="1"/>
  <c r="H10" i="2"/>
  <c r="C10" i="2"/>
  <c r="H9" i="2"/>
  <c r="C9" i="2"/>
  <c r="H8" i="2"/>
  <c r="J7" i="2"/>
  <c r="I7" i="2"/>
  <c r="H6" i="2"/>
  <c r="C6" i="2"/>
  <c r="I5" i="2"/>
  <c r="H5" i="2"/>
  <c r="C5" i="2"/>
  <c r="O34" i="1"/>
  <c r="N34" i="1"/>
  <c r="M34" i="1"/>
  <c r="L34" i="1"/>
  <c r="K34" i="1"/>
  <c r="J34" i="1"/>
  <c r="I34" i="1"/>
  <c r="O33" i="1"/>
  <c r="N33" i="1"/>
  <c r="M33" i="1"/>
  <c r="L33" i="1"/>
  <c r="O32" i="1"/>
  <c r="N32" i="1"/>
  <c r="L32" i="1"/>
  <c r="O31" i="1"/>
  <c r="N31" i="1"/>
  <c r="M31" i="1"/>
  <c r="L31" i="1"/>
  <c r="K31" i="1"/>
  <c r="J31" i="1"/>
  <c r="I31" i="1"/>
  <c r="O30" i="1"/>
  <c r="N30" i="1"/>
  <c r="M30" i="1"/>
  <c r="L30" i="1"/>
  <c r="K30" i="1"/>
  <c r="J30" i="1"/>
  <c r="I30" i="1"/>
  <c r="O29" i="1"/>
  <c r="N29" i="1"/>
  <c r="M29" i="1"/>
  <c r="L29" i="1"/>
  <c r="O28" i="1"/>
  <c r="N28" i="1"/>
  <c r="L28" i="1"/>
  <c r="J28" i="1"/>
  <c r="O27" i="1"/>
  <c r="N27" i="1"/>
  <c r="M27" i="1"/>
  <c r="L27" i="1"/>
  <c r="K27" i="1"/>
  <c r="J27" i="1"/>
  <c r="I27" i="1"/>
  <c r="O26" i="1"/>
  <c r="N26" i="1"/>
  <c r="M26" i="1"/>
  <c r="L26" i="1"/>
  <c r="K26" i="1"/>
  <c r="J26" i="1"/>
  <c r="I26" i="1"/>
  <c r="O25" i="1"/>
  <c r="N25" i="1"/>
  <c r="M25" i="1"/>
  <c r="L25" i="1"/>
  <c r="I25" i="1"/>
  <c r="O24" i="1"/>
  <c r="N24" i="1"/>
  <c r="M24" i="1"/>
  <c r="L24" i="1"/>
  <c r="J24" i="1"/>
  <c r="O23" i="1"/>
  <c r="N23" i="1"/>
  <c r="M23" i="1"/>
  <c r="L23" i="1"/>
  <c r="Q23" i="1" s="1"/>
  <c r="K23" i="1"/>
  <c r="J23" i="1"/>
  <c r="I23" i="1"/>
  <c r="O22" i="1"/>
  <c r="N22" i="1"/>
  <c r="M22" i="1"/>
  <c r="L22" i="1"/>
  <c r="K22" i="1"/>
  <c r="J22" i="1"/>
  <c r="I22" i="1"/>
  <c r="O21" i="1"/>
  <c r="N21" i="1"/>
  <c r="M21" i="1"/>
  <c r="L21" i="1"/>
  <c r="K21" i="1"/>
  <c r="O20" i="1"/>
  <c r="N20" i="1"/>
  <c r="L20" i="1"/>
  <c r="J20" i="1"/>
  <c r="O19" i="1"/>
  <c r="N19" i="1"/>
  <c r="M19" i="1"/>
  <c r="L19" i="1"/>
  <c r="K19" i="1"/>
  <c r="J19" i="1"/>
  <c r="Q19" i="1" s="1"/>
  <c r="I19" i="1"/>
  <c r="O18" i="1"/>
  <c r="N18" i="1"/>
  <c r="M18" i="1"/>
  <c r="L18" i="1"/>
  <c r="K18" i="1"/>
  <c r="J18" i="1"/>
  <c r="Q18" i="1" s="1"/>
  <c r="I18" i="1"/>
  <c r="O17" i="1"/>
  <c r="N17" i="1"/>
  <c r="M17" i="1"/>
  <c r="L17" i="1"/>
  <c r="K17" i="1"/>
  <c r="O16" i="1"/>
  <c r="N16" i="1"/>
  <c r="L16" i="1"/>
  <c r="K16" i="1"/>
  <c r="J16" i="1"/>
  <c r="O15" i="1"/>
  <c r="N15" i="1"/>
  <c r="M15" i="1"/>
  <c r="L15" i="1"/>
  <c r="K15" i="1"/>
  <c r="J15" i="1"/>
  <c r="I15" i="1"/>
  <c r="O14" i="1"/>
  <c r="N14" i="1"/>
  <c r="M14" i="1"/>
  <c r="L14" i="1"/>
  <c r="K14" i="1"/>
  <c r="J14" i="1"/>
  <c r="I14" i="1"/>
  <c r="O13" i="1"/>
  <c r="N13" i="1"/>
  <c r="M13" i="1"/>
  <c r="L13" i="1"/>
  <c r="K13" i="1"/>
  <c r="J13" i="1"/>
  <c r="I13" i="1"/>
  <c r="O12" i="1"/>
  <c r="N12" i="1"/>
  <c r="L12" i="1"/>
  <c r="K12" i="1"/>
  <c r="J12" i="1"/>
  <c r="O11" i="1"/>
  <c r="N11" i="1"/>
  <c r="M11" i="1"/>
  <c r="L11" i="1"/>
  <c r="K11" i="1"/>
  <c r="J11" i="1"/>
  <c r="I11" i="1"/>
  <c r="O10" i="1"/>
  <c r="N10" i="1"/>
  <c r="M10" i="1"/>
  <c r="L10" i="1"/>
  <c r="Q10" i="1" s="1"/>
  <c r="K10" i="1"/>
  <c r="J10" i="1"/>
  <c r="I10" i="1"/>
  <c r="O9" i="1"/>
  <c r="N9" i="1"/>
  <c r="M9" i="1"/>
  <c r="L9" i="1"/>
  <c r="K9" i="1"/>
  <c r="J9" i="1"/>
  <c r="I9" i="1"/>
  <c r="O8" i="1"/>
  <c r="N8" i="1"/>
  <c r="L8" i="1"/>
  <c r="K8" i="1"/>
  <c r="J8" i="1"/>
  <c r="O7" i="1"/>
  <c r="N7" i="1"/>
  <c r="M7" i="1"/>
  <c r="L7" i="1"/>
  <c r="K7" i="1"/>
  <c r="J7" i="1"/>
  <c r="I7" i="1"/>
  <c r="O6" i="1"/>
  <c r="N6" i="1"/>
  <c r="M6" i="1"/>
  <c r="L6" i="1"/>
  <c r="K6" i="1"/>
  <c r="J6" i="1"/>
  <c r="I6" i="1"/>
  <c r="O5" i="1"/>
  <c r="N5" i="1"/>
  <c r="M5" i="1"/>
  <c r="L5" i="1"/>
  <c r="K5" i="1"/>
  <c r="J5" i="1"/>
  <c r="I5" i="1"/>
  <c r="O4" i="1"/>
  <c r="N4" i="1"/>
  <c r="M4" i="1"/>
  <c r="L4" i="1"/>
  <c r="Q16" i="1" l="1"/>
  <c r="Q8" i="1"/>
  <c r="M28" i="1"/>
  <c r="I8" i="1"/>
  <c r="Q11" i="1"/>
  <c r="I12" i="1"/>
  <c r="Q15" i="1"/>
  <c r="I16" i="1"/>
  <c r="Q6" i="1"/>
  <c r="I20" i="1"/>
  <c r="Q27" i="1"/>
  <c r="Q31" i="1"/>
  <c r="I32" i="1"/>
  <c r="Q34" i="1"/>
  <c r="Q9" i="1"/>
  <c r="Q14" i="1"/>
  <c r="Q26" i="1"/>
  <c r="I33" i="1"/>
  <c r="Q29" i="1"/>
  <c r="Q25" i="1"/>
  <c r="Q21" i="1"/>
  <c r="Q24" i="1"/>
  <c r="Q4" i="1"/>
  <c r="J17" i="1"/>
  <c r="Q17" i="1" s="1"/>
  <c r="J33" i="1"/>
  <c r="Q33" i="1" s="1"/>
  <c r="Q7" i="1"/>
  <c r="Q13" i="1"/>
  <c r="Q22" i="1"/>
  <c r="Q30" i="1"/>
  <c r="Q5" i="1"/>
  <c r="Q12" i="1"/>
  <c r="Q20" i="1"/>
  <c r="I21" i="1"/>
  <c r="Q28" i="1"/>
  <c r="I29" i="1"/>
  <c r="Q32" i="1"/>
  <c r="I4" i="1"/>
  <c r="AF33" i="3"/>
  <c r="AD32" i="3"/>
  <c r="C12" i="2"/>
  <c r="I11" i="2"/>
  <c r="H12" i="2"/>
  <c r="I13" i="2" l="1"/>
  <c r="I12" i="2"/>
  <c r="J11" i="2"/>
  <c r="AD31" i="3"/>
  <c r="AF32" i="3"/>
  <c r="AF31" i="3" l="1"/>
  <c r="AD30" i="3"/>
  <c r="J13" i="2"/>
  <c r="J12" i="2"/>
  <c r="AD29" i="3" l="1"/>
  <c r="AF30" i="3"/>
  <c r="AF29" i="3" l="1"/>
  <c r="AD28" i="3"/>
  <c r="AD27" i="3" l="1"/>
  <c r="AF28" i="3"/>
  <c r="AF27" i="3" l="1"/>
  <c r="AD26" i="3"/>
  <c r="AD25" i="3" l="1"/>
  <c r="AF26" i="3"/>
  <c r="AF25" i="3" l="1"/>
  <c r="AD24" i="3"/>
  <c r="AD23" i="3" l="1"/>
  <c r="AF24" i="3"/>
  <c r="AF23" i="3" l="1"/>
  <c r="AD22" i="3"/>
  <c r="AD21" i="3" l="1"/>
  <c r="AF22" i="3"/>
  <c r="AF21" i="3" l="1"/>
  <c r="AD20" i="3"/>
  <c r="AD19" i="3" l="1"/>
  <c r="AF20" i="3"/>
  <c r="AF19" i="3" l="1"/>
  <c r="AD18" i="3"/>
  <c r="AD17" i="3" l="1"/>
  <c r="AF18" i="3"/>
  <c r="AD16" i="3" l="1"/>
  <c r="AF17" i="3"/>
  <c r="AD15" i="3" l="1"/>
  <c r="AF16" i="3"/>
  <c r="AD14" i="3" l="1"/>
  <c r="AF15" i="3"/>
  <c r="AD13" i="3" l="1"/>
  <c r="AF14" i="3"/>
  <c r="AD12" i="3" l="1"/>
  <c r="AF13" i="3"/>
  <c r="AD11" i="3" l="1"/>
  <c r="AF12" i="3"/>
  <c r="AD10" i="3" l="1"/>
  <c r="AF11" i="3"/>
  <c r="AD9" i="3" l="1"/>
  <c r="AF10" i="3"/>
  <c r="AD8" i="3" l="1"/>
  <c r="AF9" i="3"/>
  <c r="AD7" i="3" l="1"/>
  <c r="AF8" i="3"/>
  <c r="AD6" i="3" l="1"/>
  <c r="AF7" i="3"/>
  <c r="AD5" i="3" l="1"/>
  <c r="AF6" i="3"/>
  <c r="AD4" i="3" l="1"/>
  <c r="AF4" i="3" s="1"/>
  <c r="AF5" i="3"/>
</calcChain>
</file>

<file path=xl/sharedStrings.xml><?xml version="1.0" encoding="utf-8"?>
<sst xmlns="http://schemas.openxmlformats.org/spreadsheetml/2006/main" count="15169" uniqueCount="172">
  <si>
    <t>Metric tons CO2-e</t>
  </si>
  <si>
    <t>CROPLANDS</t>
  </si>
  <si>
    <t>LIVESTOCK</t>
  </si>
  <si>
    <t>FERTILIZER</t>
  </si>
  <si>
    <t>GRASSLAND</t>
  </si>
  <si>
    <t>WETLANDS</t>
  </si>
  <si>
    <t>URBAN &amp; DEVELOPED</t>
  </si>
  <si>
    <t>FORESTS</t>
  </si>
  <si>
    <t>AFOLU NET</t>
  </si>
  <si>
    <t>WETLANDS &amp; WATER BODIES</t>
  </si>
  <si>
    <t>NET w/specialty</t>
  </si>
  <si>
    <t>tCO2e</t>
  </si>
  <si>
    <t>MMT CO2e</t>
  </si>
  <si>
    <t>MMT CO2-e</t>
  </si>
  <si>
    <t>MMT CO2-e yr-1</t>
  </si>
  <si>
    <t>AFOLU</t>
  </si>
  <si>
    <t>Stock</t>
  </si>
  <si>
    <t>Flux</t>
  </si>
  <si>
    <t>timeseries?</t>
  </si>
  <si>
    <t>Fossil Fuels</t>
  </si>
  <si>
    <t>-</t>
  </si>
  <si>
    <t>Y</t>
  </si>
  <si>
    <t>Forests</t>
  </si>
  <si>
    <t>Wetlands and waterbodies</t>
  </si>
  <si>
    <t>N</t>
  </si>
  <si>
    <t>Grasslands/shrublands</t>
  </si>
  <si>
    <t>Agricultural uses</t>
  </si>
  <si>
    <t>Croplands</t>
  </si>
  <si>
    <t>Fertilizer use</t>
  </si>
  <si>
    <t>Livestock management</t>
  </si>
  <si>
    <t>Urban and developed</t>
  </si>
  <si>
    <t>assumes 3% reduction every 15 years</t>
  </si>
  <si>
    <t>NET</t>
  </si>
  <si>
    <t>NET land use</t>
  </si>
  <si>
    <t>relative to fossil fuels</t>
  </si>
  <si>
    <t>kg m-2</t>
  </si>
  <si>
    <t>km</t>
  </si>
  <si>
    <t>MT C</t>
  </si>
  <si>
    <t>metric tons C /ha</t>
  </si>
  <si>
    <t>NET AG</t>
  </si>
  <si>
    <t>metric tons CO2-e</t>
  </si>
  <si>
    <t>HAY, (EXCL ALFALFA)</t>
  </si>
  <si>
    <t>HAY, ALFALFA</t>
  </si>
  <si>
    <t>HAYLAGE, (EXCL ALFALFA)</t>
  </si>
  <si>
    <t>HAYLAGE, ALFALFA</t>
  </si>
  <si>
    <t>Minor grains + soy</t>
  </si>
  <si>
    <t>VEG. (incl. sweet corn)</t>
  </si>
  <si>
    <t>CORN (grain + silage)</t>
  </si>
  <si>
    <t>Speciality</t>
  </si>
  <si>
    <t>CATTLE, (EXCL COWS)</t>
  </si>
  <si>
    <t>CATTLE, COWS, BEEF</t>
  </si>
  <si>
    <t>CATTLE, COWS, MILK</t>
  </si>
  <si>
    <t>POULTRY</t>
  </si>
  <si>
    <t>EQUINE</t>
  </si>
  <si>
    <t>ALPACAS, LLAMAS, SHEEP</t>
  </si>
  <si>
    <t>GOATS</t>
  </si>
  <si>
    <t>HOGS</t>
  </si>
  <si>
    <t>N-synthetic</t>
  </si>
  <si>
    <t>Limestone</t>
  </si>
  <si>
    <t>Improved tCO2-e</t>
  </si>
  <si>
    <t>High-intensity Grazing tCO2-e</t>
  </si>
  <si>
    <t>Year</t>
  </si>
  <si>
    <t>USDA Crop</t>
  </si>
  <si>
    <t>EX-ACT Crop</t>
  </si>
  <si>
    <t>tillage</t>
  </si>
  <si>
    <t>input</t>
  </si>
  <si>
    <t>residue</t>
  </si>
  <si>
    <t>t/ha/yr</t>
  </si>
  <si>
    <t>ha</t>
  </si>
  <si>
    <t>tCO2-e</t>
  </si>
  <si>
    <t>VEGETABLES</t>
  </si>
  <si>
    <t>Root Crops</t>
  </si>
  <si>
    <t>Full tillage</t>
  </si>
  <si>
    <t>Medium C input</t>
  </si>
  <si>
    <t>Exported</t>
  </si>
  <si>
    <t>SWEET CORN</t>
  </si>
  <si>
    <t>Maize</t>
  </si>
  <si>
    <t>CORN, SILAGE</t>
  </si>
  <si>
    <t>High C input, no manure</t>
  </si>
  <si>
    <t>CORN, GRAIN</t>
  </si>
  <si>
    <t>Grains</t>
  </si>
  <si>
    <t>SOYBEANS</t>
  </si>
  <si>
    <t>Soybeans</t>
  </si>
  <si>
    <t>RYE</t>
  </si>
  <si>
    <t>WHEAT, WINTER</t>
  </si>
  <si>
    <t>Wheat</t>
  </si>
  <si>
    <t>BARLEY</t>
  </si>
  <si>
    <t>Barley</t>
  </si>
  <si>
    <t>OATS</t>
  </si>
  <si>
    <t>Oats</t>
  </si>
  <si>
    <t>Reduced tillage</t>
  </si>
  <si>
    <t>No tillage</t>
  </si>
  <si>
    <t>High C input, with manure</t>
  </si>
  <si>
    <t>Retained</t>
  </si>
  <si>
    <t>Counter</t>
  </si>
  <si>
    <t>USDA Livestock</t>
  </si>
  <si>
    <t>Livestock</t>
  </si>
  <si>
    <t>Mgmt Pct</t>
  </si>
  <si>
    <t>Productivity</t>
  </si>
  <si>
    <t>Head</t>
  </si>
  <si>
    <t>Enteric fermentation</t>
  </si>
  <si>
    <t>% corresponding to Pasture/Range/Paddock</t>
  </si>
  <si>
    <t>Emission factors for Pasture/Range/Paddock</t>
  </si>
  <si>
    <t>Complementary manure management system</t>
  </si>
  <si>
    <t>Crop</t>
  </si>
  <si>
    <t>Tillage</t>
  </si>
  <si>
    <t>Input</t>
  </si>
  <si>
    <t>Burning</t>
  </si>
  <si>
    <t>yield</t>
  </si>
  <si>
    <t>Total Ha</t>
  </si>
  <si>
    <t>Severely degraded</t>
  </si>
  <si>
    <t>High intensity grazing</t>
  </si>
  <si>
    <t>Non-degraded</t>
  </si>
  <si>
    <t>Improved grassland</t>
  </si>
  <si>
    <t>Improved with medium inputs</t>
  </si>
  <si>
    <t>Improved with high inputs</t>
  </si>
  <si>
    <t>Net tCO2-e</t>
  </si>
  <si>
    <t>Tonnes Synthetic N-fertilizers</t>
  </si>
  <si>
    <t>Tonnes limestone</t>
  </si>
  <si>
    <t>Tonnes phosphorus</t>
  </si>
  <si>
    <t>Tonnes potassium</t>
  </si>
  <si>
    <t>tCO2-e N</t>
  </si>
  <si>
    <t>tCO2-e limestone</t>
  </si>
  <si>
    <t>tCO2-e phosphorus</t>
  </si>
  <si>
    <t>tCO2-e potassium</t>
  </si>
  <si>
    <t>Total tCO2-e Field</t>
  </si>
  <si>
    <t>ALPACAS</t>
  </si>
  <si>
    <t>Llamas and Alpacas</t>
  </si>
  <si>
    <t>High-productivity</t>
  </si>
  <si>
    <t>Solid storage</t>
  </si>
  <si>
    <t>BERRY TOTALS</t>
  </si>
  <si>
    <t>Vine</t>
  </si>
  <si>
    <t>NO</t>
  </si>
  <si>
    <t>Pasture/Range/Paddock</t>
  </si>
  <si>
    <t>CUT CHRISTMAS TREES</t>
  </si>
  <si>
    <t>Agroforestry - default</t>
  </si>
  <si>
    <t>BISON</t>
  </si>
  <si>
    <t>Other buffalo</t>
  </si>
  <si>
    <t>ORCHARDS</t>
  </si>
  <si>
    <t>Orchard</t>
  </si>
  <si>
    <t>Other (pls go to Tier 2)</t>
  </si>
  <si>
    <t>Daily spread</t>
  </si>
  <si>
    <t>Deep bedding</t>
  </si>
  <si>
    <t>Other cattle</t>
  </si>
  <si>
    <t>Dairy cattle</t>
  </si>
  <si>
    <t>CHICKENS, BROILERS</t>
  </si>
  <si>
    <t>Chicken broiler</t>
  </si>
  <si>
    <t>CHICKENS, LAYERS</t>
  </si>
  <si>
    <t>Chicken layer</t>
  </si>
  <si>
    <t>CHICKENS, PULLETS, REPLACEMENT</t>
  </si>
  <si>
    <t>CHICKENS, ROOSTERS</t>
  </si>
  <si>
    <t>CHUKARS</t>
  </si>
  <si>
    <t>DUCKS</t>
  </si>
  <si>
    <t>EQUINE, HORSES &amp; PONIES</t>
  </si>
  <si>
    <t>Horses</t>
  </si>
  <si>
    <t>EQUINE, MULES &amp; BURROS &amp; DONKEYS</t>
  </si>
  <si>
    <t>Mules and Asses</t>
  </si>
  <si>
    <t>GEESE</t>
  </si>
  <si>
    <t>Goats</t>
  </si>
  <si>
    <t>GUINEAS</t>
  </si>
  <si>
    <t>Growing Swine</t>
  </si>
  <si>
    <t>LLAMAS</t>
  </si>
  <si>
    <t>PEAFOWL, HENS &amp; COCKS</t>
  </si>
  <si>
    <t>PIGEONS &amp; SQUAB</t>
  </si>
  <si>
    <t>POULTRY, OTHER</t>
  </si>
  <si>
    <t>RABBITS, LIVE</t>
  </si>
  <si>
    <t>SHEEP, INCL LAMBS</t>
  </si>
  <si>
    <t>Other sheep</t>
  </si>
  <si>
    <t>TURKEYS</t>
  </si>
  <si>
    <t>Liquid/slurry</t>
  </si>
  <si>
    <t>Composting</t>
  </si>
  <si>
    <t>Digester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</si>
</sst>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#,##0.0"/>
    <numFmt numFmtId="165" formatCode="0.0"/>
    <numFmt numFmtId="166" formatCode="0.0%"/>
    <numFmt numFmtId="167" formatCode="_-* #,##0_-;\-* #,##0_-;_-* &quot;-&quot;??_-;_-@"/>
    <numFmt numFmtId="169" formatCode="_-* #,##0_-;\-* #,##0_-;_-* &quot;-&quot;??_-;_-@_-"/>
    <numFmt numFmtId="170" formatCode="_-* #,##0.0_-;\-* #,##0.0_-;_-* &quot;-&quot;??_-;_-@_-"/>
  </numFmts>
  <fonts count="12" x14ac:knownFonts="1">
    <font>
      <sz val="11"/>
      <color theme="1"/>
      <name val="Arial"/>
    </font>
    <font>
      <sz val="11"/>
      <color theme="1"/>
      <name val="Calibri"/>
    </font>
    <font>
      <b/>
      <sz val="11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b/>
      <sz val="12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theme="1"/>
      <name val="Arial"/>
    </font>
    <font>
      <sz val="11"/>
      <name val="Calibri"/>
      <family val="2"/>
      <scheme val="minor"/>
    </font>
    <font>
      <sz val="9"/>
      <color rgb="FF000000"/>
      <name val="Verdana"/>
      <family val="2"/>
    </font>
    <font>
      <sz val="11"/>
      <color rgb="FFFF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9E2F3"/>
        <bgColor rgb="FFD9E2F3"/>
      </patternFill>
    </fill>
    <fill>
      <patternFill patternType="solid">
        <fgColor rgb="FFC2BC80"/>
        <bgColor rgb="FFC2BC80"/>
      </patternFill>
    </fill>
    <fill>
      <patternFill patternType="solid">
        <fgColor rgb="FFE48312"/>
        <bgColor rgb="FFE48312"/>
      </patternFill>
    </fill>
    <fill>
      <patternFill patternType="solid">
        <fgColor rgb="FFF2F1E6"/>
        <bgColor rgb="FFF2F1E6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8EAADB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50">
    <xf numFmtId="0" fontId="0" fillId="0" borderId="0" xfId="0" applyFont="1" applyAlignment="1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3" fontId="3" fillId="2" borderId="1" xfId="0" applyNumberFormat="1" applyFont="1" applyFill="1" applyBorder="1"/>
    <xf numFmtId="164" fontId="3" fillId="0" borderId="0" xfId="0" applyNumberFormat="1" applyFont="1"/>
    <xf numFmtId="0" fontId="3" fillId="2" borderId="1" xfId="0" applyFont="1" applyFill="1" applyBorder="1"/>
    <xf numFmtId="2" fontId="3" fillId="0" borderId="0" xfId="0" applyNumberFormat="1" applyFont="1"/>
    <xf numFmtId="1" fontId="3" fillId="0" borderId="0" xfId="0" applyNumberFormat="1" applyFont="1"/>
    <xf numFmtId="165" fontId="3" fillId="2" borderId="1" xfId="0" applyNumberFormat="1" applyFont="1" applyFill="1" applyBorder="1"/>
    <xf numFmtId="2" fontId="3" fillId="2" borderId="1" xfId="0" applyNumberFormat="1" applyFont="1" applyFill="1" applyBorder="1"/>
    <xf numFmtId="0" fontId="4" fillId="0" borderId="0" xfId="0" applyFont="1"/>
    <xf numFmtId="165" fontId="3" fillId="0" borderId="0" xfId="0" applyNumberFormat="1" applyFont="1"/>
    <xf numFmtId="9" fontId="3" fillId="0" borderId="0" xfId="0" applyNumberFormat="1" applyFont="1"/>
    <xf numFmtId="166" fontId="3" fillId="0" borderId="0" xfId="0" applyNumberFormat="1" applyFont="1"/>
    <xf numFmtId="0" fontId="5" fillId="3" borderId="2" xfId="0" applyFont="1" applyFill="1" applyBorder="1"/>
    <xf numFmtId="0" fontId="5" fillId="3" borderId="1" xfId="0" applyFont="1" applyFill="1" applyBorder="1"/>
    <xf numFmtId="0" fontId="6" fillId="4" borderId="1" xfId="0" applyFont="1" applyFill="1" applyBorder="1" applyAlignment="1">
      <alignment wrapText="1"/>
    </xf>
    <xf numFmtId="0" fontId="7" fillId="5" borderId="1" xfId="0" applyFont="1" applyFill="1" applyBorder="1" applyAlignment="1">
      <alignment wrapText="1"/>
    </xf>
    <xf numFmtId="3" fontId="3" fillId="0" borderId="0" xfId="0" applyNumberFormat="1" applyFont="1" applyAlignment="1">
      <alignment horizontal="left"/>
    </xf>
    <xf numFmtId="4" fontId="3" fillId="0" borderId="0" xfId="0" applyNumberFormat="1" applyFont="1" applyAlignment="1">
      <alignment horizontal="left"/>
    </xf>
    <xf numFmtId="4" fontId="3" fillId="0" borderId="0" xfId="0" applyNumberFormat="1" applyFont="1"/>
    <xf numFmtId="3" fontId="3" fillId="6" borderId="1" xfId="0" applyNumberFormat="1" applyFont="1" applyFill="1" applyBorder="1"/>
    <xf numFmtId="167" fontId="3" fillId="6" borderId="1" xfId="0" applyNumberFormat="1" applyFont="1" applyFill="1" applyBorder="1"/>
    <xf numFmtId="3" fontId="7" fillId="6" borderId="1" xfId="0" applyNumberFormat="1" applyFont="1" applyFill="1" applyBorder="1"/>
    <xf numFmtId="0" fontId="0" fillId="7" borderId="0" xfId="1" applyNumberFormat="1" applyFont="1" applyFill="1" applyAlignment="1">
      <alignment horizontal="center" wrapText="1"/>
    </xf>
    <xf numFmtId="43" fontId="0" fillId="7" borderId="0" xfId="1" applyFont="1" applyFill="1" applyAlignment="1">
      <alignment horizontal="center" wrapText="1"/>
    </xf>
    <xf numFmtId="0" fontId="0" fillId="8" borderId="0" xfId="0" applyFill="1"/>
    <xf numFmtId="169" fontId="0" fillId="8" borderId="0" xfId="1" applyNumberFormat="1" applyFont="1" applyFill="1"/>
    <xf numFmtId="170" fontId="9" fillId="8" borderId="0" xfId="1" applyNumberFormat="1" applyFont="1" applyFill="1"/>
    <xf numFmtId="0" fontId="0" fillId="0" borderId="0" xfId="0" applyAlignment="1">
      <alignment wrapText="1"/>
    </xf>
    <xf numFmtId="0" fontId="0" fillId="9" borderId="0" xfId="0" applyFill="1" applyAlignment="1">
      <alignment wrapText="1"/>
    </xf>
    <xf numFmtId="0" fontId="0" fillId="9" borderId="0" xfId="0" applyFill="1" applyAlignment="1">
      <alignment horizontal="center" wrapText="1"/>
    </xf>
    <xf numFmtId="0" fontId="0" fillId="0" borderId="0" xfId="0"/>
    <xf numFmtId="0" fontId="0" fillId="10" borderId="0" xfId="0" applyFill="1" applyAlignment="1">
      <alignment wrapText="1"/>
    </xf>
    <xf numFmtId="0" fontId="0" fillId="10" borderId="0" xfId="0" applyFill="1"/>
    <xf numFmtId="169" fontId="0" fillId="10" borderId="0" xfId="1" applyNumberFormat="1" applyFont="1" applyFill="1"/>
    <xf numFmtId="0" fontId="0" fillId="11" borderId="0" xfId="0" applyFill="1" applyAlignment="1">
      <alignment wrapText="1"/>
    </xf>
    <xf numFmtId="169" fontId="0" fillId="11" borderId="0" xfId="1" applyNumberFormat="1" applyFont="1" applyFill="1" applyAlignment="1">
      <alignment wrapText="1"/>
    </xf>
    <xf numFmtId="0" fontId="0" fillId="12" borderId="0" xfId="0" applyFill="1" applyAlignment="1">
      <alignment wrapText="1"/>
    </xf>
    <xf numFmtId="170" fontId="0" fillId="8" borderId="0" xfId="1" applyNumberFormat="1" applyFont="1" applyFill="1"/>
    <xf numFmtId="169" fontId="9" fillId="8" borderId="0" xfId="1" applyNumberFormat="1" applyFont="1" applyFill="1"/>
    <xf numFmtId="0" fontId="10" fillId="0" borderId="0" xfId="0" applyFont="1"/>
    <xf numFmtId="0" fontId="11" fillId="0" borderId="0" xfId="0" applyFont="1"/>
    <xf numFmtId="9" fontId="0" fillId="8" borderId="0" xfId="0" applyNumberFormat="1" applyFill="1"/>
    <xf numFmtId="169" fontId="0" fillId="0" borderId="0" xfId="1" applyNumberFormat="1" applyFont="1"/>
    <xf numFmtId="9" fontId="0" fillId="0" borderId="0" xfId="0" applyNumberFormat="1"/>
    <xf numFmtId="0" fontId="9" fillId="0" borderId="0" xfId="1" applyNumberFormat="1" applyFont="1"/>
    <xf numFmtId="170" fontId="9" fillId="0" borderId="0" xfId="1" applyNumberFormat="1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0.16111385013043583"/>
          <c:y val="5.922042603438997E-2"/>
          <c:w val="0.46593798115661073"/>
          <c:h val="0.7966886197509836"/>
        </c:manualLayout>
      </c:layout>
      <c:scatterChart>
        <c:scatterStyle val="lineMarker"/>
        <c:varyColors val="1"/>
        <c:ser>
          <c:idx val="0"/>
          <c:order val="0"/>
          <c:tx>
            <c:v>LIVESTOCK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MMT'!$K$4:$K$34</c:f>
              <c:numCache>
                <c:formatCode>General</c:formatCode>
                <c:ptCount val="31"/>
                <c:pt idx="0">
                  <c:v>0.5279841490715218</c:v>
                </c:pt>
                <c:pt idx="1">
                  <c:v>0.53045911447585847</c:v>
                </c:pt>
                <c:pt idx="2">
                  <c:v>0.53046382253557323</c:v>
                </c:pt>
                <c:pt idx="3">
                  <c:v>0.52642033191876736</c:v>
                </c:pt>
                <c:pt idx="4">
                  <c:v>0.51717389243958922</c:v>
                </c:pt>
                <c:pt idx="5">
                  <c:v>0.51905028811119247</c:v>
                </c:pt>
                <c:pt idx="6">
                  <c:v>0.52134256918026545</c:v>
                </c:pt>
                <c:pt idx="7">
                  <c:v>0.5366372508993319</c:v>
                </c:pt>
                <c:pt idx="8">
                  <c:v>0.53976114774103368</c:v>
                </c:pt>
                <c:pt idx="9">
                  <c:v>0.53846556910478005</c:v>
                </c:pt>
                <c:pt idx="10">
                  <c:v>0.5293902662863369</c:v>
                </c:pt>
                <c:pt idx="11">
                  <c:v>0.52280248654544048</c:v>
                </c:pt>
                <c:pt idx="12">
                  <c:v>0.51883942310029252</c:v>
                </c:pt>
                <c:pt idx="13">
                  <c:v>0.51497460910052151</c:v>
                </c:pt>
                <c:pt idx="14">
                  <c:v>0.50358031101380651</c:v>
                </c:pt>
                <c:pt idx="15">
                  <c:v>0.49578687207453209</c:v>
                </c:pt>
                <c:pt idx="16">
                  <c:v>0.48758388944397374</c:v>
                </c:pt>
                <c:pt idx="17">
                  <c:v>0.48376052270436642</c:v>
                </c:pt>
                <c:pt idx="18">
                  <c:v>0.48869337395551515</c:v>
                </c:pt>
                <c:pt idx="19">
                  <c:v>0.47979790808963901</c:v>
                </c:pt>
                <c:pt idx="20">
                  <c:v>0.48669037531575832</c:v>
                </c:pt>
                <c:pt idx="21">
                  <c:v>0.48606778217127145</c:v>
                </c:pt>
                <c:pt idx="22">
                  <c:v>0.48938858238521837</c:v>
                </c:pt>
                <c:pt idx="23">
                  <c:v>0.48640470494802701</c:v>
                </c:pt>
                <c:pt idx="24">
                  <c:v>0.47858194646320362</c:v>
                </c:pt>
                <c:pt idx="25">
                  <c:v>0.47614202643495973</c:v>
                </c:pt>
                <c:pt idx="26">
                  <c:v>0.46845560042955353</c:v>
                </c:pt>
                <c:pt idx="27">
                  <c:v>0.4627802442407537</c:v>
                </c:pt>
                <c:pt idx="28">
                  <c:v>0.458114777252558</c:v>
                </c:pt>
                <c:pt idx="29">
                  <c:v>0.45547678748374676</c:v>
                </c:pt>
                <c:pt idx="30">
                  <c:v>0.44496033788784406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25E5-F043-9B6F-CFE5C691AE09}"/>
            </c:ext>
          </c:extLst>
        </c:ser>
        <c:ser>
          <c:idx val="1"/>
          <c:order val="1"/>
          <c:tx>
            <c:v>GRASSLAND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MMT'!$M$4:$M$34</c:f>
              <c:numCache>
                <c:formatCode>General</c:formatCode>
                <c:ptCount val="31"/>
                <c:pt idx="0">
                  <c:v>5.2337716631200036E-2</c:v>
                </c:pt>
                <c:pt idx="1">
                  <c:v>5.2337716631200036E-2</c:v>
                </c:pt>
                <c:pt idx="2">
                  <c:v>5.2337716631200036E-2</c:v>
                </c:pt>
                <c:pt idx="3">
                  <c:v>5.2337716631200036E-2</c:v>
                </c:pt>
                <c:pt idx="4">
                  <c:v>5.2465713417186692E-2</c:v>
                </c:pt>
                <c:pt idx="5">
                  <c:v>5.2593710203173355E-2</c:v>
                </c:pt>
                <c:pt idx="6">
                  <c:v>5.2721706989160129E-2</c:v>
                </c:pt>
                <c:pt idx="7">
                  <c:v>5.2849703775146695E-2</c:v>
                </c:pt>
                <c:pt idx="8">
                  <c:v>5.2977700561133358E-2</c:v>
                </c:pt>
                <c:pt idx="9">
                  <c:v>5.2718041882953363E-2</c:v>
                </c:pt>
                <c:pt idx="10">
                  <c:v>5.2458383204773459E-2</c:v>
                </c:pt>
                <c:pt idx="11">
                  <c:v>5.2198724526593361E-2</c:v>
                </c:pt>
                <c:pt idx="12">
                  <c:v>5.193906584841336E-2</c:v>
                </c:pt>
                <c:pt idx="13">
                  <c:v>5.1679407170233352E-2</c:v>
                </c:pt>
                <c:pt idx="14">
                  <c:v>5.1624712508380029E-2</c:v>
                </c:pt>
                <c:pt idx="15">
                  <c:v>5.1570017846526692E-2</c:v>
                </c:pt>
                <c:pt idx="16">
                  <c:v>5.1515323184673466E-2</c:v>
                </c:pt>
                <c:pt idx="17">
                  <c:v>5.146062852281981E-2</c:v>
                </c:pt>
                <c:pt idx="18">
                  <c:v>5.1405933860966702E-2</c:v>
                </c:pt>
                <c:pt idx="19">
                  <c:v>5.2375213487006696E-2</c:v>
                </c:pt>
                <c:pt idx="20">
                  <c:v>5.3344493113046482E-2</c:v>
                </c:pt>
                <c:pt idx="21">
                  <c:v>5.431377273908658E-2</c:v>
                </c:pt>
                <c:pt idx="22">
                  <c:v>5.5283052365126491E-2</c:v>
                </c:pt>
                <c:pt idx="23">
                  <c:v>5.6252331991166686E-2</c:v>
                </c:pt>
                <c:pt idx="24">
                  <c:v>5.6896544889799915E-2</c:v>
                </c:pt>
                <c:pt idx="25">
                  <c:v>5.7540757788433358E-2</c:v>
                </c:pt>
                <c:pt idx="26">
                  <c:v>5.818497068706658E-2</c:v>
                </c:pt>
                <c:pt idx="27">
                  <c:v>5.8829183585700023E-2</c:v>
                </c:pt>
                <c:pt idx="28">
                  <c:v>5.9473396484333363E-2</c:v>
                </c:pt>
                <c:pt idx="29">
                  <c:v>5.9473396484333363E-2</c:v>
                </c:pt>
                <c:pt idx="30">
                  <c:v>5.9473396484333363E-2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25E5-F043-9B6F-CFE5C691AE09}"/>
            </c:ext>
          </c:extLst>
        </c:ser>
        <c:ser>
          <c:idx val="2"/>
          <c:order val="2"/>
          <c:tx>
            <c:v>CROPLANDS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MMT'!$J$4:$J$34</c:f>
              <c:numCache>
                <c:formatCode>General</c:formatCode>
                <c:ptCount val="31"/>
                <c:pt idx="0">
                  <c:v>0.15595863119605965</c:v>
                </c:pt>
                <c:pt idx="1">
                  <c:v>0.16558814821147511</c:v>
                </c:pt>
                <c:pt idx="2">
                  <c:v>0.14847360708412718</c:v>
                </c:pt>
                <c:pt idx="3">
                  <c:v>0.14224192681498099</c:v>
                </c:pt>
                <c:pt idx="4">
                  <c:v>0.15468674776926916</c:v>
                </c:pt>
                <c:pt idx="5">
                  <c:v>0.15104841556664128</c:v>
                </c:pt>
                <c:pt idx="6">
                  <c:v>0.12691403407532145</c:v>
                </c:pt>
                <c:pt idx="7">
                  <c:v>9.9430166813337439E-2</c:v>
                </c:pt>
                <c:pt idx="8">
                  <c:v>0.10763940499647302</c:v>
                </c:pt>
                <c:pt idx="9">
                  <c:v>0.10248519263283901</c:v>
                </c:pt>
                <c:pt idx="10">
                  <c:v>0.10607136372827573</c:v>
                </c:pt>
                <c:pt idx="11">
                  <c:v>9.2879049297244234E-2</c:v>
                </c:pt>
                <c:pt idx="12">
                  <c:v>0.10762939823363887</c:v>
                </c:pt>
                <c:pt idx="13">
                  <c:v>0.10320197324866026</c:v>
                </c:pt>
                <c:pt idx="14">
                  <c:v>9.4722441929875459E-2</c:v>
                </c:pt>
                <c:pt idx="15">
                  <c:v>9.8224872499102167E-2</c:v>
                </c:pt>
                <c:pt idx="16">
                  <c:v>9.2715435391648005E-2</c:v>
                </c:pt>
                <c:pt idx="17">
                  <c:v>9.5510121923279873E-2</c:v>
                </c:pt>
                <c:pt idx="18">
                  <c:v>9.3672719322354325E-2</c:v>
                </c:pt>
                <c:pt idx="19">
                  <c:v>8.2515718708131333E-2</c:v>
                </c:pt>
                <c:pt idx="20">
                  <c:v>8.4669117079400502E-2</c:v>
                </c:pt>
                <c:pt idx="21">
                  <c:v>8.7601310276595998E-2</c:v>
                </c:pt>
                <c:pt idx="22">
                  <c:v>8.6186375969163315E-2</c:v>
                </c:pt>
                <c:pt idx="23">
                  <c:v>0.10339978383322014</c:v>
                </c:pt>
                <c:pt idx="24">
                  <c:v>7.6989610279166371E-2</c:v>
                </c:pt>
                <c:pt idx="25">
                  <c:v>6.6919279819899008E-2</c:v>
                </c:pt>
                <c:pt idx="26">
                  <c:v>4.954208172588187E-2</c:v>
                </c:pt>
                <c:pt idx="27">
                  <c:v>5.6827082864715293E-2</c:v>
                </c:pt>
                <c:pt idx="28">
                  <c:v>5.7691929663962083E-2</c:v>
                </c:pt>
                <c:pt idx="29">
                  <c:v>4.2816675002208676E-2</c:v>
                </c:pt>
                <c:pt idx="30">
                  <c:v>3.9841867104107052E-2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25E5-F043-9B6F-CFE5C691AE09}"/>
            </c:ext>
          </c:extLst>
        </c:ser>
        <c:ser>
          <c:idx val="3"/>
          <c:order val="3"/>
          <c:tx>
            <c:v>FERTILIZER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MMT'!$L$4:$L$34</c:f>
              <c:numCache>
                <c:formatCode>General</c:formatCode>
                <c:ptCount val="31"/>
                <c:pt idx="0">
                  <c:v>1.4308901249786309E-2</c:v>
                </c:pt>
                <c:pt idx="1">
                  <c:v>1.509968897284001E-2</c:v>
                </c:pt>
                <c:pt idx="2">
                  <c:v>1.5679161699188988E-2</c:v>
                </c:pt>
                <c:pt idx="3">
                  <c:v>1.4403870814457452E-2</c:v>
                </c:pt>
                <c:pt idx="4">
                  <c:v>1.5124059325235983E-2</c:v>
                </c:pt>
                <c:pt idx="5">
                  <c:v>1.4508102408168865E-2</c:v>
                </c:pt>
                <c:pt idx="6">
                  <c:v>1.457436590487359E-2</c:v>
                </c:pt>
                <c:pt idx="7">
                  <c:v>1.5366660556997947E-2</c:v>
                </c:pt>
                <c:pt idx="8">
                  <c:v>1.6457814905775761E-2</c:v>
                </c:pt>
                <c:pt idx="9">
                  <c:v>1.5902557223443043E-2</c:v>
                </c:pt>
                <c:pt idx="10">
                  <c:v>1.4904224242606975E-2</c:v>
                </c:pt>
                <c:pt idx="11">
                  <c:v>1.4592992689616528E-2</c:v>
                </c:pt>
                <c:pt idx="12">
                  <c:v>1.4375655091584203E-2</c:v>
                </c:pt>
                <c:pt idx="13">
                  <c:v>1.413328603866971E-2</c:v>
                </c:pt>
                <c:pt idx="14">
                  <c:v>1.4347211706881149E-2</c:v>
                </c:pt>
                <c:pt idx="15">
                  <c:v>1.4394442015213371E-2</c:v>
                </c:pt>
                <c:pt idx="16">
                  <c:v>1.4530303640310722E-2</c:v>
                </c:pt>
                <c:pt idx="17">
                  <c:v>1.3281814279500842E-2</c:v>
                </c:pt>
                <c:pt idx="18">
                  <c:v>1.3846029329670844E-2</c:v>
                </c:pt>
                <c:pt idx="19">
                  <c:v>1.3219351298151966E-2</c:v>
                </c:pt>
                <c:pt idx="20">
                  <c:v>9.6001868130424755E-3</c:v>
                </c:pt>
                <c:pt idx="21">
                  <c:v>8.4136413967920813E-3</c:v>
                </c:pt>
                <c:pt idx="22">
                  <c:v>9.0381840806537279E-3</c:v>
                </c:pt>
                <c:pt idx="23">
                  <c:v>1.0515219269823926E-2</c:v>
                </c:pt>
                <c:pt idx="24">
                  <c:v>8.2882657573075356E-3</c:v>
                </c:pt>
                <c:pt idx="25">
                  <c:v>8.9603037265294071E-3</c:v>
                </c:pt>
                <c:pt idx="26">
                  <c:v>8.9517038325767576E-3</c:v>
                </c:pt>
                <c:pt idx="27">
                  <c:v>8.7230535208257971E-3</c:v>
                </c:pt>
                <c:pt idx="28">
                  <c:v>8.8929326724563607E-3</c:v>
                </c:pt>
                <c:pt idx="29">
                  <c:v>8.563467E-3</c:v>
                </c:pt>
                <c:pt idx="30">
                  <c:v>8.7635441077852146E-3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25E5-F043-9B6F-CFE5C691AE09}"/>
            </c:ext>
          </c:extLst>
        </c:ser>
        <c:ser>
          <c:idx val="4"/>
          <c:order val="4"/>
          <c:tx>
            <c:v>WETLANDS &amp; WATER BODIES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 cmpd="sng">
                <a:solidFill>
                  <a:schemeClr val="accent5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MMT'!$N$4:$N$34</c:f>
              <c:numCache>
                <c:formatCode>General</c:formatCode>
                <c:ptCount val="31"/>
                <c:pt idx="0">
                  <c:v>-1.1924403561311209E-2</c:v>
                </c:pt>
                <c:pt idx="1">
                  <c:v>-1.1924403561311209E-2</c:v>
                </c:pt>
                <c:pt idx="2">
                  <c:v>-1.1924403561311209E-2</c:v>
                </c:pt>
                <c:pt idx="3">
                  <c:v>-1.1924403561311209E-2</c:v>
                </c:pt>
                <c:pt idx="4">
                  <c:v>-1.1924403561311209E-2</c:v>
                </c:pt>
                <c:pt idx="5">
                  <c:v>-1.1924403561311209E-2</c:v>
                </c:pt>
                <c:pt idx="6">
                  <c:v>-1.1924403561311209E-2</c:v>
                </c:pt>
                <c:pt idx="7">
                  <c:v>-1.1924403561311209E-2</c:v>
                </c:pt>
                <c:pt idx="8">
                  <c:v>-1.1924403561311209E-2</c:v>
                </c:pt>
                <c:pt idx="9">
                  <c:v>-1.1924403561311209E-2</c:v>
                </c:pt>
                <c:pt idx="10">
                  <c:v>-1.1924403561311209E-2</c:v>
                </c:pt>
                <c:pt idx="11">
                  <c:v>-1.1924403561311209E-2</c:v>
                </c:pt>
                <c:pt idx="12">
                  <c:v>-1.192E-2</c:v>
                </c:pt>
                <c:pt idx="13">
                  <c:v>-1.1915E-2</c:v>
                </c:pt>
                <c:pt idx="14">
                  <c:v>-1.191108619991906E-2</c:v>
                </c:pt>
                <c:pt idx="15">
                  <c:v>-1.1913999999999999E-2</c:v>
                </c:pt>
                <c:pt idx="16">
                  <c:v>-1.1918444678267907E-2</c:v>
                </c:pt>
                <c:pt idx="17">
                  <c:v>-1.1900000000000001E-2</c:v>
                </c:pt>
                <c:pt idx="18">
                  <c:v>-1.1878153298259813E-2</c:v>
                </c:pt>
                <c:pt idx="19">
                  <c:v>-1.18785E-2</c:v>
                </c:pt>
                <c:pt idx="20">
                  <c:v>-1.1879000000000001E-2</c:v>
                </c:pt>
                <c:pt idx="21">
                  <c:v>-1.1880422339133955E-2</c:v>
                </c:pt>
                <c:pt idx="22">
                  <c:v>-1.1884E-2</c:v>
                </c:pt>
                <c:pt idx="23">
                  <c:v>-1.1887038607851072E-2</c:v>
                </c:pt>
                <c:pt idx="24">
                  <c:v>-1.1900000000000001E-2</c:v>
                </c:pt>
                <c:pt idx="25">
                  <c:v>-1.1905000000000001E-2</c:v>
                </c:pt>
                <c:pt idx="26">
                  <c:v>-1.1912040469445568E-2</c:v>
                </c:pt>
                <c:pt idx="27">
                  <c:v>-1.1911E-2</c:v>
                </c:pt>
                <c:pt idx="28">
                  <c:v>-1.1911E-2</c:v>
                </c:pt>
                <c:pt idx="29">
                  <c:v>-1.1910301578308377E-2</c:v>
                </c:pt>
                <c:pt idx="30">
                  <c:v>-1.1910301578308377E-2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25E5-F043-9B6F-CFE5C691AE09}"/>
            </c:ext>
          </c:extLst>
        </c:ser>
        <c:ser>
          <c:idx val="5"/>
          <c:order val="5"/>
          <c:tx>
            <c:v>URBAN &amp; DEVELOPED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MMT'!$O$4:$O$34</c:f>
              <c:numCache>
                <c:formatCode>General</c:formatCode>
                <c:ptCount val="31"/>
                <c:pt idx="0">
                  <c:v>-0.263678227108114</c:v>
                </c:pt>
                <c:pt idx="1">
                  <c:v>-0.2642066403888918</c:v>
                </c:pt>
                <c:pt idx="2">
                  <c:v>-0.26473611261412006</c:v>
                </c:pt>
                <c:pt idx="3">
                  <c:v>-0.26526664590593196</c:v>
                </c:pt>
                <c:pt idx="4">
                  <c:v>-0.26579824239071337</c:v>
                </c:pt>
                <c:pt idx="5">
                  <c:v>-0.26633090419911154</c:v>
                </c:pt>
                <c:pt idx="6">
                  <c:v>-0.26686463346604361</c:v>
                </c:pt>
                <c:pt idx="7">
                  <c:v>-0.26739943233070507</c:v>
                </c:pt>
                <c:pt idx="8">
                  <c:v>-0.26793530293657825</c:v>
                </c:pt>
                <c:pt idx="9">
                  <c:v>-0.2684722474314411</c:v>
                </c:pt>
                <c:pt idx="10">
                  <c:v>-0.26901026796737587</c:v>
                </c:pt>
                <c:pt idx="11">
                  <c:v>-0.26954936670077745</c:v>
                </c:pt>
                <c:pt idx="12">
                  <c:v>-0.27008954579236216</c:v>
                </c:pt>
                <c:pt idx="13">
                  <c:v>-0.27063080740717654</c:v>
                </c:pt>
                <c:pt idx="14">
                  <c:v>-0.27117315371460571</c:v>
                </c:pt>
                <c:pt idx="15">
                  <c:v>-0.27171658688838252</c:v>
                </c:pt>
                <c:pt idx="16">
                  <c:v>-0.27226110910659568</c:v>
                </c:pt>
                <c:pt idx="17">
                  <c:v>-0.27280672255169908</c:v>
                </c:pt>
                <c:pt idx="18">
                  <c:v>-0.2733534294105201</c:v>
                </c:pt>
                <c:pt idx="19">
                  <c:v>-0.27390123187426868</c:v>
                </c:pt>
                <c:pt idx="20">
                  <c:v>-0.27445013213854574</c:v>
                </c:pt>
                <c:pt idx="21">
                  <c:v>-0.27500013240335247</c:v>
                </c:pt>
                <c:pt idx="22">
                  <c:v>-0.27555123487309868</c:v>
                </c:pt>
                <c:pt idx="23">
                  <c:v>-0.27610344175661194</c:v>
                </c:pt>
                <c:pt idx="24">
                  <c:v>-0.27665675526714623</c:v>
                </c:pt>
                <c:pt idx="25">
                  <c:v>-0.277211177622391</c:v>
                </c:pt>
                <c:pt idx="26">
                  <c:v>-0.27776671104447997</c:v>
                </c:pt>
                <c:pt idx="27">
                  <c:v>-0.27832335776</c:v>
                </c:pt>
                <c:pt idx="28">
                  <c:v>-0.27888111999999998</c:v>
                </c:pt>
                <c:pt idx="29">
                  <c:v>-0.27944000000000002</c:v>
                </c:pt>
                <c:pt idx="30">
                  <c:v>-0.28000000000000003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25E5-F043-9B6F-CFE5C691AE09}"/>
            </c:ext>
          </c:extLst>
        </c:ser>
        <c:ser>
          <c:idx val="6"/>
          <c:order val="6"/>
          <c:tx>
            <c:v>AFOLU NET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>
                  <a:lumOff val="30000"/>
                </a:schemeClr>
              </a:solidFill>
              <a:ln cmpd="sng">
                <a:solidFill>
                  <a:schemeClr val="accent1">
                    <a:lumOff val="30000"/>
                  </a:schemeClr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MMT'!$Q$4:$Q$34</c:f>
              <c:numCache>
                <c:formatCode>#,##0.0</c:formatCode>
                <c:ptCount val="31"/>
                <c:pt idx="0">
                  <c:v>-0.82501323252085745</c:v>
                </c:pt>
                <c:pt idx="1">
                  <c:v>-0.81264637565882958</c:v>
                </c:pt>
                <c:pt idx="2">
                  <c:v>-0.82970620822534213</c:v>
                </c:pt>
                <c:pt idx="3">
                  <c:v>-0.84178720328783774</c:v>
                </c:pt>
                <c:pt idx="4">
                  <c:v>-0.83827223300074361</c:v>
                </c:pt>
                <c:pt idx="5">
                  <c:v>-0.84105479147124707</c:v>
                </c:pt>
                <c:pt idx="6">
                  <c:v>-0.86323636087773437</c:v>
                </c:pt>
                <c:pt idx="7">
                  <c:v>-0.87504005384720229</c:v>
                </c:pt>
                <c:pt idx="8">
                  <c:v>-0.86302363829347384</c:v>
                </c:pt>
                <c:pt idx="9">
                  <c:v>-0.870825290148737</c:v>
                </c:pt>
                <c:pt idx="10">
                  <c:v>-0.8781104340666942</c:v>
                </c:pt>
                <c:pt idx="11">
                  <c:v>-0.8990005172031944</c:v>
                </c:pt>
                <c:pt idx="12">
                  <c:v>-0.88922600351843339</c:v>
                </c:pt>
                <c:pt idx="13">
                  <c:v>-0.89855653184909157</c:v>
                </c:pt>
                <c:pt idx="14">
                  <c:v>-0.91880956275558157</c:v>
                </c:pt>
                <c:pt idx="15">
                  <c:v>-0.92365438245300857</c:v>
                </c:pt>
                <c:pt idx="16">
                  <c:v>-0.93783460212425762</c:v>
                </c:pt>
                <c:pt idx="17">
                  <c:v>-0.9406936351217321</c:v>
                </c:pt>
                <c:pt idx="18">
                  <c:v>-0.93761352624027294</c:v>
                </c:pt>
                <c:pt idx="19">
                  <c:v>-0.95787154029133936</c:v>
                </c:pt>
                <c:pt idx="20">
                  <c:v>-0.95202495981729807</c:v>
                </c:pt>
                <c:pt idx="21">
                  <c:v>-0.95048404815874021</c:v>
                </c:pt>
                <c:pt idx="22">
                  <c:v>-0.94753904007293677</c:v>
                </c:pt>
                <c:pt idx="23">
                  <c:v>-0.93141844032222521</c:v>
                </c:pt>
                <c:pt idx="24">
                  <c:v>-0.96780038787766876</c:v>
                </c:pt>
                <c:pt idx="25">
                  <c:v>-0.97955380985256979</c:v>
                </c:pt>
                <c:pt idx="26">
                  <c:v>-1.0045443948388468</c:v>
                </c:pt>
                <c:pt idx="27">
                  <c:v>-1.0030747935480053</c:v>
                </c:pt>
                <c:pt idx="28">
                  <c:v>-1.0066190839266902</c:v>
                </c:pt>
                <c:pt idx="29">
                  <c:v>-1.0250199756080194</c:v>
                </c:pt>
                <c:pt idx="30">
                  <c:v>-1.038871155994239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25E5-F043-9B6F-CFE5C691AE09}"/>
            </c:ext>
          </c:extLst>
        </c:ser>
        <c:ser>
          <c:idx val="7"/>
          <c:order val="7"/>
          <c:tx>
            <c:v>FORESTS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>
                  <a:lumOff val="30000"/>
                </a:schemeClr>
              </a:solidFill>
              <a:ln cmpd="sng">
                <a:solidFill>
                  <a:schemeClr val="accent2">
                    <a:lumOff val="30000"/>
                  </a:schemeClr>
                </a:solidFill>
              </a:ln>
            </c:spPr>
          </c:marker>
          <c:xVal>
            <c:numRef>
              <c:f>'Timeseries MMT'!$A$4:$A$34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'Timeseries MMT'!$P$4:$P$34</c:f>
              <c:numCache>
                <c:formatCode>General</c:formatCode>
                <c:ptCount val="31"/>
                <c:pt idx="0">
                  <c:v>-1.3</c:v>
                </c:pt>
                <c:pt idx="1">
                  <c:v>-1.3</c:v>
                </c:pt>
                <c:pt idx="2">
                  <c:v>-1.3</c:v>
                </c:pt>
                <c:pt idx="3">
                  <c:v>-1.3</c:v>
                </c:pt>
                <c:pt idx="4">
                  <c:v>-1.3</c:v>
                </c:pt>
                <c:pt idx="5">
                  <c:v>-1.3</c:v>
                </c:pt>
                <c:pt idx="6">
                  <c:v>-1.3</c:v>
                </c:pt>
                <c:pt idx="7">
                  <c:v>-1.3</c:v>
                </c:pt>
                <c:pt idx="8">
                  <c:v>-1.3</c:v>
                </c:pt>
                <c:pt idx="9">
                  <c:v>-1.3</c:v>
                </c:pt>
                <c:pt idx="10">
                  <c:v>-1.3</c:v>
                </c:pt>
                <c:pt idx="11">
                  <c:v>-1.3</c:v>
                </c:pt>
                <c:pt idx="12">
                  <c:v>-1.3</c:v>
                </c:pt>
                <c:pt idx="13">
                  <c:v>-1.3</c:v>
                </c:pt>
                <c:pt idx="14">
                  <c:v>-1.3</c:v>
                </c:pt>
                <c:pt idx="15">
                  <c:v>-1.3</c:v>
                </c:pt>
                <c:pt idx="16">
                  <c:v>-1.3</c:v>
                </c:pt>
                <c:pt idx="17">
                  <c:v>-1.3</c:v>
                </c:pt>
                <c:pt idx="18">
                  <c:v>-1.3</c:v>
                </c:pt>
                <c:pt idx="19">
                  <c:v>-1.3</c:v>
                </c:pt>
                <c:pt idx="20">
                  <c:v>-1.3</c:v>
                </c:pt>
                <c:pt idx="21">
                  <c:v>-1.3</c:v>
                </c:pt>
                <c:pt idx="22">
                  <c:v>-1.3</c:v>
                </c:pt>
                <c:pt idx="23">
                  <c:v>-1.3</c:v>
                </c:pt>
                <c:pt idx="24">
                  <c:v>-1.3</c:v>
                </c:pt>
                <c:pt idx="25">
                  <c:v>-1.3</c:v>
                </c:pt>
                <c:pt idx="26">
                  <c:v>-1.3</c:v>
                </c:pt>
                <c:pt idx="27">
                  <c:v>-1.3</c:v>
                </c:pt>
                <c:pt idx="28">
                  <c:v>-1.3</c:v>
                </c:pt>
                <c:pt idx="29">
                  <c:v>-1.3</c:v>
                </c:pt>
                <c:pt idx="30">
                  <c:v>-1.3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25E5-F043-9B6F-CFE5C691A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5567571"/>
        <c:axId val="414694096"/>
      </c:scatterChart>
      <c:valAx>
        <c:axId val="2095567571"/>
        <c:scaling>
          <c:orientation val="minMax"/>
          <c:max val="202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14694096"/>
        <c:crosses val="autoZero"/>
        <c:crossBetween val="midCat"/>
        <c:majorUnit val="5"/>
      </c:valAx>
      <c:valAx>
        <c:axId val="414694096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sz="1200"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200" b="1" i="0">
                    <a:solidFill>
                      <a:srgbClr val="000000"/>
                    </a:solidFill>
                    <a:latin typeface="+mn-lt"/>
                  </a:rPr>
                  <a:t>GHG emissions from AFOLU</a:t>
                </a:r>
              </a:p>
            </c:rich>
          </c:tx>
          <c:layout>
            <c:manualLayout>
              <c:xMode val="edge"/>
              <c:yMode val="edge"/>
              <c:x val="1.943637327024262E-2"/>
              <c:y val="5.8518324661955376E-2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095567571"/>
        <c:crosses val="autoZero"/>
        <c:crossBetween val="midCat"/>
      </c:valAx>
    </c:plotArea>
    <c:legend>
      <c:legendPos val="b"/>
      <c:layout>
        <c:manualLayout>
          <c:xMode val="edge"/>
          <c:yMode val="edge"/>
          <c:x val="0.60893904219419381"/>
          <c:y val="0.19925167064626187"/>
        </c:manualLayout>
      </c:layout>
      <c:overlay val="0"/>
      <c:txPr>
        <a:bodyPr/>
        <a:lstStyle/>
        <a:p>
          <a:pPr lvl="0">
            <a:defRPr sz="1000" b="1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/>
      <c:barChart>
        <c:barDir val="bar"/>
        <c:grouping val="clustered"/>
        <c:varyColors val="1"/>
        <c:ser>
          <c:idx val="1"/>
          <c:order val="0"/>
          <c:tx>
            <c:strRef>
              <c:f>'2020'!$C$2</c:f>
              <c:strCache>
                <c:ptCount val="1"/>
                <c:pt idx="0">
                  <c:v>Flux</c:v>
                </c:pt>
              </c:strCache>
            </c:strRef>
          </c:tx>
          <c:invertIfNegative val="1"/>
          <c:cat>
            <c:strRef>
              <c:f>'2020'!$A$3:$A$7</c:f>
              <c:strCache>
                <c:ptCount val="5"/>
                <c:pt idx="0">
                  <c:v>Fossil Fuels</c:v>
                </c:pt>
                <c:pt idx="1">
                  <c:v>Forests</c:v>
                </c:pt>
                <c:pt idx="2">
                  <c:v>Wetlands and waterbodies</c:v>
                </c:pt>
                <c:pt idx="3">
                  <c:v>Grasslands/shrublands</c:v>
                </c:pt>
                <c:pt idx="4">
                  <c:v>Agricultural uses</c:v>
                </c:pt>
              </c:strCache>
            </c:strRef>
          </c:cat>
          <c:val>
            <c:numRef>
              <c:f>'2020'!$C$3:$C$7</c:f>
              <c:numCache>
                <c:formatCode>General</c:formatCode>
                <c:ptCount val="5"/>
                <c:pt idx="0">
                  <c:v>8.6</c:v>
                </c:pt>
                <c:pt idx="1">
                  <c:v>-1.3</c:v>
                </c:pt>
                <c:pt idx="2" formatCode="0.00">
                  <c:v>-1.1910301578308377E-2</c:v>
                </c:pt>
                <c:pt idx="3" formatCode="0.0">
                  <c:v>6.2205999999999997E-2</c:v>
                </c:pt>
                <c:pt idx="4" formatCode="#,##0.0">
                  <c:v>0.53285506471406729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B1-0349-A7BA-C417A14442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9415702"/>
        <c:axId val="67024042"/>
      </c:barChart>
      <c:catAx>
        <c:axId val="439415702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txPr>
          <a:bodyPr/>
          <a:lstStyle/>
          <a:p>
            <a:pPr lvl="0">
              <a:defRPr sz="14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67024042"/>
        <c:crosses val="autoZero"/>
        <c:auto val="1"/>
        <c:lblAlgn val="ctr"/>
        <c:lblOffset val="100"/>
        <c:noMultiLvlLbl val="1"/>
      </c:catAx>
      <c:valAx>
        <c:axId val="67024042"/>
        <c:scaling>
          <c:orientation val="minMax"/>
          <c:max val="9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4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400" b="0" i="0">
                    <a:solidFill>
                      <a:srgbClr val="000000"/>
                    </a:solidFill>
                    <a:latin typeface="+mn-lt"/>
                  </a:rPr>
                  <a:t>GHG Emissions for 2020 (MMT CO2-e yr-1)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spPr>
          <a:ln/>
        </c:spPr>
        <c:txPr>
          <a:bodyPr/>
          <a:lstStyle/>
          <a:p>
            <a:pPr lvl="0">
              <a:defRPr sz="14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439415702"/>
        <c:crosses val="max"/>
        <c:crossBetween val="between"/>
        <c:majorUnit val="1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0.24224562554680665"/>
          <c:y val="5.0925925925925923E-2"/>
          <c:w val="0.70730993000874887"/>
          <c:h val="0.8416746864975212"/>
        </c:manualLayout>
      </c:layout>
      <c:scatterChart>
        <c:scatterStyle val="lineMarker"/>
        <c:varyColors val="1"/>
        <c:ser>
          <c:idx val="0"/>
          <c:order val="0"/>
          <c:tx>
            <c:v>NET AG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Timeseries!$B$4:$B$34</c:f>
              <c:numCache>
                <c:formatCode>#,##0</c:formatCode>
                <c:ptCount val="31"/>
                <c:pt idx="0">
                  <c:v>824684.19719495706</c:v>
                </c:pt>
                <c:pt idx="1">
                  <c:v>831117.16259929363</c:v>
                </c:pt>
                <c:pt idx="2">
                  <c:v>843610.38768035744</c:v>
                </c:pt>
                <c:pt idx="3">
                  <c:v>815224.3559445003</c:v>
                </c:pt>
                <c:pt idx="4">
                  <c:v>802472.23618940474</c:v>
                </c:pt>
                <c:pt idx="5">
                  <c:v>812867.45281170378</c:v>
                </c:pt>
                <c:pt idx="6">
                  <c:v>811021.40169028926</c:v>
                </c:pt>
                <c:pt idx="7">
                  <c:v>805246.70191195665</c:v>
                </c:pt>
                <c:pt idx="8">
                  <c:v>784936.9314211827</c:v>
                </c:pt>
                <c:pt idx="9">
                  <c:v>787763.26960325812</c:v>
                </c:pt>
                <c:pt idx="10">
                  <c:v>767238.43307820521</c:v>
                </c:pt>
                <c:pt idx="11">
                  <c:v>761347.50310703937</c:v>
                </c:pt>
                <c:pt idx="12">
                  <c:v>741770.80391075357</c:v>
                </c:pt>
                <c:pt idx="13">
                  <c:v>751807.93043984741</c:v>
                </c:pt>
                <c:pt idx="14">
                  <c:v>737346.93029649428</c:v>
                </c:pt>
                <c:pt idx="15">
                  <c:v>721578.68291571666</c:v>
                </c:pt>
                <c:pt idx="16">
                  <c:v>717856.85366035195</c:v>
                </c:pt>
                <c:pt idx="17">
                  <c:v>702565.77270882414</c:v>
                </c:pt>
                <c:pt idx="18">
                  <c:v>713924.85250004299</c:v>
                </c:pt>
                <c:pt idx="19">
                  <c:v>700881.19870784367</c:v>
                </c:pt>
                <c:pt idx="20">
                  <c:v>678426.04307013482</c:v>
                </c:pt>
                <c:pt idx="21">
                  <c:v>674224.91561129806</c:v>
                </c:pt>
                <c:pt idx="22">
                  <c:v>683761.97630826896</c:v>
                </c:pt>
                <c:pt idx="23">
                  <c:v>687032.22681266163</c:v>
                </c:pt>
                <c:pt idx="24">
                  <c:v>685155.87353815162</c:v>
                </c:pt>
                <c:pt idx="25">
                  <c:v>660116.59124347882</c:v>
                </c:pt>
                <c:pt idx="26">
                  <c:v>643652.2221321601</c:v>
                </c:pt>
                <c:pt idx="27">
                  <c:v>619406.09979118744</c:v>
                </c:pt>
                <c:pt idx="28">
                  <c:v>621440.05266586284</c:v>
                </c:pt>
                <c:pt idx="29">
                  <c:v>619091.92543237493</c:v>
                </c:pt>
                <c:pt idx="30">
                  <c:v>595061.06471406738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048-4649-AC37-728B893C1612}"/>
            </c:ext>
          </c:extLst>
        </c:ser>
        <c:ser>
          <c:idx val="1"/>
          <c:order val="1"/>
          <c:tx>
            <c:v>LIVESTOCK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Timeseries!$N$4:$N$34</c:f>
              <c:numCache>
                <c:formatCode>#,##0</c:formatCode>
                <c:ptCount val="31"/>
                <c:pt idx="0">
                  <c:v>527984.14907152194</c:v>
                </c:pt>
                <c:pt idx="1">
                  <c:v>530459.11447585851</c:v>
                </c:pt>
                <c:pt idx="2">
                  <c:v>530463.82253557339</c:v>
                </c:pt>
                <c:pt idx="3">
                  <c:v>526420.33191876742</c:v>
                </c:pt>
                <c:pt idx="4">
                  <c:v>517173.89243958937</c:v>
                </c:pt>
                <c:pt idx="5">
                  <c:v>519050.28811119264</c:v>
                </c:pt>
                <c:pt idx="6">
                  <c:v>521342.56918026565</c:v>
                </c:pt>
                <c:pt idx="7">
                  <c:v>536637.25089933176</c:v>
                </c:pt>
                <c:pt idx="8">
                  <c:v>539761.14774103381</c:v>
                </c:pt>
                <c:pt idx="9">
                  <c:v>538465.56910477986</c:v>
                </c:pt>
                <c:pt idx="10">
                  <c:v>529390.26628633705</c:v>
                </c:pt>
                <c:pt idx="11">
                  <c:v>522802.48654544062</c:v>
                </c:pt>
                <c:pt idx="12">
                  <c:v>518839.42310029262</c:v>
                </c:pt>
                <c:pt idx="13">
                  <c:v>514974.60910052154</c:v>
                </c:pt>
                <c:pt idx="14">
                  <c:v>503580.31101380661</c:v>
                </c:pt>
                <c:pt idx="15">
                  <c:v>495786.87207453203</c:v>
                </c:pt>
                <c:pt idx="16">
                  <c:v>487583.88944397378</c:v>
                </c:pt>
                <c:pt idx="17">
                  <c:v>483760.52270436625</c:v>
                </c:pt>
                <c:pt idx="18">
                  <c:v>488693.3739555151</c:v>
                </c:pt>
                <c:pt idx="19">
                  <c:v>479797.90808963904</c:v>
                </c:pt>
                <c:pt idx="20">
                  <c:v>486690.37531575828</c:v>
                </c:pt>
                <c:pt idx="21">
                  <c:v>486067.78217127151</c:v>
                </c:pt>
                <c:pt idx="22">
                  <c:v>489388.58238521841</c:v>
                </c:pt>
                <c:pt idx="23">
                  <c:v>486404.70494802709</c:v>
                </c:pt>
                <c:pt idx="24">
                  <c:v>478581.9464632037</c:v>
                </c:pt>
                <c:pt idx="25">
                  <c:v>476142.02643495979</c:v>
                </c:pt>
                <c:pt idx="26">
                  <c:v>468455.6004295536</c:v>
                </c:pt>
                <c:pt idx="27">
                  <c:v>462780.24424075353</c:v>
                </c:pt>
                <c:pt idx="28">
                  <c:v>458114.77725255786</c:v>
                </c:pt>
                <c:pt idx="29">
                  <c:v>455476.78748374665</c:v>
                </c:pt>
                <c:pt idx="30">
                  <c:v>444960.33788784395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048-4649-AC37-728B893C1612}"/>
            </c:ext>
          </c:extLst>
        </c:ser>
        <c:ser>
          <c:idx val="2"/>
          <c:order val="2"/>
          <c:tx>
            <c:v>CROPLANDS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Timeseries!$E$4:$E$34</c:f>
              <c:numCache>
                <c:formatCode>#,##0</c:formatCode>
                <c:ptCount val="31"/>
                <c:pt idx="0">
                  <c:v>152115.04812343512</c:v>
                </c:pt>
                <c:pt idx="1">
                  <c:v>152115.04812343512</c:v>
                </c:pt>
                <c:pt idx="2">
                  <c:v>161744.56514478402</c:v>
                </c:pt>
                <c:pt idx="3">
                  <c:v>144630.02402573283</c:v>
                </c:pt>
                <c:pt idx="4">
                  <c:v>138398.34374981534</c:v>
                </c:pt>
                <c:pt idx="5">
                  <c:v>150843.16470051112</c:v>
                </c:pt>
                <c:pt idx="6">
                  <c:v>147204.83251002364</c:v>
                </c:pt>
                <c:pt idx="7">
                  <c:v>123070.45101262488</c:v>
                </c:pt>
                <c:pt idx="8">
                  <c:v>95576.783680148845</c:v>
                </c:pt>
                <c:pt idx="9">
                  <c:v>103861.70049847828</c:v>
                </c:pt>
                <c:pt idx="10">
                  <c:v>98783.166791868192</c:v>
                </c:pt>
                <c:pt idx="11">
                  <c:v>102445.01656159876</c:v>
                </c:pt>
                <c:pt idx="12">
                  <c:v>89328.380810460905</c:v>
                </c:pt>
                <c:pt idx="13">
                  <c:v>104324.32133932589</c:v>
                </c:pt>
                <c:pt idx="14">
                  <c:v>100074.61928268766</c:v>
                </c:pt>
                <c:pt idx="15">
                  <c:v>91772.810841184575</c:v>
                </c:pt>
                <c:pt idx="16">
                  <c:v>95452.964216378212</c:v>
                </c:pt>
                <c:pt idx="17">
                  <c:v>90121.250004457936</c:v>
                </c:pt>
                <c:pt idx="18">
                  <c:v>93428.478544527854</c:v>
                </c:pt>
                <c:pt idx="19">
                  <c:v>92112.290618204672</c:v>
                </c:pt>
                <c:pt idx="20">
                  <c:v>80607.667754376569</c:v>
                </c:pt>
                <c:pt idx="21">
                  <c:v>82635.133440026591</c:v>
                </c:pt>
                <c:pt idx="22">
                  <c:v>85441.393923050578</c:v>
                </c:pt>
                <c:pt idx="23">
                  <c:v>84696.521864634546</c:v>
                </c:pt>
                <c:pt idx="24">
                  <c:v>102149.92707494796</c:v>
                </c:pt>
                <c:pt idx="25">
                  <c:v>76599.564808519048</c:v>
                </c:pt>
                <c:pt idx="26">
                  <c:v>68256.621702606513</c:v>
                </c:pt>
                <c:pt idx="27">
                  <c:v>51196.855550433917</c:v>
                </c:pt>
                <c:pt idx="28">
                  <c:v>57067.275413305004</c:v>
                </c:pt>
                <c:pt idx="29">
                  <c:v>58976.137948628217</c:v>
                </c:pt>
                <c:pt idx="30">
                  <c:v>44478.726826223356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048-4649-AC37-728B893C1612}"/>
            </c:ext>
          </c:extLst>
        </c:ser>
        <c:ser>
          <c:idx val="3"/>
          <c:order val="3"/>
          <c:tx>
            <c:v>FERTILIZER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Timeseries!$W$4:$W$34</c:f>
              <c:numCache>
                <c:formatCode>#,##0</c:formatCode>
                <c:ptCount val="31"/>
                <c:pt idx="0">
                  <c:v>71001</c:v>
                </c:pt>
                <c:pt idx="1">
                  <c:v>74959</c:v>
                </c:pt>
                <c:pt idx="2">
                  <c:v>77818</c:v>
                </c:pt>
                <c:pt idx="3">
                  <c:v>71465</c:v>
                </c:pt>
                <c:pt idx="4">
                  <c:v>75064</c:v>
                </c:pt>
                <c:pt idx="5">
                  <c:v>72012</c:v>
                </c:pt>
                <c:pt idx="6">
                  <c:v>72386</c:v>
                </c:pt>
                <c:pt idx="7">
                  <c:v>76325</c:v>
                </c:pt>
                <c:pt idx="8">
                  <c:v>81786</c:v>
                </c:pt>
                <c:pt idx="9">
                  <c:v>79023</c:v>
                </c:pt>
                <c:pt idx="10">
                  <c:v>74053</c:v>
                </c:pt>
                <c:pt idx="11">
                  <c:v>72488</c:v>
                </c:pt>
                <c:pt idx="12">
                  <c:v>71392</c:v>
                </c:pt>
                <c:pt idx="13">
                  <c:v>70201</c:v>
                </c:pt>
                <c:pt idx="14">
                  <c:v>71288</c:v>
                </c:pt>
                <c:pt idx="15">
                  <c:v>71517</c:v>
                </c:pt>
                <c:pt idx="16">
                  <c:v>72221</c:v>
                </c:pt>
                <c:pt idx="17">
                  <c:v>65989</c:v>
                </c:pt>
                <c:pt idx="18">
                  <c:v>68815</c:v>
                </c:pt>
                <c:pt idx="19">
                  <c:v>65692</c:v>
                </c:pt>
                <c:pt idx="20">
                  <c:v>47556</c:v>
                </c:pt>
                <c:pt idx="21">
                  <c:v>41657</c:v>
                </c:pt>
                <c:pt idx="22">
                  <c:v>44776</c:v>
                </c:pt>
                <c:pt idx="23">
                  <c:v>52165</c:v>
                </c:pt>
                <c:pt idx="24">
                  <c:v>41049</c:v>
                </c:pt>
                <c:pt idx="25">
                  <c:v>44389</c:v>
                </c:pt>
                <c:pt idx="26">
                  <c:v>44344</c:v>
                </c:pt>
                <c:pt idx="27">
                  <c:v>43223</c:v>
                </c:pt>
                <c:pt idx="28">
                  <c:v>44052</c:v>
                </c:pt>
                <c:pt idx="29">
                  <c:v>42433</c:v>
                </c:pt>
                <c:pt idx="30">
                  <c:v>43416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C048-4649-AC37-728B893C16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1152670"/>
        <c:axId val="1696196717"/>
      </c:scatterChart>
      <c:valAx>
        <c:axId val="111152670"/>
        <c:scaling>
          <c:orientation val="minMax"/>
          <c:max val="202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696196717"/>
        <c:crosses val="autoZero"/>
        <c:crossBetween val="midCat"/>
      </c:valAx>
      <c:valAx>
        <c:axId val="1696196717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sz="1200"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200" b="1" i="0">
                    <a:solidFill>
                      <a:srgbClr val="000000"/>
                    </a:solidFill>
                    <a:latin typeface="+mn-lt"/>
                  </a:rPr>
                  <a:t>GHG emissions from all agricultural sources (metric tons CO2-e yr-1)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115267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063845144356944"/>
          <c:y val="0.45486001749781269"/>
        </c:manualLayout>
      </c:layout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autoTitleDeleted val="1"/>
    <c:plotArea>
      <c:layout>
        <c:manualLayout>
          <c:xMode val="edge"/>
          <c:yMode val="edge"/>
          <c:x val="0.28612219372559083"/>
          <c:y val="5.0925925925925923E-2"/>
          <c:w val="0.65865925158354222"/>
          <c:h val="0.8416746864975212"/>
        </c:manualLayout>
      </c:layout>
      <c:scatterChart>
        <c:scatterStyle val="lineMarker"/>
        <c:varyColors val="1"/>
        <c:ser>
          <c:idx val="0"/>
          <c:order val="0"/>
          <c:tx>
            <c:v>AFOLU NET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Timeseries!$AF$4:$AF$34</c:f>
              <c:numCache>
                <c:formatCode>#,##0</c:formatCode>
                <c:ptCount val="31"/>
                <c:pt idx="0">
                  <c:v>549081.56652553193</c:v>
                </c:pt>
                <c:pt idx="1">
                  <c:v>554986.11864909064</c:v>
                </c:pt>
                <c:pt idx="2">
                  <c:v>566949.87150492612</c:v>
                </c:pt>
                <c:pt idx="3">
                  <c:v>538033.30647725705</c:v>
                </c:pt>
                <c:pt idx="4">
                  <c:v>524749.59023738012</c:v>
                </c:pt>
                <c:pt idx="5">
                  <c:v>534612.14505128097</c:v>
                </c:pt>
                <c:pt idx="6">
                  <c:v>532232.36466293444</c:v>
                </c:pt>
                <c:pt idx="7">
                  <c:v>525922.86601994035</c:v>
                </c:pt>
                <c:pt idx="8">
                  <c:v>505077.22492329322</c:v>
                </c:pt>
                <c:pt idx="9">
                  <c:v>507366.61861050583</c:v>
                </c:pt>
                <c:pt idx="10">
                  <c:v>486303.76154951821</c:v>
                </c:pt>
                <c:pt idx="11">
                  <c:v>479873.73284495075</c:v>
                </c:pt>
                <c:pt idx="12">
                  <c:v>459761.25811839133</c:v>
                </c:pt>
                <c:pt idx="13">
                  <c:v>469262.12303267093</c:v>
                </c:pt>
                <c:pt idx="14">
                  <c:v>454262.6903819695</c:v>
                </c:pt>
                <c:pt idx="15">
                  <c:v>437948.0960273341</c:v>
                </c:pt>
                <c:pt idx="16">
                  <c:v>433677.29987548839</c:v>
                </c:pt>
                <c:pt idx="17">
                  <c:v>417859.05015712511</c:v>
                </c:pt>
                <c:pt idx="18">
                  <c:v>428693.26979126298</c:v>
                </c:pt>
                <c:pt idx="19">
                  <c:v>415101.46683357505</c:v>
                </c:pt>
                <c:pt idx="20">
                  <c:v>392096.91093158908</c:v>
                </c:pt>
                <c:pt idx="21">
                  <c:v>387344.36086881167</c:v>
                </c:pt>
                <c:pt idx="22">
                  <c:v>396326.74143517029</c:v>
                </c:pt>
                <c:pt idx="23">
                  <c:v>399041.74644819862</c:v>
                </c:pt>
                <c:pt idx="24">
                  <c:v>396599.11827100546</c:v>
                </c:pt>
                <c:pt idx="25">
                  <c:v>371000.41362108779</c:v>
                </c:pt>
                <c:pt idx="26">
                  <c:v>353973.47061823454</c:v>
                </c:pt>
                <c:pt idx="27">
                  <c:v>329171.74203118746</c:v>
                </c:pt>
                <c:pt idx="28">
                  <c:v>330647.93266586284</c:v>
                </c:pt>
                <c:pt idx="29">
                  <c:v>327741.62385406648</c:v>
                </c:pt>
                <c:pt idx="30">
                  <c:v>-996849.23686424119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BB0D-F44E-A404-3F54B41AF8EE}"/>
            </c:ext>
          </c:extLst>
        </c:ser>
        <c:ser>
          <c:idx val="1"/>
          <c:order val="1"/>
          <c:tx>
            <c:v>LIVESTOCK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/>
              </a:solidFill>
              <a:ln cmpd="sng">
                <a:solidFill>
                  <a:schemeClr val="accent2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Timeseries!$N$4:$N$34</c:f>
              <c:numCache>
                <c:formatCode>#,##0</c:formatCode>
                <c:ptCount val="31"/>
                <c:pt idx="0">
                  <c:v>527984.14907152194</c:v>
                </c:pt>
                <c:pt idx="1">
                  <c:v>530459.11447585851</c:v>
                </c:pt>
                <c:pt idx="2">
                  <c:v>530463.82253557339</c:v>
                </c:pt>
                <c:pt idx="3">
                  <c:v>526420.33191876742</c:v>
                </c:pt>
                <c:pt idx="4">
                  <c:v>517173.89243958937</c:v>
                </c:pt>
                <c:pt idx="5">
                  <c:v>519050.28811119264</c:v>
                </c:pt>
                <c:pt idx="6">
                  <c:v>521342.56918026565</c:v>
                </c:pt>
                <c:pt idx="7">
                  <c:v>536637.25089933176</c:v>
                </c:pt>
                <c:pt idx="8">
                  <c:v>539761.14774103381</c:v>
                </c:pt>
                <c:pt idx="9">
                  <c:v>538465.56910477986</c:v>
                </c:pt>
                <c:pt idx="10">
                  <c:v>529390.26628633705</c:v>
                </c:pt>
                <c:pt idx="11">
                  <c:v>522802.48654544062</c:v>
                </c:pt>
                <c:pt idx="12">
                  <c:v>518839.42310029262</c:v>
                </c:pt>
                <c:pt idx="13">
                  <c:v>514974.60910052154</c:v>
                </c:pt>
                <c:pt idx="14">
                  <c:v>503580.31101380661</c:v>
                </c:pt>
                <c:pt idx="15">
                  <c:v>495786.87207453203</c:v>
                </c:pt>
                <c:pt idx="16">
                  <c:v>487583.88944397378</c:v>
                </c:pt>
                <c:pt idx="17">
                  <c:v>483760.52270436625</c:v>
                </c:pt>
                <c:pt idx="18">
                  <c:v>488693.3739555151</c:v>
                </c:pt>
                <c:pt idx="19">
                  <c:v>479797.90808963904</c:v>
                </c:pt>
                <c:pt idx="20">
                  <c:v>486690.37531575828</c:v>
                </c:pt>
                <c:pt idx="21">
                  <c:v>486067.78217127151</c:v>
                </c:pt>
                <c:pt idx="22">
                  <c:v>489388.58238521841</c:v>
                </c:pt>
                <c:pt idx="23">
                  <c:v>486404.70494802709</c:v>
                </c:pt>
                <c:pt idx="24">
                  <c:v>478581.9464632037</c:v>
                </c:pt>
                <c:pt idx="25">
                  <c:v>476142.02643495979</c:v>
                </c:pt>
                <c:pt idx="26">
                  <c:v>468455.6004295536</c:v>
                </c:pt>
                <c:pt idx="27">
                  <c:v>462780.24424075353</c:v>
                </c:pt>
                <c:pt idx="28">
                  <c:v>458114.77725255786</c:v>
                </c:pt>
                <c:pt idx="29">
                  <c:v>455476.78748374665</c:v>
                </c:pt>
                <c:pt idx="30">
                  <c:v>444960.33788784395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BB0D-F44E-A404-3F54B41AF8EE}"/>
            </c:ext>
          </c:extLst>
        </c:ser>
        <c:ser>
          <c:idx val="2"/>
          <c:order val="2"/>
          <c:tx>
            <c:v>CROPLANDS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3"/>
              </a:solidFill>
              <a:ln cmpd="sng">
                <a:solidFill>
                  <a:schemeClr val="accent3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Timeseries!$E$4:$E$34</c:f>
              <c:numCache>
                <c:formatCode>#,##0</c:formatCode>
                <c:ptCount val="31"/>
                <c:pt idx="0">
                  <c:v>152115.04812343512</c:v>
                </c:pt>
                <c:pt idx="1">
                  <c:v>152115.04812343512</c:v>
                </c:pt>
                <c:pt idx="2">
                  <c:v>161744.56514478402</c:v>
                </c:pt>
                <c:pt idx="3">
                  <c:v>144630.02402573283</c:v>
                </c:pt>
                <c:pt idx="4">
                  <c:v>138398.34374981534</c:v>
                </c:pt>
                <c:pt idx="5">
                  <c:v>150843.16470051112</c:v>
                </c:pt>
                <c:pt idx="6">
                  <c:v>147204.83251002364</c:v>
                </c:pt>
                <c:pt idx="7">
                  <c:v>123070.45101262488</c:v>
                </c:pt>
                <c:pt idx="8">
                  <c:v>95576.783680148845</c:v>
                </c:pt>
                <c:pt idx="9">
                  <c:v>103861.70049847828</c:v>
                </c:pt>
                <c:pt idx="10">
                  <c:v>98783.166791868192</c:v>
                </c:pt>
                <c:pt idx="11">
                  <c:v>102445.01656159876</c:v>
                </c:pt>
                <c:pt idx="12">
                  <c:v>89328.380810460905</c:v>
                </c:pt>
                <c:pt idx="13">
                  <c:v>104324.32133932589</c:v>
                </c:pt>
                <c:pt idx="14">
                  <c:v>100074.61928268766</c:v>
                </c:pt>
                <c:pt idx="15">
                  <c:v>91772.810841184575</c:v>
                </c:pt>
                <c:pt idx="16">
                  <c:v>95452.964216378212</c:v>
                </c:pt>
                <c:pt idx="17">
                  <c:v>90121.250004457936</c:v>
                </c:pt>
                <c:pt idx="18">
                  <c:v>93428.478544527854</c:v>
                </c:pt>
                <c:pt idx="19">
                  <c:v>92112.290618204672</c:v>
                </c:pt>
                <c:pt idx="20">
                  <c:v>80607.667754376569</c:v>
                </c:pt>
                <c:pt idx="21">
                  <c:v>82635.133440026591</c:v>
                </c:pt>
                <c:pt idx="22">
                  <c:v>85441.393923050578</c:v>
                </c:pt>
                <c:pt idx="23">
                  <c:v>84696.521864634546</c:v>
                </c:pt>
                <c:pt idx="24">
                  <c:v>102149.92707494796</c:v>
                </c:pt>
                <c:pt idx="25">
                  <c:v>76599.564808519048</c:v>
                </c:pt>
                <c:pt idx="26">
                  <c:v>68256.621702606513</c:v>
                </c:pt>
                <c:pt idx="27">
                  <c:v>51196.855550433917</c:v>
                </c:pt>
                <c:pt idx="28">
                  <c:v>57067.275413305004</c:v>
                </c:pt>
                <c:pt idx="29">
                  <c:v>58976.137948628217</c:v>
                </c:pt>
                <c:pt idx="30">
                  <c:v>44478.726826223356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BB0D-F44E-A404-3F54B41AF8EE}"/>
            </c:ext>
          </c:extLst>
        </c:ser>
        <c:ser>
          <c:idx val="3"/>
          <c:order val="3"/>
          <c:tx>
            <c:v>FERTILIZER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Timeseries!$W$4:$W$34</c:f>
              <c:numCache>
                <c:formatCode>#,##0</c:formatCode>
                <c:ptCount val="31"/>
                <c:pt idx="0">
                  <c:v>71001</c:v>
                </c:pt>
                <c:pt idx="1">
                  <c:v>74959</c:v>
                </c:pt>
                <c:pt idx="2">
                  <c:v>77818</c:v>
                </c:pt>
                <c:pt idx="3">
                  <c:v>71465</c:v>
                </c:pt>
                <c:pt idx="4">
                  <c:v>75064</c:v>
                </c:pt>
                <c:pt idx="5">
                  <c:v>72012</c:v>
                </c:pt>
                <c:pt idx="6">
                  <c:v>72386</c:v>
                </c:pt>
                <c:pt idx="7">
                  <c:v>76325</c:v>
                </c:pt>
                <c:pt idx="8">
                  <c:v>81786</c:v>
                </c:pt>
                <c:pt idx="9">
                  <c:v>79023</c:v>
                </c:pt>
                <c:pt idx="10">
                  <c:v>74053</c:v>
                </c:pt>
                <c:pt idx="11">
                  <c:v>72488</c:v>
                </c:pt>
                <c:pt idx="12">
                  <c:v>71392</c:v>
                </c:pt>
                <c:pt idx="13">
                  <c:v>70201</c:v>
                </c:pt>
                <c:pt idx="14">
                  <c:v>71288</c:v>
                </c:pt>
                <c:pt idx="15">
                  <c:v>71517</c:v>
                </c:pt>
                <c:pt idx="16">
                  <c:v>72221</c:v>
                </c:pt>
                <c:pt idx="17">
                  <c:v>65989</c:v>
                </c:pt>
                <c:pt idx="18">
                  <c:v>68815</c:v>
                </c:pt>
                <c:pt idx="19">
                  <c:v>65692</c:v>
                </c:pt>
                <c:pt idx="20">
                  <c:v>47556</c:v>
                </c:pt>
                <c:pt idx="21">
                  <c:v>41657</c:v>
                </c:pt>
                <c:pt idx="22">
                  <c:v>44776</c:v>
                </c:pt>
                <c:pt idx="23">
                  <c:v>52165</c:v>
                </c:pt>
                <c:pt idx="24">
                  <c:v>41049</c:v>
                </c:pt>
                <c:pt idx="25">
                  <c:v>44389</c:v>
                </c:pt>
                <c:pt idx="26">
                  <c:v>44344</c:v>
                </c:pt>
                <c:pt idx="27">
                  <c:v>43223</c:v>
                </c:pt>
                <c:pt idx="28">
                  <c:v>44052</c:v>
                </c:pt>
                <c:pt idx="29">
                  <c:v>42433</c:v>
                </c:pt>
                <c:pt idx="30">
                  <c:v>43416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BB0D-F44E-A404-3F54B41AF8EE}"/>
            </c:ext>
          </c:extLst>
        </c:ser>
        <c:ser>
          <c:idx val="4"/>
          <c:order val="4"/>
          <c:tx>
            <c:v>GRASSLAND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5"/>
              </a:solidFill>
              <a:ln cmpd="sng">
                <a:solidFill>
                  <a:schemeClr val="accent5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Timeseries!$Z$4:$Z$34</c:f>
              <c:numCache>
                <c:formatCode>#,##0</c:formatCode>
                <c:ptCount val="31"/>
                <c:pt idx="0">
                  <c:v>73584</c:v>
                </c:pt>
                <c:pt idx="1">
                  <c:v>73584</c:v>
                </c:pt>
                <c:pt idx="2">
                  <c:v>73584</c:v>
                </c:pt>
                <c:pt idx="3">
                  <c:v>72709</c:v>
                </c:pt>
                <c:pt idx="4">
                  <c:v>71836</c:v>
                </c:pt>
                <c:pt idx="5">
                  <c:v>70962</c:v>
                </c:pt>
                <c:pt idx="6">
                  <c:v>70088</c:v>
                </c:pt>
                <c:pt idx="7">
                  <c:v>69214</c:v>
                </c:pt>
                <c:pt idx="8">
                  <c:v>67813</c:v>
                </c:pt>
                <c:pt idx="9">
                  <c:v>66413</c:v>
                </c:pt>
                <c:pt idx="10">
                  <c:v>65012</c:v>
                </c:pt>
                <c:pt idx="11">
                  <c:v>63612</c:v>
                </c:pt>
                <c:pt idx="12">
                  <c:v>62211</c:v>
                </c:pt>
                <c:pt idx="13">
                  <c:v>62308</c:v>
                </c:pt>
                <c:pt idx="14">
                  <c:v>62404</c:v>
                </c:pt>
                <c:pt idx="15">
                  <c:v>62502</c:v>
                </c:pt>
                <c:pt idx="16">
                  <c:v>62599</c:v>
                </c:pt>
                <c:pt idx="17">
                  <c:v>62695</c:v>
                </c:pt>
                <c:pt idx="18">
                  <c:v>62988</c:v>
                </c:pt>
                <c:pt idx="19">
                  <c:v>63279</c:v>
                </c:pt>
                <c:pt idx="20">
                  <c:v>63572</c:v>
                </c:pt>
                <c:pt idx="21">
                  <c:v>63865</c:v>
                </c:pt>
                <c:pt idx="22">
                  <c:v>64156</c:v>
                </c:pt>
                <c:pt idx="23">
                  <c:v>63766</c:v>
                </c:pt>
                <c:pt idx="24">
                  <c:v>63375</c:v>
                </c:pt>
                <c:pt idx="25">
                  <c:v>62986</c:v>
                </c:pt>
                <c:pt idx="26">
                  <c:v>62596</c:v>
                </c:pt>
                <c:pt idx="27">
                  <c:v>62206</c:v>
                </c:pt>
                <c:pt idx="28">
                  <c:v>62206</c:v>
                </c:pt>
                <c:pt idx="29">
                  <c:v>62206</c:v>
                </c:pt>
                <c:pt idx="30">
                  <c:v>62206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BB0D-F44E-A404-3F54B41AF8EE}"/>
            </c:ext>
          </c:extLst>
        </c:ser>
        <c:ser>
          <c:idx val="5"/>
          <c:order val="5"/>
          <c:tx>
            <c:v>WETLANDS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6"/>
              </a:solidFill>
              <a:ln cmpd="sng">
                <a:solidFill>
                  <a:schemeClr val="accent6"/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Timeseries!$AC$4:$AC$34</c:f>
              <c:numCache>
                <c:formatCode>#,##0</c:formatCode>
                <c:ptCount val="31"/>
                <c:pt idx="0">
                  <c:v>-11924.40356131121</c:v>
                </c:pt>
                <c:pt idx="1">
                  <c:v>-11924.40356131121</c:v>
                </c:pt>
                <c:pt idx="2">
                  <c:v>-11924.40356131121</c:v>
                </c:pt>
                <c:pt idx="3">
                  <c:v>-11924.40356131121</c:v>
                </c:pt>
                <c:pt idx="4">
                  <c:v>-11924.40356131121</c:v>
                </c:pt>
                <c:pt idx="5">
                  <c:v>-11924.40356131121</c:v>
                </c:pt>
                <c:pt idx="6">
                  <c:v>-11924.40356131121</c:v>
                </c:pt>
                <c:pt idx="7">
                  <c:v>-11924.40356131121</c:v>
                </c:pt>
                <c:pt idx="8">
                  <c:v>-11924.40356131121</c:v>
                </c:pt>
                <c:pt idx="9">
                  <c:v>-11924.40356131121</c:v>
                </c:pt>
                <c:pt idx="10">
                  <c:v>-11924.40356131121</c:v>
                </c:pt>
                <c:pt idx="11">
                  <c:v>-11924.40356131121</c:v>
                </c:pt>
                <c:pt idx="12">
                  <c:v>-11920</c:v>
                </c:pt>
                <c:pt idx="13">
                  <c:v>-11915</c:v>
                </c:pt>
                <c:pt idx="14">
                  <c:v>-11911.08619991906</c:v>
                </c:pt>
                <c:pt idx="15">
                  <c:v>-11914</c:v>
                </c:pt>
                <c:pt idx="16">
                  <c:v>-11918.444678267908</c:v>
                </c:pt>
                <c:pt idx="17">
                  <c:v>-11900</c:v>
                </c:pt>
                <c:pt idx="18">
                  <c:v>-11878.153298259813</c:v>
                </c:pt>
                <c:pt idx="19">
                  <c:v>-11878.5</c:v>
                </c:pt>
                <c:pt idx="20">
                  <c:v>-11879</c:v>
                </c:pt>
                <c:pt idx="21">
                  <c:v>-11880.422339133955</c:v>
                </c:pt>
                <c:pt idx="22">
                  <c:v>-11884</c:v>
                </c:pt>
                <c:pt idx="23">
                  <c:v>-11887.038607851073</c:v>
                </c:pt>
                <c:pt idx="24">
                  <c:v>-11900</c:v>
                </c:pt>
                <c:pt idx="25">
                  <c:v>-11905</c:v>
                </c:pt>
                <c:pt idx="26">
                  <c:v>-11912.040469445568</c:v>
                </c:pt>
                <c:pt idx="27">
                  <c:v>-11911</c:v>
                </c:pt>
                <c:pt idx="28">
                  <c:v>-11911</c:v>
                </c:pt>
                <c:pt idx="29">
                  <c:v>-11910.301578308377</c:v>
                </c:pt>
                <c:pt idx="30">
                  <c:v>-11910.301578308377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BB0D-F44E-A404-3F54B41AF8EE}"/>
            </c:ext>
          </c:extLst>
        </c:ser>
        <c:ser>
          <c:idx val="6"/>
          <c:order val="6"/>
          <c:tx>
            <c:v>URBAN &amp; DEVELOPED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>
                  <a:lumOff val="30000"/>
                </a:schemeClr>
              </a:solidFill>
              <a:ln cmpd="sng">
                <a:solidFill>
                  <a:schemeClr val="accent1">
                    <a:lumOff val="30000"/>
                  </a:schemeClr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Timeseries!$AD$4:$AD$34</c:f>
              <c:numCache>
                <c:formatCode>#,##0</c:formatCode>
                <c:ptCount val="31"/>
                <c:pt idx="0">
                  <c:v>-263678.22710811399</c:v>
                </c:pt>
                <c:pt idx="1">
                  <c:v>-264206.6403888918</c:v>
                </c:pt>
                <c:pt idx="2">
                  <c:v>-264736.11261412007</c:v>
                </c:pt>
                <c:pt idx="3">
                  <c:v>-265266.64590593195</c:v>
                </c:pt>
                <c:pt idx="4">
                  <c:v>-265798.24239071336</c:v>
                </c:pt>
                <c:pt idx="5">
                  <c:v>-266330.90419911157</c:v>
                </c:pt>
                <c:pt idx="6">
                  <c:v>-266864.63346604363</c:v>
                </c:pt>
                <c:pt idx="7">
                  <c:v>-267399.43233070505</c:v>
                </c:pt>
                <c:pt idx="8">
                  <c:v>-267935.30293657823</c:v>
                </c:pt>
                <c:pt idx="9">
                  <c:v>-268472.24743144109</c:v>
                </c:pt>
                <c:pt idx="10">
                  <c:v>-269010.26796737587</c:v>
                </c:pt>
                <c:pt idx="11">
                  <c:v>-269549.36670077743</c:v>
                </c:pt>
                <c:pt idx="12">
                  <c:v>-270089.54579236219</c:v>
                </c:pt>
                <c:pt idx="13">
                  <c:v>-270630.80740717653</c:v>
                </c:pt>
                <c:pt idx="14">
                  <c:v>-271173.15371460572</c:v>
                </c:pt>
                <c:pt idx="15">
                  <c:v>-271716.5868883825</c:v>
                </c:pt>
                <c:pt idx="16">
                  <c:v>-272261.10910659569</c:v>
                </c:pt>
                <c:pt idx="17">
                  <c:v>-272806.72255169909</c:v>
                </c:pt>
                <c:pt idx="18">
                  <c:v>-273353.42941052013</c:v>
                </c:pt>
                <c:pt idx="19">
                  <c:v>-273901.23187426868</c:v>
                </c:pt>
                <c:pt idx="20">
                  <c:v>-274450.13213854574</c:v>
                </c:pt>
                <c:pt idx="21">
                  <c:v>-275000.13240335247</c:v>
                </c:pt>
                <c:pt idx="22">
                  <c:v>-275551.23487309867</c:v>
                </c:pt>
                <c:pt idx="23">
                  <c:v>-276103.44175661192</c:v>
                </c:pt>
                <c:pt idx="24">
                  <c:v>-276656.75526714622</c:v>
                </c:pt>
                <c:pt idx="25">
                  <c:v>-277211.17762239103</c:v>
                </c:pt>
                <c:pt idx="26">
                  <c:v>-277766.71104447998</c:v>
                </c:pt>
                <c:pt idx="27">
                  <c:v>-278323.35775999998</c:v>
                </c:pt>
                <c:pt idx="28">
                  <c:v>-278881.12</c:v>
                </c:pt>
                <c:pt idx="29">
                  <c:v>-279440</c:v>
                </c:pt>
                <c:pt idx="30">
                  <c:v>-280000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BB0D-F44E-A404-3F54B41AF8EE}"/>
            </c:ext>
          </c:extLst>
        </c:ser>
        <c:ser>
          <c:idx val="7"/>
          <c:order val="7"/>
          <c:tx>
            <c:v>FORESTS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2">
                  <a:lumOff val="30000"/>
                </a:schemeClr>
              </a:solidFill>
              <a:ln cmpd="sng">
                <a:solidFill>
                  <a:schemeClr val="accent2">
                    <a:lumOff val="30000"/>
                  </a:schemeClr>
                </a:solidFill>
              </a:ln>
            </c:spPr>
          </c:marker>
          <c:xVal>
            <c:numRef>
              <c:f>Timeseries!$A$4:$A$34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Timeseries!$AE$4:$AE$34</c:f>
              <c:numCache>
                <c:formatCode>General</c:formatCode>
                <c:ptCount val="31"/>
                <c:pt idx="30" formatCode="#,##0">
                  <c:v>-1300000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BB0D-F44E-A404-3F54B41AF8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67320"/>
        <c:axId val="110890513"/>
      </c:scatterChart>
      <c:valAx>
        <c:axId val="222667320"/>
        <c:scaling>
          <c:orientation val="minMax"/>
          <c:max val="2020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US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110890513"/>
        <c:crosses val="autoZero"/>
        <c:crossBetween val="midCat"/>
      </c:valAx>
      <c:valAx>
        <c:axId val="110890513"/>
        <c:scaling>
          <c:orientation val="minMax"/>
        </c:scaling>
        <c:delete val="0"/>
        <c:axPos val="l"/>
        <c:title>
          <c:tx>
            <c:rich>
              <a:bodyPr/>
              <a:lstStyle/>
              <a:p>
                <a:pPr lvl="0">
                  <a:defRPr sz="1200"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US" sz="1200" b="1" i="0">
                    <a:solidFill>
                      <a:srgbClr val="000000"/>
                    </a:solidFill>
                    <a:latin typeface="+mn-lt"/>
                  </a:rPr>
                  <a:t>GHG emissions from AFOLU</a:t>
                </a:r>
              </a:p>
            </c:rich>
          </c:tx>
          <c:overlay val="0"/>
        </c:title>
        <c:numFmt formatCode="#,##0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1200" b="1" i="0">
                <a:solidFill>
                  <a:srgbClr val="000000"/>
                </a:solidFill>
                <a:latin typeface="+mn-lt"/>
              </a:defRPr>
            </a:pPr>
            <a:endParaRPr lang="en-US"/>
          </a:p>
        </c:txPr>
        <c:crossAx val="22266732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8541589652338967"/>
          <c:y val="0.53724489900434902"/>
        </c:manualLayout>
      </c:layout>
      <c:overlay val="0"/>
      <c:txPr>
        <a:bodyPr/>
        <a:lstStyle/>
        <a:p>
          <a:pPr lvl="0">
            <a:defRPr sz="900" b="0" i="0">
              <a:solidFill>
                <a:srgbClr val="1A1A1A"/>
              </a:solidFill>
              <a:latin typeface="+mn-lt"/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371475</xdr:colOff>
      <xdr:row>4</xdr:row>
      <xdr:rowOff>133350</xdr:rowOff>
    </xdr:from>
    <xdr:ext cx="6076950" cy="3228975"/>
    <xdr:graphicFrame macro="">
      <xdr:nvGraphicFramePr>
        <xdr:cNvPr id="1255485732" name="Chart 1" title="Chart">
          <a:extLst>
            <a:ext uri="{FF2B5EF4-FFF2-40B4-BE49-F238E27FC236}">
              <a16:creationId xmlns:a16="http://schemas.microsoft.com/office/drawing/2014/main" id="{00000000-0008-0000-0000-00002431D54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19050</xdr:colOff>
      <xdr:row>18</xdr:row>
      <xdr:rowOff>19050</xdr:rowOff>
    </xdr:from>
    <xdr:ext cx="5153025" cy="2819400"/>
    <xdr:graphicFrame macro="">
      <xdr:nvGraphicFramePr>
        <xdr:cNvPr id="1685287768" name="Chart 2">
          <a:extLst>
            <a:ext uri="{FF2B5EF4-FFF2-40B4-BE49-F238E27FC236}">
              <a16:creationId xmlns:a16="http://schemas.microsoft.com/office/drawing/2014/main" id="{00000000-0008-0000-0100-00005873736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638175</xdr:colOff>
      <xdr:row>8</xdr:row>
      <xdr:rowOff>57150</xdr:rowOff>
    </xdr:from>
    <xdr:ext cx="4695825" cy="3067050"/>
    <xdr:graphicFrame macro="">
      <xdr:nvGraphicFramePr>
        <xdr:cNvPr id="331190505" name="Chart 3">
          <a:extLst>
            <a:ext uri="{FF2B5EF4-FFF2-40B4-BE49-F238E27FC236}">
              <a16:creationId xmlns:a16="http://schemas.microsoft.com/office/drawing/2014/main" id="{00000000-0008-0000-0200-0000E990BD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13</xdr:col>
      <xdr:colOff>209550</xdr:colOff>
      <xdr:row>7</xdr:row>
      <xdr:rowOff>104775</xdr:rowOff>
    </xdr:from>
    <xdr:ext cx="4181475" cy="3067050"/>
    <xdr:graphicFrame macro="">
      <xdr:nvGraphicFramePr>
        <xdr:cNvPr id="2110101392" name="Chart 4">
          <a:extLst>
            <a:ext uri="{FF2B5EF4-FFF2-40B4-BE49-F238E27FC236}">
              <a16:creationId xmlns:a16="http://schemas.microsoft.com/office/drawing/2014/main" id="{00000000-0008-0000-0200-00009097C5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0"/>
  <sheetViews>
    <sheetView tabSelected="1" workbookViewId="0">
      <selection activeCell="J4" sqref="J4"/>
    </sheetView>
  </sheetViews>
  <sheetFormatPr baseColWidth="10" defaultColWidth="12.6640625" defaultRowHeight="15" customHeight="1" x14ac:dyDescent="0.15"/>
  <cols>
    <col min="1" max="1" width="7.6640625" customWidth="1"/>
    <col min="2" max="2" width="9.83203125" customWidth="1"/>
    <col min="3" max="4" width="8" customWidth="1"/>
    <col min="5" max="5" width="9.6640625" customWidth="1"/>
    <col min="6" max="6" width="9.1640625" customWidth="1"/>
    <col min="7" max="7" width="11.1640625" customWidth="1"/>
    <col min="8" max="9" width="8" customWidth="1"/>
    <col min="10" max="10" width="7.6640625" customWidth="1"/>
    <col min="11" max="15" width="8" customWidth="1"/>
    <col min="16" max="26" width="7.6640625" customWidth="1"/>
  </cols>
  <sheetData>
    <row r="1" spans="1:17" x14ac:dyDescent="0.2">
      <c r="B1" s="1" t="s">
        <v>0</v>
      </c>
    </row>
    <row r="2" spans="1:17" x14ac:dyDescent="0.2"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</v>
      </c>
      <c r="K2" s="2" t="s">
        <v>2</v>
      </c>
      <c r="L2" s="2" t="s">
        <v>3</v>
      </c>
      <c r="M2" s="2" t="s">
        <v>4</v>
      </c>
      <c r="N2" s="2" t="s">
        <v>9</v>
      </c>
      <c r="O2" s="2" t="s">
        <v>6</v>
      </c>
      <c r="P2" s="2" t="s">
        <v>7</v>
      </c>
      <c r="Q2" s="2" t="s">
        <v>8</v>
      </c>
    </row>
    <row r="3" spans="1:17" x14ac:dyDescent="0.2">
      <c r="B3" s="1" t="s">
        <v>10</v>
      </c>
      <c r="C3" s="1" t="s">
        <v>11</v>
      </c>
      <c r="D3" s="1" t="s">
        <v>11</v>
      </c>
      <c r="E3" s="1" t="s">
        <v>11</v>
      </c>
      <c r="F3" s="1" t="s">
        <v>11</v>
      </c>
      <c r="G3" s="1" t="s">
        <v>11</v>
      </c>
      <c r="H3" s="1" t="s">
        <v>11</v>
      </c>
      <c r="I3" s="1" t="s">
        <v>11</v>
      </c>
      <c r="J3" s="1" t="s">
        <v>12</v>
      </c>
      <c r="K3" s="1" t="s">
        <v>12</v>
      </c>
      <c r="L3" s="1" t="s">
        <v>12</v>
      </c>
      <c r="M3" s="1" t="s">
        <v>12</v>
      </c>
      <c r="N3" s="1" t="s">
        <v>12</v>
      </c>
      <c r="O3" s="1" t="s">
        <v>12</v>
      </c>
      <c r="P3" s="1" t="s">
        <v>12</v>
      </c>
      <c r="Q3" s="1" t="s">
        <v>12</v>
      </c>
    </row>
    <row r="4" spans="1:17" x14ac:dyDescent="0.2">
      <c r="A4" s="3">
        <v>1990</v>
      </c>
      <c r="B4" s="4">
        <f>SUMIFS(Sheet1!I:I,Sheet1!A:A,'Timeseries MMT'!A4)+SUMIFS(Sheet1!AG:AG,Sheet1!Y:Y,'Timeseries MMT'!A4)</f>
        <v>155958.63119605966</v>
      </c>
      <c r="C4" s="4">
        <f>SUMIFS(Sheet1!V:V,Sheet1!L:L,'Timeseries MMT'!A4)</f>
        <v>527984.14907152182</v>
      </c>
      <c r="D4" s="5">
        <f>Sheet1!BJ2</f>
        <v>14308.901249786308</v>
      </c>
      <c r="E4" s="4">
        <f>Sheet1!AX2</f>
        <v>52337.716631200034</v>
      </c>
      <c r="F4" s="4">
        <v>-11924.40356131121</v>
      </c>
      <c r="G4" s="4">
        <v>-263678.22710811399</v>
      </c>
      <c r="I4" s="4">
        <f t="shared" ref="I4:I34" si="0">SUM(H4,G4,F4,E4,D4,C4,B4)</f>
        <v>474986.76747914264</v>
      </c>
      <c r="J4" s="1">
        <f t="shared" ref="J4:O4" si="1">B4/1000000</f>
        <v>0.15595863119605965</v>
      </c>
      <c r="K4" s="1">
        <f t="shared" si="1"/>
        <v>0.5279841490715218</v>
      </c>
      <c r="L4" s="1">
        <f t="shared" si="1"/>
        <v>1.4308901249786309E-2</v>
      </c>
      <c r="M4" s="1">
        <f t="shared" si="1"/>
        <v>5.2337716631200036E-2</v>
      </c>
      <c r="N4" s="1">
        <f t="shared" si="1"/>
        <v>-1.1924403561311209E-2</v>
      </c>
      <c r="O4" s="1">
        <f t="shared" si="1"/>
        <v>-0.263678227108114</v>
      </c>
      <c r="P4" s="1">
        <v>-1.3</v>
      </c>
      <c r="Q4" s="6">
        <f t="shared" ref="Q4:Q34" si="2">SUM(P4,O4,N4,M4,L4,K4,J4)</f>
        <v>-0.82501323252085745</v>
      </c>
    </row>
    <row r="5" spans="1:17" x14ac:dyDescent="0.2">
      <c r="A5" s="3">
        <v>1991</v>
      </c>
      <c r="B5" s="4">
        <f>SUMIFS(Sheet1!I:I,Sheet1!A:A,'Timeseries MMT'!A5)+SUMIFS(Sheet1!AG:AG,Sheet1!Y:Y,'Timeseries MMT'!A5)</f>
        <v>165588.14821147511</v>
      </c>
      <c r="C5" s="4">
        <f>SUMIFS(Sheet1!V:V,Sheet1!L:L,'Timeseries MMT'!A5)</f>
        <v>530459.11447585851</v>
      </c>
      <c r="D5" s="5">
        <f>Sheet1!BJ3</f>
        <v>15099.688972840009</v>
      </c>
      <c r="E5" s="4">
        <f>Sheet1!AX3</f>
        <v>52337.716631200034</v>
      </c>
      <c r="F5" s="4">
        <v>-11924.40356131121</v>
      </c>
      <c r="G5" s="4">
        <v>-264206.6403888918</v>
      </c>
      <c r="I5" s="4">
        <f t="shared" si="0"/>
        <v>487353.62434117065</v>
      </c>
      <c r="J5" s="1">
        <f t="shared" ref="J5:O5" si="3">B5/1000000</f>
        <v>0.16558814821147511</v>
      </c>
      <c r="K5" s="1">
        <f t="shared" si="3"/>
        <v>0.53045911447585847</v>
      </c>
      <c r="L5" s="1">
        <f t="shared" si="3"/>
        <v>1.509968897284001E-2</v>
      </c>
      <c r="M5" s="1">
        <f t="shared" si="3"/>
        <v>5.2337716631200036E-2</v>
      </c>
      <c r="N5" s="1">
        <f t="shared" si="3"/>
        <v>-1.1924403561311209E-2</v>
      </c>
      <c r="O5" s="1">
        <f t="shared" si="3"/>
        <v>-0.2642066403888918</v>
      </c>
      <c r="P5" s="1">
        <v>-1.3</v>
      </c>
      <c r="Q5" s="6">
        <f t="shared" si="2"/>
        <v>-0.81264637565882958</v>
      </c>
    </row>
    <row r="6" spans="1:17" x14ac:dyDescent="0.2">
      <c r="A6" s="3">
        <v>1992</v>
      </c>
      <c r="B6" s="4">
        <f>SUMIFS(Sheet1!I:I,Sheet1!A:A,'Timeseries MMT'!A6)+SUMIFS(Sheet1!AG:AG,Sheet1!Y:Y,'Timeseries MMT'!A6)</f>
        <v>148473.60708412717</v>
      </c>
      <c r="C6" s="4">
        <f>SUMIFS(Sheet1!V:V,Sheet1!L:L,'Timeseries MMT'!A6)</f>
        <v>530463.82253557327</v>
      </c>
      <c r="D6" s="5">
        <f>Sheet1!BJ4</f>
        <v>15679.161699188988</v>
      </c>
      <c r="E6" s="4">
        <f>Sheet1!AX4</f>
        <v>52337.716631200034</v>
      </c>
      <c r="F6" s="4">
        <v>-11924.40356131121</v>
      </c>
      <c r="G6" s="4">
        <v>-264736.11261412007</v>
      </c>
      <c r="I6" s="4">
        <f t="shared" si="0"/>
        <v>470293.79177465825</v>
      </c>
      <c r="J6" s="1">
        <f t="shared" ref="J6:O6" si="4">B6/1000000</f>
        <v>0.14847360708412718</v>
      </c>
      <c r="K6" s="1">
        <f t="shared" si="4"/>
        <v>0.53046382253557323</v>
      </c>
      <c r="L6" s="1">
        <f t="shared" si="4"/>
        <v>1.5679161699188988E-2</v>
      </c>
      <c r="M6" s="1">
        <f t="shared" si="4"/>
        <v>5.2337716631200036E-2</v>
      </c>
      <c r="N6" s="1">
        <f t="shared" si="4"/>
        <v>-1.1924403561311209E-2</v>
      </c>
      <c r="O6" s="1">
        <f t="shared" si="4"/>
        <v>-0.26473611261412006</v>
      </c>
      <c r="P6" s="1">
        <v>-1.3</v>
      </c>
      <c r="Q6" s="6">
        <f t="shared" si="2"/>
        <v>-0.82970620822534213</v>
      </c>
    </row>
    <row r="7" spans="1:17" x14ac:dyDescent="0.2">
      <c r="A7" s="3">
        <v>1993</v>
      </c>
      <c r="B7" s="4">
        <f>SUMIFS(Sheet1!I:I,Sheet1!A:A,'Timeseries MMT'!A7)+SUMIFS(Sheet1!AG:AG,Sheet1!Y:Y,'Timeseries MMT'!A7)</f>
        <v>142241.92681498098</v>
      </c>
      <c r="C7" s="4">
        <f>SUMIFS(Sheet1!V:V,Sheet1!L:L,'Timeseries MMT'!A7)</f>
        <v>526420.3319187673</v>
      </c>
      <c r="D7" s="5">
        <f>Sheet1!BJ5</f>
        <v>14403.870814457452</v>
      </c>
      <c r="E7" s="4">
        <f>Sheet1!AX5</f>
        <v>52337.716631200034</v>
      </c>
      <c r="F7" s="4">
        <v>-11924.40356131121</v>
      </c>
      <c r="G7" s="4">
        <v>-265266.64590593195</v>
      </c>
      <c r="I7" s="4">
        <f t="shared" si="0"/>
        <v>458212.79671216261</v>
      </c>
      <c r="J7" s="1">
        <f t="shared" ref="J7:O7" si="5">B7/1000000</f>
        <v>0.14224192681498099</v>
      </c>
      <c r="K7" s="1">
        <f t="shared" si="5"/>
        <v>0.52642033191876736</v>
      </c>
      <c r="L7" s="1">
        <f t="shared" si="5"/>
        <v>1.4403870814457452E-2</v>
      </c>
      <c r="M7" s="1">
        <f t="shared" si="5"/>
        <v>5.2337716631200036E-2</v>
      </c>
      <c r="N7" s="1">
        <f t="shared" si="5"/>
        <v>-1.1924403561311209E-2</v>
      </c>
      <c r="O7" s="1">
        <f t="shared" si="5"/>
        <v>-0.26526664590593196</v>
      </c>
      <c r="P7" s="1">
        <v>-1.3</v>
      </c>
      <c r="Q7" s="6">
        <f t="shared" si="2"/>
        <v>-0.84178720328783774</v>
      </c>
    </row>
    <row r="8" spans="1:17" x14ac:dyDescent="0.2">
      <c r="A8" s="3">
        <v>1994</v>
      </c>
      <c r="B8" s="4">
        <f>SUMIFS(Sheet1!I:I,Sheet1!A:A,'Timeseries MMT'!A8)+SUMIFS(Sheet1!AG:AG,Sheet1!Y:Y,'Timeseries MMT'!A8)</f>
        <v>154686.74776926916</v>
      </c>
      <c r="C8" s="4">
        <f>SUMIFS(Sheet1!V:V,Sheet1!L:L,'Timeseries MMT'!A8)</f>
        <v>517173.89243958925</v>
      </c>
      <c r="D8" s="5">
        <f>Sheet1!BJ6</f>
        <v>15124.059325235983</v>
      </c>
      <c r="E8" s="4">
        <f>Sheet1!AX6</f>
        <v>52465.713417186693</v>
      </c>
      <c r="F8" s="4">
        <v>-11924.40356131121</v>
      </c>
      <c r="G8" s="4">
        <v>-265798.24239071336</v>
      </c>
      <c r="I8" s="4">
        <f t="shared" si="0"/>
        <v>461727.76699925656</v>
      </c>
      <c r="J8" s="1">
        <f t="shared" ref="J8:O8" si="6">B8/1000000</f>
        <v>0.15468674776926916</v>
      </c>
      <c r="K8" s="1">
        <f t="shared" si="6"/>
        <v>0.51717389243958922</v>
      </c>
      <c r="L8" s="1">
        <f t="shared" si="6"/>
        <v>1.5124059325235983E-2</v>
      </c>
      <c r="M8" s="1">
        <f t="shared" si="6"/>
        <v>5.2465713417186692E-2</v>
      </c>
      <c r="N8" s="1">
        <f t="shared" si="6"/>
        <v>-1.1924403561311209E-2</v>
      </c>
      <c r="O8" s="1">
        <f t="shared" si="6"/>
        <v>-0.26579824239071337</v>
      </c>
      <c r="P8" s="1">
        <v>-1.3</v>
      </c>
      <c r="Q8" s="6">
        <f t="shared" si="2"/>
        <v>-0.83827223300074361</v>
      </c>
    </row>
    <row r="9" spans="1:17" x14ac:dyDescent="0.2">
      <c r="A9" s="3">
        <v>1995</v>
      </c>
      <c r="B9" s="4">
        <f>SUMIFS(Sheet1!I:I,Sheet1!A:A,'Timeseries MMT'!A9)+SUMIFS(Sheet1!AG:AG,Sheet1!Y:Y,'Timeseries MMT'!A9)</f>
        <v>151048.41556664128</v>
      </c>
      <c r="C9" s="4">
        <f>SUMIFS(Sheet1!V:V,Sheet1!L:L,'Timeseries MMT'!A9)</f>
        <v>519050.28811119252</v>
      </c>
      <c r="D9" s="5">
        <f>Sheet1!BJ7</f>
        <v>14508.102408168865</v>
      </c>
      <c r="E9" s="4">
        <f>Sheet1!AX7</f>
        <v>52593.710203173352</v>
      </c>
      <c r="F9" s="4">
        <v>-11924.40356131121</v>
      </c>
      <c r="G9" s="4">
        <v>-266330.90419911157</v>
      </c>
      <c r="I9" s="4">
        <f t="shared" si="0"/>
        <v>458945.20852875325</v>
      </c>
      <c r="J9" s="1">
        <f t="shared" ref="J9:O9" si="7">B9/1000000</f>
        <v>0.15104841556664128</v>
      </c>
      <c r="K9" s="1">
        <f t="shared" si="7"/>
        <v>0.51905028811119247</v>
      </c>
      <c r="L9" s="1">
        <f t="shared" si="7"/>
        <v>1.4508102408168865E-2</v>
      </c>
      <c r="M9" s="1">
        <f t="shared" si="7"/>
        <v>5.2593710203173355E-2</v>
      </c>
      <c r="N9" s="1">
        <f t="shared" si="7"/>
        <v>-1.1924403561311209E-2</v>
      </c>
      <c r="O9" s="1">
        <f t="shared" si="7"/>
        <v>-0.26633090419911154</v>
      </c>
      <c r="P9" s="1">
        <v>-1.3</v>
      </c>
      <c r="Q9" s="6">
        <f t="shared" si="2"/>
        <v>-0.84105479147124707</v>
      </c>
    </row>
    <row r="10" spans="1:17" x14ac:dyDescent="0.2">
      <c r="A10" s="3">
        <v>1996</v>
      </c>
      <c r="B10" s="4">
        <f>SUMIFS(Sheet1!I:I,Sheet1!A:A,'Timeseries MMT'!A10)+SUMIFS(Sheet1!AG:AG,Sheet1!Y:Y,'Timeseries MMT'!A10)</f>
        <v>126914.03407532144</v>
      </c>
      <c r="C10" s="4">
        <f>SUMIFS(Sheet1!V:V,Sheet1!L:L,'Timeseries MMT'!A10)</f>
        <v>521342.56918026548</v>
      </c>
      <c r="D10" s="5">
        <f>Sheet1!BJ8</f>
        <v>14574.36590487359</v>
      </c>
      <c r="E10" s="4">
        <f>Sheet1!AX8</f>
        <v>52721.706989160128</v>
      </c>
      <c r="F10" s="4">
        <v>-11924.40356131121</v>
      </c>
      <c r="G10" s="4">
        <v>-266864.63346604363</v>
      </c>
      <c r="I10" s="4">
        <f t="shared" si="0"/>
        <v>436763.6391222658</v>
      </c>
      <c r="J10" s="1">
        <f t="shared" ref="J10:O10" si="8">B10/1000000</f>
        <v>0.12691403407532145</v>
      </c>
      <c r="K10" s="1">
        <f t="shared" si="8"/>
        <v>0.52134256918026545</v>
      </c>
      <c r="L10" s="1">
        <f t="shared" si="8"/>
        <v>1.457436590487359E-2</v>
      </c>
      <c r="M10" s="1">
        <f t="shared" si="8"/>
        <v>5.2721706989160129E-2</v>
      </c>
      <c r="N10" s="1">
        <f t="shared" si="8"/>
        <v>-1.1924403561311209E-2</v>
      </c>
      <c r="O10" s="1">
        <f t="shared" si="8"/>
        <v>-0.26686463346604361</v>
      </c>
      <c r="P10" s="1">
        <v>-1.3</v>
      </c>
      <c r="Q10" s="6">
        <f t="shared" si="2"/>
        <v>-0.86323636087773437</v>
      </c>
    </row>
    <row r="11" spans="1:17" x14ac:dyDescent="0.2">
      <c r="A11" s="3">
        <v>1997</v>
      </c>
      <c r="B11" s="4">
        <f>SUMIFS(Sheet1!I:I,Sheet1!A:A,'Timeseries MMT'!A11)+SUMIFS(Sheet1!AG:AG,Sheet1!Y:Y,'Timeseries MMT'!A11)</f>
        <v>99430.166813337433</v>
      </c>
      <c r="C11" s="4">
        <f>SUMIFS(Sheet1!V:V,Sheet1!L:L,'Timeseries MMT'!A11)</f>
        <v>536637.25089933188</v>
      </c>
      <c r="D11" s="5">
        <f>Sheet1!BJ9</f>
        <v>15366.660556997947</v>
      </c>
      <c r="E11" s="4">
        <f>Sheet1!AX9</f>
        <v>52849.703775146692</v>
      </c>
      <c r="F11" s="4">
        <v>-11924.40356131121</v>
      </c>
      <c r="G11" s="4">
        <v>-267399.43233070505</v>
      </c>
      <c r="I11" s="4">
        <f t="shared" si="0"/>
        <v>424959.94615279773</v>
      </c>
      <c r="J11" s="1">
        <f t="shared" ref="J11:O11" si="9">B11/1000000</f>
        <v>9.9430166813337439E-2</v>
      </c>
      <c r="K11" s="1">
        <f t="shared" si="9"/>
        <v>0.5366372508993319</v>
      </c>
      <c r="L11" s="1">
        <f t="shared" si="9"/>
        <v>1.5366660556997947E-2</v>
      </c>
      <c r="M11" s="1">
        <f t="shared" si="9"/>
        <v>5.2849703775146695E-2</v>
      </c>
      <c r="N11" s="1">
        <f t="shared" si="9"/>
        <v>-1.1924403561311209E-2</v>
      </c>
      <c r="O11" s="1">
        <f t="shared" si="9"/>
        <v>-0.26739943233070507</v>
      </c>
      <c r="P11" s="1">
        <v>-1.3</v>
      </c>
      <c r="Q11" s="6">
        <f t="shared" si="2"/>
        <v>-0.87504005384720229</v>
      </c>
    </row>
    <row r="12" spans="1:17" x14ac:dyDescent="0.2">
      <c r="A12" s="3">
        <v>1998</v>
      </c>
      <c r="B12" s="4">
        <f>SUMIFS(Sheet1!I:I,Sheet1!A:A,'Timeseries MMT'!A12)+SUMIFS(Sheet1!AG:AG,Sheet1!Y:Y,'Timeseries MMT'!A12)</f>
        <v>107639.40499647302</v>
      </c>
      <c r="C12" s="4">
        <f>SUMIFS(Sheet1!V:V,Sheet1!L:L,'Timeseries MMT'!A12)</f>
        <v>539761.1477410337</v>
      </c>
      <c r="D12" s="5">
        <f>Sheet1!BJ10</f>
        <v>16457.814905775762</v>
      </c>
      <c r="E12" s="4">
        <f>Sheet1!AX10</f>
        <v>52977.700561133359</v>
      </c>
      <c r="F12" s="4">
        <v>-11924.40356131121</v>
      </c>
      <c r="G12" s="4">
        <v>-267935.30293657823</v>
      </c>
      <c r="I12" s="4">
        <f t="shared" si="0"/>
        <v>436976.36170652637</v>
      </c>
      <c r="J12" s="1">
        <f t="shared" ref="J12:O12" si="10">B12/1000000</f>
        <v>0.10763940499647302</v>
      </c>
      <c r="K12" s="1">
        <f t="shared" si="10"/>
        <v>0.53976114774103368</v>
      </c>
      <c r="L12" s="1">
        <f t="shared" si="10"/>
        <v>1.6457814905775761E-2</v>
      </c>
      <c r="M12" s="1">
        <f t="shared" si="10"/>
        <v>5.2977700561133358E-2</v>
      </c>
      <c r="N12" s="1">
        <f t="shared" si="10"/>
        <v>-1.1924403561311209E-2</v>
      </c>
      <c r="O12" s="1">
        <f t="shared" si="10"/>
        <v>-0.26793530293657825</v>
      </c>
      <c r="P12" s="1">
        <v>-1.3</v>
      </c>
      <c r="Q12" s="6">
        <f t="shared" si="2"/>
        <v>-0.86302363829347384</v>
      </c>
    </row>
    <row r="13" spans="1:17" x14ac:dyDescent="0.2">
      <c r="A13" s="3">
        <v>1999</v>
      </c>
      <c r="B13" s="4">
        <f>SUMIFS(Sheet1!I:I,Sheet1!A:A,'Timeseries MMT'!A13)+SUMIFS(Sheet1!AG:AG,Sheet1!Y:Y,'Timeseries MMT'!A13)</f>
        <v>102485.19263283901</v>
      </c>
      <c r="C13" s="4">
        <f>SUMIFS(Sheet1!V:V,Sheet1!L:L,'Timeseries MMT'!A13)</f>
        <v>538465.56910478009</v>
      </c>
      <c r="D13" s="5">
        <f>Sheet1!BJ11</f>
        <v>15902.557223443044</v>
      </c>
      <c r="E13" s="4">
        <f>Sheet1!AX11</f>
        <v>52718.041882953366</v>
      </c>
      <c r="F13" s="4">
        <v>-11924.40356131121</v>
      </c>
      <c r="G13" s="4">
        <v>-268472.24743144109</v>
      </c>
      <c r="I13" s="4">
        <f t="shared" si="0"/>
        <v>429174.70985126327</v>
      </c>
      <c r="J13" s="1">
        <f t="shared" ref="J13:O13" si="11">B13/1000000</f>
        <v>0.10248519263283901</v>
      </c>
      <c r="K13" s="1">
        <f t="shared" si="11"/>
        <v>0.53846556910478005</v>
      </c>
      <c r="L13" s="1">
        <f t="shared" si="11"/>
        <v>1.5902557223443043E-2</v>
      </c>
      <c r="M13" s="1">
        <f t="shared" si="11"/>
        <v>5.2718041882953363E-2</v>
      </c>
      <c r="N13" s="1">
        <f t="shared" si="11"/>
        <v>-1.1924403561311209E-2</v>
      </c>
      <c r="O13" s="1">
        <f t="shared" si="11"/>
        <v>-0.2684722474314411</v>
      </c>
      <c r="P13" s="1">
        <v>-1.3</v>
      </c>
      <c r="Q13" s="6">
        <f t="shared" si="2"/>
        <v>-0.870825290148737</v>
      </c>
    </row>
    <row r="14" spans="1:17" x14ac:dyDescent="0.2">
      <c r="A14" s="3">
        <v>2000</v>
      </c>
      <c r="B14" s="4">
        <f>SUMIFS(Sheet1!I:I,Sheet1!A:A,'Timeseries MMT'!A14)+SUMIFS(Sheet1!AG:AG,Sheet1!Y:Y,'Timeseries MMT'!A14)</f>
        <v>106071.36372827573</v>
      </c>
      <c r="C14" s="4">
        <f>SUMIFS(Sheet1!V:V,Sheet1!L:L,'Timeseries MMT'!A14)</f>
        <v>529390.26628633693</v>
      </c>
      <c r="D14" s="5">
        <f>Sheet1!BJ12</f>
        <v>14904.224242606975</v>
      </c>
      <c r="E14" s="4">
        <f>Sheet1!AX12</f>
        <v>52458.383204773461</v>
      </c>
      <c r="F14" s="4">
        <v>-11924.40356131121</v>
      </c>
      <c r="G14" s="4">
        <v>-269010.26796737587</v>
      </c>
      <c r="I14" s="4">
        <f t="shared" si="0"/>
        <v>421889.56593330612</v>
      </c>
      <c r="J14" s="1">
        <f t="shared" ref="J14:O14" si="12">B14/1000000</f>
        <v>0.10607136372827573</v>
      </c>
      <c r="K14" s="1">
        <f t="shared" si="12"/>
        <v>0.5293902662863369</v>
      </c>
      <c r="L14" s="1">
        <f t="shared" si="12"/>
        <v>1.4904224242606975E-2</v>
      </c>
      <c r="M14" s="1">
        <f t="shared" si="12"/>
        <v>5.2458383204773459E-2</v>
      </c>
      <c r="N14" s="1">
        <f t="shared" si="12"/>
        <v>-1.1924403561311209E-2</v>
      </c>
      <c r="O14" s="1">
        <f t="shared" si="12"/>
        <v>-0.26901026796737587</v>
      </c>
      <c r="P14" s="1">
        <v>-1.3</v>
      </c>
      <c r="Q14" s="6">
        <f t="shared" si="2"/>
        <v>-0.8781104340666942</v>
      </c>
    </row>
    <row r="15" spans="1:17" x14ac:dyDescent="0.2">
      <c r="A15" s="3">
        <v>2001</v>
      </c>
      <c r="B15" s="4">
        <f>SUMIFS(Sheet1!I:I,Sheet1!A:A,'Timeseries MMT'!A15)+SUMIFS(Sheet1!AG:AG,Sheet1!Y:Y,'Timeseries MMT'!A15)</f>
        <v>92879.04929724423</v>
      </c>
      <c r="C15" s="4">
        <f>SUMIFS(Sheet1!V:V,Sheet1!L:L,'Timeseries MMT'!A15)</f>
        <v>522802.48654544045</v>
      </c>
      <c r="D15" s="5">
        <f>Sheet1!BJ13</f>
        <v>14592.992689616527</v>
      </c>
      <c r="E15" s="4">
        <f>Sheet1!AX13</f>
        <v>52198.72452659336</v>
      </c>
      <c r="F15" s="4">
        <v>-11924.40356131121</v>
      </c>
      <c r="G15" s="4">
        <v>-269549.36670077743</v>
      </c>
      <c r="I15" s="4">
        <f t="shared" si="0"/>
        <v>400999.48279680591</v>
      </c>
      <c r="J15" s="1">
        <f t="shared" ref="J15:O15" si="13">B15/1000000</f>
        <v>9.2879049297244234E-2</v>
      </c>
      <c r="K15" s="1">
        <f t="shared" si="13"/>
        <v>0.52280248654544048</v>
      </c>
      <c r="L15" s="1">
        <f t="shared" si="13"/>
        <v>1.4592992689616528E-2</v>
      </c>
      <c r="M15" s="1">
        <f t="shared" si="13"/>
        <v>5.2198724526593361E-2</v>
      </c>
      <c r="N15" s="1">
        <f t="shared" si="13"/>
        <v>-1.1924403561311209E-2</v>
      </c>
      <c r="O15" s="1">
        <f t="shared" si="13"/>
        <v>-0.26954936670077745</v>
      </c>
      <c r="P15" s="1">
        <v>-1.3</v>
      </c>
      <c r="Q15" s="6">
        <f t="shared" si="2"/>
        <v>-0.8990005172031944</v>
      </c>
    </row>
    <row r="16" spans="1:17" x14ac:dyDescent="0.2">
      <c r="A16" s="3">
        <v>2002</v>
      </c>
      <c r="B16" s="4">
        <f>SUMIFS(Sheet1!I:I,Sheet1!A:A,'Timeseries MMT'!A16)+SUMIFS(Sheet1!AG:AG,Sheet1!Y:Y,'Timeseries MMT'!A16)</f>
        <v>107629.39823363887</v>
      </c>
      <c r="C16" s="4">
        <f>SUMIFS(Sheet1!V:V,Sheet1!L:L,'Timeseries MMT'!A16)</f>
        <v>518839.42310029257</v>
      </c>
      <c r="D16" s="5">
        <f>Sheet1!BJ14</f>
        <v>14375.655091584204</v>
      </c>
      <c r="E16" s="4">
        <f>Sheet1!AX14</f>
        <v>51939.06584841336</v>
      </c>
      <c r="F16" s="4">
        <v>-11920</v>
      </c>
      <c r="G16" s="4">
        <v>-270089.54579236219</v>
      </c>
      <c r="I16" s="4">
        <f t="shared" si="0"/>
        <v>410773.99648156681</v>
      </c>
      <c r="J16" s="1">
        <f t="shared" ref="J16:O16" si="14">B16/1000000</f>
        <v>0.10762939823363887</v>
      </c>
      <c r="K16" s="1">
        <f t="shared" si="14"/>
        <v>0.51883942310029252</v>
      </c>
      <c r="L16" s="1">
        <f t="shared" si="14"/>
        <v>1.4375655091584203E-2</v>
      </c>
      <c r="M16" s="1">
        <f t="shared" si="14"/>
        <v>5.193906584841336E-2</v>
      </c>
      <c r="N16" s="1">
        <f t="shared" si="14"/>
        <v>-1.192E-2</v>
      </c>
      <c r="O16" s="1">
        <f t="shared" si="14"/>
        <v>-0.27008954579236216</v>
      </c>
      <c r="P16" s="1">
        <v>-1.3</v>
      </c>
      <c r="Q16" s="6">
        <f t="shared" si="2"/>
        <v>-0.88922600351843339</v>
      </c>
    </row>
    <row r="17" spans="1:17" x14ac:dyDescent="0.2">
      <c r="A17" s="3">
        <v>2003</v>
      </c>
      <c r="B17" s="4">
        <f>SUMIFS(Sheet1!I:I,Sheet1!A:A,'Timeseries MMT'!A17)+SUMIFS(Sheet1!AG:AG,Sheet1!Y:Y,'Timeseries MMT'!A17)</f>
        <v>103201.97324866026</v>
      </c>
      <c r="C17" s="4">
        <f>SUMIFS(Sheet1!V:V,Sheet1!L:L,'Timeseries MMT'!A17)</f>
        <v>514974.60910052154</v>
      </c>
      <c r="D17" s="5">
        <f>Sheet1!BJ15</f>
        <v>14133.28603866971</v>
      </c>
      <c r="E17" s="4">
        <f>Sheet1!AX15</f>
        <v>51679.407170233353</v>
      </c>
      <c r="F17" s="4">
        <v>-11915</v>
      </c>
      <c r="G17" s="4">
        <v>-270630.80740717653</v>
      </c>
      <c r="I17" s="4">
        <f t="shared" si="0"/>
        <v>401443.4681509083</v>
      </c>
      <c r="J17" s="1">
        <f t="shared" ref="J17:O17" si="15">B17/1000000</f>
        <v>0.10320197324866026</v>
      </c>
      <c r="K17" s="1">
        <f t="shared" si="15"/>
        <v>0.51497460910052151</v>
      </c>
      <c r="L17" s="1">
        <f t="shared" si="15"/>
        <v>1.413328603866971E-2</v>
      </c>
      <c r="M17" s="1">
        <f t="shared" si="15"/>
        <v>5.1679407170233352E-2</v>
      </c>
      <c r="N17" s="1">
        <f t="shared" si="15"/>
        <v>-1.1915E-2</v>
      </c>
      <c r="O17" s="1">
        <f t="shared" si="15"/>
        <v>-0.27063080740717654</v>
      </c>
      <c r="P17" s="1">
        <v>-1.3</v>
      </c>
      <c r="Q17" s="6">
        <f t="shared" si="2"/>
        <v>-0.89855653184909157</v>
      </c>
    </row>
    <row r="18" spans="1:17" x14ac:dyDescent="0.2">
      <c r="A18" s="3">
        <v>2004</v>
      </c>
      <c r="B18" s="4">
        <f>SUMIFS(Sheet1!I:I,Sheet1!A:A,'Timeseries MMT'!A18)+SUMIFS(Sheet1!AG:AG,Sheet1!Y:Y,'Timeseries MMT'!A18)</f>
        <v>94722.441929875466</v>
      </c>
      <c r="C18" s="4">
        <f>SUMIFS(Sheet1!V:V,Sheet1!L:L,'Timeseries MMT'!A18)</f>
        <v>503580.31101380655</v>
      </c>
      <c r="D18" s="5">
        <f>Sheet1!BJ16</f>
        <v>14347.211706881149</v>
      </c>
      <c r="E18" s="4">
        <f>Sheet1!AX16</f>
        <v>51624.712508380027</v>
      </c>
      <c r="F18" s="4">
        <v>-11911.08619991906</v>
      </c>
      <c r="G18" s="4">
        <v>-271173.15371460572</v>
      </c>
      <c r="I18" s="4">
        <f t="shared" si="0"/>
        <v>381190.43724441843</v>
      </c>
      <c r="J18" s="1">
        <f t="shared" ref="J18:O18" si="16">B18/1000000</f>
        <v>9.4722441929875459E-2</v>
      </c>
      <c r="K18" s="1">
        <f t="shared" si="16"/>
        <v>0.50358031101380651</v>
      </c>
      <c r="L18" s="1">
        <f t="shared" si="16"/>
        <v>1.4347211706881149E-2</v>
      </c>
      <c r="M18" s="1">
        <f t="shared" si="16"/>
        <v>5.1624712508380029E-2</v>
      </c>
      <c r="N18" s="1">
        <f t="shared" si="16"/>
        <v>-1.191108619991906E-2</v>
      </c>
      <c r="O18" s="1">
        <f t="shared" si="16"/>
        <v>-0.27117315371460571</v>
      </c>
      <c r="P18" s="1">
        <v>-1.3</v>
      </c>
      <c r="Q18" s="6">
        <f t="shared" si="2"/>
        <v>-0.91880956275558157</v>
      </c>
    </row>
    <row r="19" spans="1:17" x14ac:dyDescent="0.2">
      <c r="A19" s="3">
        <v>2005</v>
      </c>
      <c r="B19" s="4">
        <f>SUMIFS(Sheet1!I:I,Sheet1!A:A,'Timeseries MMT'!A19)+SUMIFS(Sheet1!AG:AG,Sheet1!Y:Y,'Timeseries MMT'!A19)</f>
        <v>98224.872499102174</v>
      </c>
      <c r="C19" s="4">
        <f>SUMIFS(Sheet1!V:V,Sheet1!L:L,'Timeseries MMT'!A19)</f>
        <v>495786.87207453209</v>
      </c>
      <c r="D19" s="5">
        <f>Sheet1!BJ17</f>
        <v>14394.442015213372</v>
      </c>
      <c r="E19" s="4">
        <f>Sheet1!AX17</f>
        <v>51570.017846526694</v>
      </c>
      <c r="F19" s="4">
        <v>-11914</v>
      </c>
      <c r="G19" s="4">
        <v>-271716.5868883825</v>
      </c>
      <c r="I19" s="4">
        <f t="shared" si="0"/>
        <v>376345.61754699179</v>
      </c>
      <c r="J19" s="1">
        <f t="shared" ref="J19:O19" si="17">B19/1000000</f>
        <v>9.8224872499102167E-2</v>
      </c>
      <c r="K19" s="1">
        <f t="shared" si="17"/>
        <v>0.49578687207453209</v>
      </c>
      <c r="L19" s="1">
        <f t="shared" si="17"/>
        <v>1.4394442015213371E-2</v>
      </c>
      <c r="M19" s="1">
        <f t="shared" si="17"/>
        <v>5.1570017846526692E-2</v>
      </c>
      <c r="N19" s="1">
        <f t="shared" si="17"/>
        <v>-1.1913999999999999E-2</v>
      </c>
      <c r="O19" s="1">
        <f t="shared" si="17"/>
        <v>-0.27171658688838252</v>
      </c>
      <c r="P19" s="1">
        <v>-1.3</v>
      </c>
      <c r="Q19" s="6">
        <f t="shared" si="2"/>
        <v>-0.92365438245300857</v>
      </c>
    </row>
    <row r="20" spans="1:17" x14ac:dyDescent="0.2">
      <c r="A20" s="3">
        <v>2006</v>
      </c>
      <c r="B20" s="4">
        <f>SUMIFS(Sheet1!I:I,Sheet1!A:A,'Timeseries MMT'!A20)+SUMIFS(Sheet1!AG:AG,Sheet1!Y:Y,'Timeseries MMT'!A20)</f>
        <v>92715.435391648003</v>
      </c>
      <c r="C20" s="4">
        <f>SUMIFS(Sheet1!V:V,Sheet1!L:L,'Timeseries MMT'!A20)</f>
        <v>487583.88944397372</v>
      </c>
      <c r="D20" s="5">
        <f>Sheet1!BJ18</f>
        <v>14530.303640310722</v>
      </c>
      <c r="E20" s="4">
        <f>Sheet1!AX18</f>
        <v>51515.323184673463</v>
      </c>
      <c r="F20" s="4">
        <v>-11918.444678267908</v>
      </c>
      <c r="G20" s="4">
        <v>-272261.10910659569</v>
      </c>
      <c r="I20" s="4">
        <f t="shared" si="0"/>
        <v>362165.39787574229</v>
      </c>
      <c r="J20" s="1">
        <f t="shared" ref="J20:O20" si="18">B20/1000000</f>
        <v>9.2715435391648005E-2</v>
      </c>
      <c r="K20" s="1">
        <f t="shared" si="18"/>
        <v>0.48758388944397374</v>
      </c>
      <c r="L20" s="1">
        <f t="shared" si="18"/>
        <v>1.4530303640310722E-2</v>
      </c>
      <c r="M20" s="1">
        <f t="shared" si="18"/>
        <v>5.1515323184673466E-2</v>
      </c>
      <c r="N20" s="1">
        <f t="shared" si="18"/>
        <v>-1.1918444678267907E-2</v>
      </c>
      <c r="O20" s="1">
        <f t="shared" si="18"/>
        <v>-0.27226110910659568</v>
      </c>
      <c r="P20" s="1">
        <v>-1.3</v>
      </c>
      <c r="Q20" s="6">
        <f t="shared" si="2"/>
        <v>-0.93783460212425762</v>
      </c>
    </row>
    <row r="21" spans="1:17" ht="15.75" customHeight="1" x14ac:dyDescent="0.2">
      <c r="A21" s="3">
        <v>2007</v>
      </c>
      <c r="B21" s="4">
        <f>SUMIFS(Sheet1!I:I,Sheet1!A:A,'Timeseries MMT'!A21)+SUMIFS(Sheet1!AG:AG,Sheet1!Y:Y,'Timeseries MMT'!A21)</f>
        <v>95510.121923279876</v>
      </c>
      <c r="C21" s="4">
        <f>SUMIFS(Sheet1!V:V,Sheet1!L:L,'Timeseries MMT'!A21)</f>
        <v>483760.52270436642</v>
      </c>
      <c r="D21" s="5">
        <f>Sheet1!BJ19</f>
        <v>13281.814279500843</v>
      </c>
      <c r="E21" s="4">
        <f>Sheet1!AX19</f>
        <v>51460.62852281981</v>
      </c>
      <c r="F21" s="4">
        <v>-11900</v>
      </c>
      <c r="G21" s="4">
        <v>-272806.72255169909</v>
      </c>
      <c r="I21" s="4">
        <f t="shared" si="0"/>
        <v>359306.36487826786</v>
      </c>
      <c r="J21" s="1">
        <f t="shared" ref="J21:O21" si="19">B21/1000000</f>
        <v>9.5510121923279873E-2</v>
      </c>
      <c r="K21" s="1">
        <f t="shared" si="19"/>
        <v>0.48376052270436642</v>
      </c>
      <c r="L21" s="1">
        <f t="shared" si="19"/>
        <v>1.3281814279500842E-2</v>
      </c>
      <c r="M21" s="1">
        <f t="shared" si="19"/>
        <v>5.146062852281981E-2</v>
      </c>
      <c r="N21" s="1">
        <f t="shared" si="19"/>
        <v>-1.1900000000000001E-2</v>
      </c>
      <c r="O21" s="1">
        <f t="shared" si="19"/>
        <v>-0.27280672255169908</v>
      </c>
      <c r="P21" s="1">
        <v>-1.3</v>
      </c>
      <c r="Q21" s="6">
        <f t="shared" si="2"/>
        <v>-0.9406936351217321</v>
      </c>
    </row>
    <row r="22" spans="1:17" ht="15.75" customHeight="1" x14ac:dyDescent="0.2">
      <c r="A22" s="3">
        <v>2008</v>
      </c>
      <c r="B22" s="4">
        <f>SUMIFS(Sheet1!I:I,Sheet1!A:A,'Timeseries MMT'!A22)+SUMIFS(Sheet1!AG:AG,Sheet1!Y:Y,'Timeseries MMT'!A22)</f>
        <v>93672.719322354329</v>
      </c>
      <c r="C22" s="4">
        <f>SUMIFS(Sheet1!V:V,Sheet1!L:L,'Timeseries MMT'!A22)</f>
        <v>488693.37395551516</v>
      </c>
      <c r="D22" s="5">
        <f>Sheet1!BJ20</f>
        <v>13846.029329670844</v>
      </c>
      <c r="E22" s="4">
        <f>Sheet1!AX20</f>
        <v>51405.933860966703</v>
      </c>
      <c r="F22" s="4">
        <v>-11878.153298259813</v>
      </c>
      <c r="G22" s="4">
        <v>-273353.42941052013</v>
      </c>
      <c r="I22" s="4">
        <f t="shared" si="0"/>
        <v>362386.47375972709</v>
      </c>
      <c r="J22" s="1">
        <f t="shared" ref="J22:O22" si="20">B22/1000000</f>
        <v>9.3672719322354325E-2</v>
      </c>
      <c r="K22" s="1">
        <f t="shared" si="20"/>
        <v>0.48869337395551515</v>
      </c>
      <c r="L22" s="1">
        <f t="shared" si="20"/>
        <v>1.3846029329670844E-2</v>
      </c>
      <c r="M22" s="1">
        <f t="shared" si="20"/>
        <v>5.1405933860966702E-2</v>
      </c>
      <c r="N22" s="1">
        <f t="shared" si="20"/>
        <v>-1.1878153298259813E-2</v>
      </c>
      <c r="O22" s="1">
        <f t="shared" si="20"/>
        <v>-0.2733534294105201</v>
      </c>
      <c r="P22" s="1">
        <v>-1.3</v>
      </c>
      <c r="Q22" s="6">
        <f t="shared" si="2"/>
        <v>-0.93761352624027294</v>
      </c>
    </row>
    <row r="23" spans="1:17" ht="15.75" customHeight="1" x14ac:dyDescent="0.2">
      <c r="A23" s="3">
        <v>2009</v>
      </c>
      <c r="B23" s="4">
        <f>SUMIFS(Sheet1!I:I,Sheet1!A:A,'Timeseries MMT'!A23)+SUMIFS(Sheet1!AG:AG,Sheet1!Y:Y,'Timeseries MMT'!A23)</f>
        <v>82515.718708131331</v>
      </c>
      <c r="C23" s="4">
        <f>SUMIFS(Sheet1!V:V,Sheet1!L:L,'Timeseries MMT'!A23)</f>
        <v>479797.90808963904</v>
      </c>
      <c r="D23" s="5">
        <f>Sheet1!BJ21</f>
        <v>13219.351298151965</v>
      </c>
      <c r="E23" s="4">
        <f>Sheet1!AX21</f>
        <v>52375.213487006695</v>
      </c>
      <c r="F23" s="4">
        <v>-11878.5</v>
      </c>
      <c r="G23" s="4">
        <v>-273901.23187426868</v>
      </c>
      <c r="I23" s="4">
        <f t="shared" si="0"/>
        <v>342128.45970866038</v>
      </c>
      <c r="J23" s="1">
        <f t="shared" ref="J23:O23" si="21">B23/1000000</f>
        <v>8.2515718708131333E-2</v>
      </c>
      <c r="K23" s="1">
        <f t="shared" si="21"/>
        <v>0.47979790808963901</v>
      </c>
      <c r="L23" s="1">
        <f t="shared" si="21"/>
        <v>1.3219351298151966E-2</v>
      </c>
      <c r="M23" s="1">
        <f t="shared" si="21"/>
        <v>5.2375213487006696E-2</v>
      </c>
      <c r="N23" s="1">
        <f t="shared" si="21"/>
        <v>-1.18785E-2</v>
      </c>
      <c r="O23" s="1">
        <f t="shared" si="21"/>
        <v>-0.27390123187426868</v>
      </c>
      <c r="P23" s="1">
        <v>-1.3</v>
      </c>
      <c r="Q23" s="6">
        <f t="shared" si="2"/>
        <v>-0.95787154029133936</v>
      </c>
    </row>
    <row r="24" spans="1:17" ht="15.75" customHeight="1" x14ac:dyDescent="0.2">
      <c r="A24" s="3">
        <v>2010</v>
      </c>
      <c r="B24" s="4">
        <f>SUMIFS(Sheet1!I:I,Sheet1!A:A,'Timeseries MMT'!A24)+SUMIFS(Sheet1!AG:AG,Sheet1!Y:Y,'Timeseries MMT'!A24)</f>
        <v>84669.117079400501</v>
      </c>
      <c r="C24" s="4">
        <f>SUMIFS(Sheet1!V:V,Sheet1!L:L,'Timeseries MMT'!A24)</f>
        <v>486690.37531575834</v>
      </c>
      <c r="D24" s="5">
        <f>Sheet1!BJ22</f>
        <v>9600.1868130424755</v>
      </c>
      <c r="E24" s="4">
        <f>Sheet1!AX22</f>
        <v>53344.493113046483</v>
      </c>
      <c r="F24" s="4">
        <v>-11879</v>
      </c>
      <c r="G24" s="4">
        <v>-274450.13213854574</v>
      </c>
      <c r="I24" s="4">
        <f t="shared" si="0"/>
        <v>347975.04018270207</v>
      </c>
      <c r="J24" s="1">
        <f t="shared" ref="J24:O24" si="22">B24/1000000</f>
        <v>8.4669117079400502E-2</v>
      </c>
      <c r="K24" s="1">
        <f t="shared" si="22"/>
        <v>0.48669037531575832</v>
      </c>
      <c r="L24" s="1">
        <f t="shared" si="22"/>
        <v>9.6001868130424755E-3</v>
      </c>
      <c r="M24" s="1">
        <f t="shared" si="22"/>
        <v>5.3344493113046482E-2</v>
      </c>
      <c r="N24" s="1">
        <f t="shared" si="22"/>
        <v>-1.1879000000000001E-2</v>
      </c>
      <c r="O24" s="1">
        <f t="shared" si="22"/>
        <v>-0.27445013213854574</v>
      </c>
      <c r="P24" s="1">
        <v>-1.3</v>
      </c>
      <c r="Q24" s="6">
        <f t="shared" si="2"/>
        <v>-0.95202495981729807</v>
      </c>
    </row>
    <row r="25" spans="1:17" ht="15.75" customHeight="1" x14ac:dyDescent="0.2">
      <c r="A25" s="3">
        <v>2011</v>
      </c>
      <c r="B25" s="4">
        <f>SUMIFS(Sheet1!I:I,Sheet1!A:A,'Timeseries MMT'!A25)+SUMIFS(Sheet1!AG:AG,Sheet1!Y:Y,'Timeseries MMT'!A25)</f>
        <v>87601.310276595992</v>
      </c>
      <c r="C25" s="4">
        <f>SUMIFS(Sheet1!V:V,Sheet1!L:L,'Timeseries MMT'!A25)</f>
        <v>486067.78217127145</v>
      </c>
      <c r="D25" s="5">
        <f>Sheet1!BJ23</f>
        <v>8413.6413967920817</v>
      </c>
      <c r="E25" s="4">
        <f>Sheet1!AX23</f>
        <v>54313.772739086577</v>
      </c>
      <c r="F25" s="4">
        <v>-11880.422339133955</v>
      </c>
      <c r="G25" s="4">
        <v>-275000.13240335247</v>
      </c>
      <c r="I25" s="4">
        <f t="shared" si="0"/>
        <v>349515.95184125967</v>
      </c>
      <c r="J25" s="1">
        <f t="shared" ref="J25:O25" si="23">B25/1000000</f>
        <v>8.7601310276595998E-2</v>
      </c>
      <c r="K25" s="1">
        <f t="shared" si="23"/>
        <v>0.48606778217127145</v>
      </c>
      <c r="L25" s="1">
        <f t="shared" si="23"/>
        <v>8.4136413967920813E-3</v>
      </c>
      <c r="M25" s="1">
        <f t="shared" si="23"/>
        <v>5.431377273908658E-2</v>
      </c>
      <c r="N25" s="1">
        <f t="shared" si="23"/>
        <v>-1.1880422339133955E-2</v>
      </c>
      <c r="O25" s="1">
        <f t="shared" si="23"/>
        <v>-0.27500013240335247</v>
      </c>
      <c r="P25" s="1">
        <v>-1.3</v>
      </c>
      <c r="Q25" s="6">
        <f t="shared" si="2"/>
        <v>-0.95048404815874021</v>
      </c>
    </row>
    <row r="26" spans="1:17" ht="15.75" customHeight="1" x14ac:dyDescent="0.2">
      <c r="A26" s="3">
        <v>2012</v>
      </c>
      <c r="B26" s="4">
        <f>SUMIFS(Sheet1!I:I,Sheet1!A:A,'Timeseries MMT'!A26)+SUMIFS(Sheet1!AG:AG,Sheet1!Y:Y,'Timeseries MMT'!A26)</f>
        <v>86186.375969163317</v>
      </c>
      <c r="C26" s="4">
        <f>SUMIFS(Sheet1!V:V,Sheet1!L:L,'Timeseries MMT'!A26)</f>
        <v>489388.58238521835</v>
      </c>
      <c r="D26" s="5">
        <f>Sheet1!BJ24</f>
        <v>9038.1840806537275</v>
      </c>
      <c r="E26" s="4">
        <f>Sheet1!AX24</f>
        <v>55283.052365126488</v>
      </c>
      <c r="F26" s="4">
        <v>-11884</v>
      </c>
      <c r="G26" s="4">
        <v>-275551.23487309867</v>
      </c>
      <c r="I26" s="4">
        <f t="shared" si="0"/>
        <v>352460.95992706326</v>
      </c>
      <c r="J26" s="1">
        <f t="shared" ref="J26:O26" si="24">B26/1000000</f>
        <v>8.6186375969163315E-2</v>
      </c>
      <c r="K26" s="1">
        <f t="shared" si="24"/>
        <v>0.48938858238521837</v>
      </c>
      <c r="L26" s="1">
        <f t="shared" si="24"/>
        <v>9.0381840806537279E-3</v>
      </c>
      <c r="M26" s="1">
        <f t="shared" si="24"/>
        <v>5.5283052365126491E-2</v>
      </c>
      <c r="N26" s="1">
        <f t="shared" si="24"/>
        <v>-1.1884E-2</v>
      </c>
      <c r="O26" s="1">
        <f t="shared" si="24"/>
        <v>-0.27555123487309868</v>
      </c>
      <c r="P26" s="1">
        <v>-1.3</v>
      </c>
      <c r="Q26" s="6">
        <f t="shared" si="2"/>
        <v>-0.94753904007293677</v>
      </c>
    </row>
    <row r="27" spans="1:17" ht="15.75" customHeight="1" x14ac:dyDescent="0.2">
      <c r="A27" s="3">
        <v>2013</v>
      </c>
      <c r="B27" s="4">
        <f>SUMIFS(Sheet1!I:I,Sheet1!A:A,'Timeseries MMT'!A27)+SUMIFS(Sheet1!AG:AG,Sheet1!Y:Y,'Timeseries MMT'!A27)</f>
        <v>103399.78383322014</v>
      </c>
      <c r="C27" s="4">
        <f>SUMIFS(Sheet1!V:V,Sheet1!L:L,'Timeseries MMT'!A27)</f>
        <v>486404.70494802704</v>
      </c>
      <c r="D27" s="5">
        <f>Sheet1!BJ25</f>
        <v>10515.219269823927</v>
      </c>
      <c r="E27" s="4">
        <f>Sheet1!AX25</f>
        <v>56252.331991166684</v>
      </c>
      <c r="F27" s="4">
        <v>-11887.038607851073</v>
      </c>
      <c r="G27" s="4">
        <v>-276103.44175661192</v>
      </c>
      <c r="I27" s="4">
        <f t="shared" si="0"/>
        <v>368581.55967777479</v>
      </c>
      <c r="J27" s="1">
        <f t="shared" ref="J27:O27" si="25">B27/1000000</f>
        <v>0.10339978383322014</v>
      </c>
      <c r="K27" s="1">
        <f t="shared" si="25"/>
        <v>0.48640470494802701</v>
      </c>
      <c r="L27" s="1">
        <f t="shared" si="25"/>
        <v>1.0515219269823926E-2</v>
      </c>
      <c r="M27" s="1">
        <f t="shared" si="25"/>
        <v>5.6252331991166686E-2</v>
      </c>
      <c r="N27" s="1">
        <f t="shared" si="25"/>
        <v>-1.1887038607851072E-2</v>
      </c>
      <c r="O27" s="1">
        <f t="shared" si="25"/>
        <v>-0.27610344175661194</v>
      </c>
      <c r="P27" s="1">
        <v>-1.3</v>
      </c>
      <c r="Q27" s="6">
        <f t="shared" si="2"/>
        <v>-0.93141844032222521</v>
      </c>
    </row>
    <row r="28" spans="1:17" ht="15.75" customHeight="1" x14ac:dyDescent="0.2">
      <c r="A28" s="3">
        <v>2014</v>
      </c>
      <c r="B28" s="4">
        <f>SUMIFS(Sheet1!I:I,Sheet1!A:A,'Timeseries MMT'!A28)+SUMIFS(Sheet1!AG:AG,Sheet1!Y:Y,'Timeseries MMT'!A28)</f>
        <v>76989.610279166372</v>
      </c>
      <c r="C28" s="4">
        <f>SUMIFS(Sheet1!V:V,Sheet1!L:L,'Timeseries MMT'!A28)</f>
        <v>478581.94646320364</v>
      </c>
      <c r="D28" s="5">
        <f>Sheet1!BJ26</f>
        <v>8288.2657573075358</v>
      </c>
      <c r="E28" s="4">
        <f>Sheet1!AX26</f>
        <v>56896.544889799916</v>
      </c>
      <c r="F28" s="4">
        <v>-11900</v>
      </c>
      <c r="G28" s="4">
        <v>-276656.75526714622</v>
      </c>
      <c r="I28" s="4">
        <f t="shared" si="0"/>
        <v>332199.61212233122</v>
      </c>
      <c r="J28" s="1">
        <f t="shared" ref="J28:O28" si="26">B28/1000000</f>
        <v>7.6989610279166371E-2</v>
      </c>
      <c r="K28" s="1">
        <f t="shared" si="26"/>
        <v>0.47858194646320362</v>
      </c>
      <c r="L28" s="1">
        <f t="shared" si="26"/>
        <v>8.2882657573075356E-3</v>
      </c>
      <c r="M28" s="1">
        <f t="shared" si="26"/>
        <v>5.6896544889799915E-2</v>
      </c>
      <c r="N28" s="1">
        <f t="shared" si="26"/>
        <v>-1.1900000000000001E-2</v>
      </c>
      <c r="O28" s="1">
        <f t="shared" si="26"/>
        <v>-0.27665675526714623</v>
      </c>
      <c r="P28" s="1">
        <v>-1.3</v>
      </c>
      <c r="Q28" s="6">
        <f t="shared" si="2"/>
        <v>-0.96780038787766876</v>
      </c>
    </row>
    <row r="29" spans="1:17" ht="15.75" customHeight="1" x14ac:dyDescent="0.2">
      <c r="A29" s="3">
        <v>2015</v>
      </c>
      <c r="B29" s="4">
        <f>SUMIFS(Sheet1!I:I,Sheet1!A:A,'Timeseries MMT'!A29)+SUMIFS(Sheet1!AG:AG,Sheet1!Y:Y,'Timeseries MMT'!A29)</f>
        <v>66919.279819899006</v>
      </c>
      <c r="C29" s="4">
        <f>SUMIFS(Sheet1!V:V,Sheet1!L:L,'Timeseries MMT'!A29)</f>
        <v>476142.02643495973</v>
      </c>
      <c r="D29" s="5">
        <f>Sheet1!BJ27</f>
        <v>8960.3037265294079</v>
      </c>
      <c r="E29" s="4">
        <f>Sheet1!AX27</f>
        <v>57540.757788433359</v>
      </c>
      <c r="F29" s="4">
        <v>-11905</v>
      </c>
      <c r="G29" s="4">
        <v>-277211.17762239103</v>
      </c>
      <c r="I29" s="4">
        <f t="shared" si="0"/>
        <v>320446.19014743046</v>
      </c>
      <c r="J29" s="1">
        <f t="shared" ref="J29:O29" si="27">B29/1000000</f>
        <v>6.6919279819899008E-2</v>
      </c>
      <c r="K29" s="1">
        <f t="shared" si="27"/>
        <v>0.47614202643495973</v>
      </c>
      <c r="L29" s="1">
        <f t="shared" si="27"/>
        <v>8.9603037265294071E-3</v>
      </c>
      <c r="M29" s="1">
        <f t="shared" si="27"/>
        <v>5.7540757788433358E-2</v>
      </c>
      <c r="N29" s="1">
        <f t="shared" si="27"/>
        <v>-1.1905000000000001E-2</v>
      </c>
      <c r="O29" s="1">
        <f t="shared" si="27"/>
        <v>-0.277211177622391</v>
      </c>
      <c r="P29" s="1">
        <v>-1.3</v>
      </c>
      <c r="Q29" s="6">
        <f t="shared" si="2"/>
        <v>-0.97955380985256979</v>
      </c>
    </row>
    <row r="30" spans="1:17" ht="15.75" customHeight="1" x14ac:dyDescent="0.2">
      <c r="A30" s="3">
        <v>2016</v>
      </c>
      <c r="B30" s="4">
        <f>SUMIFS(Sheet1!I:I,Sheet1!A:A,'Timeseries MMT'!A30)+SUMIFS(Sheet1!AG:AG,Sheet1!Y:Y,'Timeseries MMT'!A30)</f>
        <v>49542.081725881872</v>
      </c>
      <c r="C30" s="4">
        <f>SUMIFS(Sheet1!V:V,Sheet1!L:L,'Timeseries MMT'!A30)</f>
        <v>468455.60042955354</v>
      </c>
      <c r="D30" s="5">
        <f>Sheet1!BJ28</f>
        <v>8951.7038325767571</v>
      </c>
      <c r="E30" s="4">
        <f>Sheet1!AX28</f>
        <v>58184.970687066583</v>
      </c>
      <c r="F30" s="4">
        <v>-11912.040469445568</v>
      </c>
      <c r="G30" s="4">
        <v>-277766.71104447998</v>
      </c>
      <c r="I30" s="4">
        <f t="shared" si="0"/>
        <v>295455.60516115319</v>
      </c>
      <c r="J30" s="1">
        <f t="shared" ref="J30:O30" si="28">B30/1000000</f>
        <v>4.954208172588187E-2</v>
      </c>
      <c r="K30" s="1">
        <f t="shared" si="28"/>
        <v>0.46845560042955353</v>
      </c>
      <c r="L30" s="1">
        <f t="shared" si="28"/>
        <v>8.9517038325767576E-3</v>
      </c>
      <c r="M30" s="1">
        <f t="shared" si="28"/>
        <v>5.818497068706658E-2</v>
      </c>
      <c r="N30" s="1">
        <f t="shared" si="28"/>
        <v>-1.1912040469445568E-2</v>
      </c>
      <c r="O30" s="1">
        <f t="shared" si="28"/>
        <v>-0.27776671104447997</v>
      </c>
      <c r="P30" s="1">
        <v>-1.3</v>
      </c>
      <c r="Q30" s="6">
        <f t="shared" si="2"/>
        <v>-1.0045443948388468</v>
      </c>
    </row>
    <row r="31" spans="1:17" ht="15.75" customHeight="1" x14ac:dyDescent="0.2">
      <c r="A31" s="3">
        <v>2017</v>
      </c>
      <c r="B31" s="4">
        <f>SUMIFS(Sheet1!I:I,Sheet1!A:A,'Timeseries MMT'!A31)+SUMIFS(Sheet1!AG:AG,Sheet1!Y:Y,'Timeseries MMT'!A31)</f>
        <v>56827.082864715296</v>
      </c>
      <c r="C31" s="4">
        <f>SUMIFS(Sheet1!V:V,Sheet1!L:L,'Timeseries MMT'!A31)</f>
        <v>462780.2442407537</v>
      </c>
      <c r="D31" s="5">
        <f>Sheet1!BJ29</f>
        <v>8723.053520825797</v>
      </c>
      <c r="E31" s="4">
        <f>Sheet1!AX29</f>
        <v>58829.183585700026</v>
      </c>
      <c r="F31" s="4">
        <v>-11911</v>
      </c>
      <c r="G31" s="4">
        <v>-278323.35775999998</v>
      </c>
      <c r="I31" s="4">
        <f t="shared" si="0"/>
        <v>296925.20645199483</v>
      </c>
      <c r="J31" s="1">
        <f t="shared" ref="J31:O31" si="29">B31/1000000</f>
        <v>5.6827082864715293E-2</v>
      </c>
      <c r="K31" s="1">
        <f t="shared" si="29"/>
        <v>0.4627802442407537</v>
      </c>
      <c r="L31" s="1">
        <f t="shared" si="29"/>
        <v>8.7230535208257971E-3</v>
      </c>
      <c r="M31" s="1">
        <f t="shared" si="29"/>
        <v>5.8829183585700023E-2</v>
      </c>
      <c r="N31" s="1">
        <f t="shared" si="29"/>
        <v>-1.1911E-2</v>
      </c>
      <c r="O31" s="1">
        <f t="shared" si="29"/>
        <v>-0.27832335776</v>
      </c>
      <c r="P31" s="1">
        <v>-1.3</v>
      </c>
      <c r="Q31" s="6">
        <f t="shared" si="2"/>
        <v>-1.0030747935480053</v>
      </c>
    </row>
    <row r="32" spans="1:17" ht="15.75" customHeight="1" x14ac:dyDescent="0.2">
      <c r="A32" s="3">
        <v>2018</v>
      </c>
      <c r="B32" s="4">
        <f>SUMIFS(Sheet1!I:I,Sheet1!A:A,'Timeseries MMT'!A32)+SUMIFS(Sheet1!AG:AG,Sheet1!Y:Y,'Timeseries MMT'!A32)</f>
        <v>57691.929663962081</v>
      </c>
      <c r="C32" s="4">
        <f>SUMIFS(Sheet1!V:V,Sheet1!L:L,'Timeseries MMT'!A32)</f>
        <v>458114.77725255798</v>
      </c>
      <c r="D32" s="5">
        <f>Sheet1!BJ30</f>
        <v>8892.9326724563598</v>
      </c>
      <c r="E32" s="4">
        <f>Sheet1!AX30</f>
        <v>59473.39648433336</v>
      </c>
      <c r="F32" s="4">
        <v>-11911</v>
      </c>
      <c r="G32" s="4">
        <v>-278881.12</v>
      </c>
      <c r="I32" s="4">
        <f t="shared" si="0"/>
        <v>293380.91607330978</v>
      </c>
      <c r="J32" s="1">
        <f t="shared" ref="J32:O32" si="30">B32/1000000</f>
        <v>5.7691929663962083E-2</v>
      </c>
      <c r="K32" s="1">
        <f t="shared" si="30"/>
        <v>0.458114777252558</v>
      </c>
      <c r="L32" s="1">
        <f t="shared" si="30"/>
        <v>8.8929326724563607E-3</v>
      </c>
      <c r="M32" s="1">
        <f t="shared" si="30"/>
        <v>5.9473396484333363E-2</v>
      </c>
      <c r="N32" s="1">
        <f t="shared" si="30"/>
        <v>-1.1911E-2</v>
      </c>
      <c r="O32" s="1">
        <f t="shared" si="30"/>
        <v>-0.27888111999999998</v>
      </c>
      <c r="P32" s="1">
        <v>-1.3</v>
      </c>
      <c r="Q32" s="6">
        <f t="shared" si="2"/>
        <v>-1.0066190839266902</v>
      </c>
    </row>
    <row r="33" spans="1:18" ht="15.75" customHeight="1" x14ac:dyDescent="0.2">
      <c r="A33" s="3">
        <v>2019</v>
      </c>
      <c r="B33" s="4">
        <f>SUMIFS(Sheet1!I:I,Sheet1!A:A,'Timeseries MMT'!A33)+SUMIFS(Sheet1!AG:AG,Sheet1!Y:Y,'Timeseries MMT'!A33)</f>
        <v>42816.675002208678</v>
      </c>
      <c r="C33" s="4">
        <f>SUMIFS(Sheet1!V:V,Sheet1!L:L,'Timeseries MMT'!A33)</f>
        <v>455476.78748374677</v>
      </c>
      <c r="D33" s="5">
        <f>Sheet1!BJ31</f>
        <v>8563.4670000000006</v>
      </c>
      <c r="E33" s="4">
        <f>Sheet1!AX31</f>
        <v>59473.39648433336</v>
      </c>
      <c r="F33" s="4">
        <v>-11910.301578308377</v>
      </c>
      <c r="G33" s="4">
        <v>-279440</v>
      </c>
      <c r="I33" s="4">
        <f t="shared" si="0"/>
        <v>274980.02439198038</v>
      </c>
      <c r="J33" s="1">
        <f t="shared" ref="J33:O33" si="31">B33/1000000</f>
        <v>4.2816675002208676E-2</v>
      </c>
      <c r="K33" s="1">
        <f t="shared" si="31"/>
        <v>0.45547678748374676</v>
      </c>
      <c r="L33" s="1">
        <f t="shared" si="31"/>
        <v>8.563467E-3</v>
      </c>
      <c r="M33" s="1">
        <f t="shared" si="31"/>
        <v>5.9473396484333363E-2</v>
      </c>
      <c r="N33" s="1">
        <f t="shared" si="31"/>
        <v>-1.1910301578308377E-2</v>
      </c>
      <c r="O33" s="1">
        <f t="shared" si="31"/>
        <v>-0.27944000000000002</v>
      </c>
      <c r="P33" s="1">
        <v>-1.3</v>
      </c>
      <c r="Q33" s="6">
        <f t="shared" si="2"/>
        <v>-1.0250199756080194</v>
      </c>
    </row>
    <row r="34" spans="1:18" ht="15.75" customHeight="1" x14ac:dyDescent="0.2">
      <c r="A34" s="3">
        <v>2020</v>
      </c>
      <c r="B34" s="4">
        <f>SUMIFS(Sheet1!I:I,Sheet1!A:A,'Timeseries MMT'!A34)+SUMIFS(Sheet1!AG:AG,Sheet1!Y:Y,'Timeseries MMT'!A34)</f>
        <v>39841.867104107056</v>
      </c>
      <c r="C34" s="4">
        <f>SUMIFS(Sheet1!V:V,Sheet1!L:L,'Timeseries MMT'!A34)</f>
        <v>444960.33788784407</v>
      </c>
      <c r="D34" s="5">
        <f>Sheet1!BJ32</f>
        <v>8763.5441077852138</v>
      </c>
      <c r="E34" s="4">
        <f>Sheet1!AX32</f>
        <v>59473.39648433336</v>
      </c>
      <c r="F34" s="4">
        <v>-11910.301578308377</v>
      </c>
      <c r="G34" s="4">
        <v>-280000</v>
      </c>
      <c r="H34" s="4">
        <v>-1300000</v>
      </c>
      <c r="I34" s="4">
        <f t="shared" si="0"/>
        <v>-1038871.1559942388</v>
      </c>
      <c r="J34" s="1">
        <f t="shared" ref="J34:O34" si="32">B34/1000000</f>
        <v>3.9841867104107052E-2</v>
      </c>
      <c r="K34" s="1">
        <f t="shared" si="32"/>
        <v>0.44496033788784406</v>
      </c>
      <c r="L34" s="1">
        <f t="shared" si="32"/>
        <v>8.7635441077852146E-3</v>
      </c>
      <c r="M34" s="1">
        <f t="shared" si="32"/>
        <v>5.9473396484333363E-2</v>
      </c>
      <c r="N34" s="1">
        <f t="shared" si="32"/>
        <v>-1.1910301578308377E-2</v>
      </c>
      <c r="O34" s="1">
        <f t="shared" si="32"/>
        <v>-0.28000000000000003</v>
      </c>
      <c r="P34" s="1">
        <v>-1.3</v>
      </c>
      <c r="Q34" s="6">
        <f t="shared" si="2"/>
        <v>-1.038871155994239</v>
      </c>
    </row>
    <row r="35" spans="1:18" ht="15.75" customHeight="1" x14ac:dyDescent="0.2">
      <c r="D35" s="7"/>
    </row>
    <row r="36" spans="1:18" ht="15.75" customHeight="1" x14ac:dyDescent="0.2">
      <c r="G36" s="8"/>
      <c r="H36" s="8"/>
      <c r="I36" s="8"/>
      <c r="R36" s="8"/>
    </row>
    <row r="37" spans="1:18" ht="15.75" customHeight="1" x14ac:dyDescent="0.15"/>
    <row r="38" spans="1:18" ht="15.75" customHeight="1" x14ac:dyDescent="0.2">
      <c r="F38" s="1">
        <v>0.57963037906362536</v>
      </c>
      <c r="G38" s="1">
        <v>2E-3</v>
      </c>
    </row>
    <row r="39" spans="1:18" ht="15.75" customHeight="1" x14ac:dyDescent="0.15"/>
    <row r="40" spans="1:18" ht="15.75" customHeight="1" x14ac:dyDescent="0.15"/>
    <row r="41" spans="1:18" ht="15.75" customHeight="1" x14ac:dyDescent="0.15"/>
    <row r="42" spans="1:18" ht="15.75" customHeight="1" x14ac:dyDescent="0.15"/>
    <row r="43" spans="1:18" ht="15.75" customHeight="1" x14ac:dyDescent="0.15"/>
    <row r="44" spans="1:18" ht="15.75" customHeight="1" x14ac:dyDescent="0.15"/>
    <row r="45" spans="1:18" ht="15.75" customHeight="1" x14ac:dyDescent="0.15"/>
    <row r="46" spans="1:18" ht="15.75" customHeight="1" x14ac:dyDescent="0.15"/>
    <row r="47" spans="1:18" ht="15.75" customHeight="1" x14ac:dyDescent="0.15"/>
    <row r="48" spans="1:1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6DAC0C-9D22-D847-BF02-BEBB471D68E1}">
  <dimension ref="A1:BJ1879"/>
  <sheetViews>
    <sheetView topLeftCell="AH1" workbookViewId="0">
      <selection sqref="A1:A1048576"/>
    </sheetView>
  </sheetViews>
  <sheetFormatPr baseColWidth="10" defaultRowHeight="15" x14ac:dyDescent="0.2"/>
  <cols>
    <col min="1" max="1" width="10.1640625" style="48" customWidth="1"/>
    <col min="2" max="2" width="14.1640625" style="49" customWidth="1"/>
    <col min="3" max="9" width="10.1640625" style="49" customWidth="1"/>
    <col min="10" max="10" width="8.83203125" style="34"/>
    <col min="11" max="11" width="12.83203125" style="34" customWidth="1"/>
    <col min="12" max="12" width="14.1640625" style="34" customWidth="1"/>
    <col min="13" max="18" width="12.83203125" style="34" customWidth="1"/>
    <col min="19" max="21" width="22" style="34" customWidth="1"/>
    <col min="22" max="22" width="11.1640625" style="34" bestFit="1" customWidth="1"/>
    <col min="23" max="31" width="8.83203125" style="34"/>
    <col min="32" max="32" width="9.1640625" style="46" bestFit="1" customWidth="1"/>
    <col min="33" max="33" width="9.1640625" style="34" bestFit="1" customWidth="1"/>
    <col min="34" max="35" width="8.83203125" style="34"/>
    <col min="36" max="36" width="9.1640625" style="34" bestFit="1" customWidth="1"/>
    <col min="37" max="37" width="11.1640625" style="46" bestFit="1" customWidth="1"/>
    <col min="38" max="38" width="11.33203125" style="46" bestFit="1" customWidth="1"/>
    <col min="39" max="39" width="11.1640625" style="46" customWidth="1"/>
    <col min="40" max="47" width="11" style="46" customWidth="1"/>
    <col min="48" max="50" width="11" style="34" customWidth="1"/>
    <col min="51" max="53" width="8.83203125" style="34"/>
    <col min="54" max="54" width="11.1640625" style="34" customWidth="1"/>
    <col min="55" max="55" width="10.1640625" style="34" bestFit="1" customWidth="1"/>
    <col min="56" max="56" width="10.33203125" style="34" customWidth="1"/>
    <col min="57" max="57" width="9.1640625" style="34" bestFit="1" customWidth="1"/>
    <col min="58" max="62" width="10.83203125" style="34"/>
  </cols>
  <sheetData>
    <row r="1" spans="1:62" ht="75" x14ac:dyDescent="0.15">
      <c r="A1" s="26" t="s">
        <v>61</v>
      </c>
      <c r="B1" s="27" t="s">
        <v>62</v>
      </c>
      <c r="C1" s="27" t="s">
        <v>63</v>
      </c>
      <c r="D1" s="27" t="s">
        <v>64</v>
      </c>
      <c r="E1" s="27" t="s">
        <v>65</v>
      </c>
      <c r="F1" s="27" t="s">
        <v>66</v>
      </c>
      <c r="G1" s="27" t="s">
        <v>67</v>
      </c>
      <c r="H1" s="27" t="s">
        <v>68</v>
      </c>
      <c r="I1" s="27" t="s">
        <v>69</v>
      </c>
      <c r="J1" s="31"/>
      <c r="K1" s="32" t="s">
        <v>94</v>
      </c>
      <c r="L1" s="32" t="s">
        <v>61</v>
      </c>
      <c r="M1" s="32" t="s">
        <v>95</v>
      </c>
      <c r="N1" s="32" t="s">
        <v>96</v>
      </c>
      <c r="O1" s="32" t="s">
        <v>97</v>
      </c>
      <c r="P1" s="32" t="s">
        <v>98</v>
      </c>
      <c r="Q1" s="32" t="s">
        <v>99</v>
      </c>
      <c r="R1" s="32" t="s">
        <v>100</v>
      </c>
      <c r="S1" s="32" t="s">
        <v>101</v>
      </c>
      <c r="T1" s="32" t="s">
        <v>102</v>
      </c>
      <c r="U1" s="32" t="s">
        <v>103</v>
      </c>
      <c r="V1" s="33" t="s">
        <v>69</v>
      </c>
      <c r="X1" s="35" t="s">
        <v>94</v>
      </c>
      <c r="Y1" s="36" t="s">
        <v>61</v>
      </c>
      <c r="Z1" s="36" t="s">
        <v>104</v>
      </c>
      <c r="AA1" s="36" t="s">
        <v>63</v>
      </c>
      <c r="AB1" s="36" t="s">
        <v>105</v>
      </c>
      <c r="AC1" s="36" t="s">
        <v>106</v>
      </c>
      <c r="AD1" s="36" t="s">
        <v>107</v>
      </c>
      <c r="AE1" s="36" t="s">
        <v>108</v>
      </c>
      <c r="AF1" s="37" t="s">
        <v>68</v>
      </c>
      <c r="AG1" s="36" t="s">
        <v>69</v>
      </c>
      <c r="AI1" s="38" t="s">
        <v>94</v>
      </c>
      <c r="AJ1" s="38" t="s">
        <v>61</v>
      </c>
      <c r="AK1" s="39" t="s">
        <v>109</v>
      </c>
      <c r="AL1" s="39" t="s">
        <v>110</v>
      </c>
      <c r="AM1" s="39" t="s">
        <v>111</v>
      </c>
      <c r="AN1" s="39" t="s">
        <v>112</v>
      </c>
      <c r="AO1" s="39" t="s">
        <v>113</v>
      </c>
      <c r="AP1" s="39" t="s">
        <v>114</v>
      </c>
      <c r="AQ1" s="39" t="s">
        <v>115</v>
      </c>
      <c r="AR1" s="39" t="str">
        <f>CONCATENATE(AL1," tCO2-e")</f>
        <v>Severely degraded tCO2-e</v>
      </c>
      <c r="AS1" s="39" t="str">
        <f t="shared" ref="AS1:AW1" si="0">CONCATENATE(AM1," tCO2-e")</f>
        <v>High intensity grazing tCO2-e</v>
      </c>
      <c r="AT1" s="39" t="str">
        <f t="shared" si="0"/>
        <v>Non-degraded tCO2-e</v>
      </c>
      <c r="AU1" s="39" t="str">
        <f t="shared" si="0"/>
        <v>Improved grassland tCO2-e</v>
      </c>
      <c r="AV1" s="38" t="str">
        <f t="shared" si="0"/>
        <v>Improved with medium inputs tCO2-e</v>
      </c>
      <c r="AW1" s="38" t="str">
        <f t="shared" si="0"/>
        <v>Improved with high inputs tCO2-e</v>
      </c>
      <c r="AX1" s="38" t="s">
        <v>116</v>
      </c>
      <c r="AZ1" s="40" t="s">
        <v>94</v>
      </c>
      <c r="BA1" s="40" t="s">
        <v>61</v>
      </c>
      <c r="BB1" s="40" t="s">
        <v>117</v>
      </c>
      <c r="BC1" s="40" t="s">
        <v>118</v>
      </c>
      <c r="BD1" s="40" t="s">
        <v>119</v>
      </c>
      <c r="BE1" s="40" t="s">
        <v>120</v>
      </c>
      <c r="BF1" s="40" t="s">
        <v>121</v>
      </c>
      <c r="BG1" s="40" t="s">
        <v>122</v>
      </c>
      <c r="BH1" s="40" t="s">
        <v>123</v>
      </c>
      <c r="BI1" s="40" t="s">
        <v>124</v>
      </c>
      <c r="BJ1" s="40" t="s">
        <v>125</v>
      </c>
    </row>
    <row r="2" spans="1:62" x14ac:dyDescent="0.2">
      <c r="A2" s="28">
        <v>2020</v>
      </c>
      <c r="B2" s="28" t="s">
        <v>70</v>
      </c>
      <c r="C2" s="28" t="s">
        <v>71</v>
      </c>
      <c r="D2" s="28" t="s">
        <v>72</v>
      </c>
      <c r="E2" s="28" t="s">
        <v>73</v>
      </c>
      <c r="F2" s="28" t="s">
        <v>74</v>
      </c>
      <c r="G2" s="28">
        <v>20</v>
      </c>
      <c r="H2" s="29">
        <v>349.3451895</v>
      </c>
      <c r="I2" s="30">
        <v>1562.8359298314983</v>
      </c>
      <c r="K2" s="28">
        <v>1</v>
      </c>
      <c r="L2" s="28">
        <v>1990</v>
      </c>
      <c r="M2" s="28" t="s">
        <v>126</v>
      </c>
      <c r="N2" s="28" t="s">
        <v>127</v>
      </c>
      <c r="O2" s="28">
        <v>0.5</v>
      </c>
      <c r="P2" s="28" t="s">
        <v>128</v>
      </c>
      <c r="Q2" s="28">
        <v>825</v>
      </c>
      <c r="R2" s="28"/>
      <c r="S2" s="28"/>
      <c r="T2" s="28"/>
      <c r="U2" s="28" t="s">
        <v>129</v>
      </c>
      <c r="V2" s="29">
        <v>112.2</v>
      </c>
      <c r="X2" s="28">
        <v>1</v>
      </c>
      <c r="Y2" s="28">
        <v>1990</v>
      </c>
      <c r="Z2" s="28" t="s">
        <v>130</v>
      </c>
      <c r="AA2" s="28" t="s">
        <v>131</v>
      </c>
      <c r="AB2" s="28" t="s">
        <v>91</v>
      </c>
      <c r="AC2" s="28" t="s">
        <v>92</v>
      </c>
      <c r="AD2" s="28" t="s">
        <v>132</v>
      </c>
      <c r="AE2" s="28"/>
      <c r="AF2" s="29">
        <v>167.13531799999899</v>
      </c>
      <c r="AG2" s="41">
        <v>-474.59085271891354</v>
      </c>
      <c r="AI2" s="28">
        <v>1</v>
      </c>
      <c r="AJ2" s="28">
        <v>2020</v>
      </c>
      <c r="AK2" s="29">
        <v>138240.73759999999</v>
      </c>
      <c r="AL2" s="29">
        <v>34560.184399999998</v>
      </c>
      <c r="AM2" s="29">
        <v>0</v>
      </c>
      <c r="AN2" s="29">
        <v>83284.378800000006</v>
      </c>
      <c r="AO2" s="29">
        <v>20396.1744</v>
      </c>
      <c r="AP2" s="29">
        <v>0</v>
      </c>
      <c r="AQ2" s="29">
        <v>0</v>
      </c>
      <c r="AR2" s="29">
        <v>72230.785396000007</v>
      </c>
      <c r="AS2" s="29">
        <v>0</v>
      </c>
      <c r="AT2" s="29">
        <v>0</v>
      </c>
      <c r="AU2" s="29">
        <v>-19893.068764799977</v>
      </c>
      <c r="AV2" s="29">
        <v>0</v>
      </c>
      <c r="AW2" s="29">
        <v>0</v>
      </c>
      <c r="AX2" s="29">
        <f>SUM(AR2:AW2)</f>
        <v>52337.716631200034</v>
      </c>
      <c r="AZ2" s="28">
        <v>1</v>
      </c>
      <c r="BA2" s="28">
        <v>1990</v>
      </c>
      <c r="BB2" s="29">
        <v>3750</v>
      </c>
      <c r="BC2" s="29">
        <v>23134.210226301399</v>
      </c>
      <c r="BD2" s="29">
        <v>2823.5948913600801</v>
      </c>
      <c r="BE2" s="29">
        <v>5861.1199526124801</v>
      </c>
      <c r="BF2" s="42">
        <v>9219.375</v>
      </c>
      <c r="BG2" s="42">
        <v>5089.5262497863068</v>
      </c>
      <c r="BH2" s="42">
        <v>0</v>
      </c>
      <c r="BI2" s="42">
        <v>0</v>
      </c>
      <c r="BJ2" s="42">
        <f>SUM(BF2:BI2)</f>
        <v>14308.901249786308</v>
      </c>
    </row>
    <row r="3" spans="1:62" x14ac:dyDescent="0.2">
      <c r="A3" s="28">
        <v>2019</v>
      </c>
      <c r="B3" s="28" t="s">
        <v>70</v>
      </c>
      <c r="C3" s="28" t="s">
        <v>71</v>
      </c>
      <c r="D3" s="28" t="s">
        <v>72</v>
      </c>
      <c r="E3" s="28" t="s">
        <v>73</v>
      </c>
      <c r="F3" s="28" t="s">
        <v>74</v>
      </c>
      <c r="G3" s="28">
        <v>20</v>
      </c>
      <c r="H3" s="29">
        <v>349.3451895</v>
      </c>
      <c r="I3" s="30">
        <v>1562.8359298314983</v>
      </c>
      <c r="K3" s="28">
        <v>2</v>
      </c>
      <c r="L3" s="28">
        <v>1990</v>
      </c>
      <c r="M3" s="28" t="s">
        <v>126</v>
      </c>
      <c r="N3" s="28" t="s">
        <v>127</v>
      </c>
      <c r="O3" s="28">
        <v>0.5</v>
      </c>
      <c r="P3" s="28" t="s">
        <v>128</v>
      </c>
      <c r="Q3" s="28">
        <v>825</v>
      </c>
      <c r="R3" s="28"/>
      <c r="S3" s="28"/>
      <c r="T3" s="28"/>
      <c r="U3" s="28" t="s">
        <v>133</v>
      </c>
      <c r="V3" s="29">
        <v>112.2</v>
      </c>
      <c r="X3" s="28">
        <v>2</v>
      </c>
      <c r="Y3" s="28">
        <v>1990</v>
      </c>
      <c r="Z3" s="28" t="s">
        <v>134</v>
      </c>
      <c r="AA3" s="28" t="s">
        <v>135</v>
      </c>
      <c r="AB3" s="28" t="s">
        <v>91</v>
      </c>
      <c r="AC3" s="28" t="s">
        <v>73</v>
      </c>
      <c r="AD3" s="28" t="s">
        <v>132</v>
      </c>
      <c r="AE3" s="28"/>
      <c r="AF3" s="29">
        <v>1885.027388</v>
      </c>
      <c r="AG3" s="41">
        <v>-810.01170789554067</v>
      </c>
      <c r="AI3" s="28">
        <v>2</v>
      </c>
      <c r="AJ3" s="28">
        <v>2019</v>
      </c>
      <c r="AK3" s="29">
        <v>138240.73759999999</v>
      </c>
      <c r="AL3" s="29">
        <v>34560.184399999998</v>
      </c>
      <c r="AM3" s="29">
        <v>0</v>
      </c>
      <c r="AN3" s="29">
        <v>83284.378800000006</v>
      </c>
      <c r="AO3" s="29">
        <v>20396.1744</v>
      </c>
      <c r="AP3" s="29">
        <v>0</v>
      </c>
      <c r="AQ3" s="29">
        <v>0</v>
      </c>
      <c r="AR3" s="29">
        <v>72230.785396000007</v>
      </c>
      <c r="AS3" s="29">
        <v>0</v>
      </c>
      <c r="AT3" s="29">
        <v>0</v>
      </c>
      <c r="AU3" s="29">
        <v>-19893.068764799977</v>
      </c>
      <c r="AV3" s="29">
        <v>0</v>
      </c>
      <c r="AW3" s="29">
        <v>0</v>
      </c>
      <c r="AX3" s="29">
        <f t="shared" ref="AX3:AX32" si="1">SUM(AR3:AW3)</f>
        <v>52337.716631200034</v>
      </c>
      <c r="AY3" s="43"/>
      <c r="AZ3" s="28">
        <v>2</v>
      </c>
      <c r="BA3" s="28">
        <v>1991</v>
      </c>
      <c r="BB3" s="29">
        <v>4089</v>
      </c>
      <c r="BC3" s="29">
        <v>22940.374876545498</v>
      </c>
      <c r="BD3" s="29">
        <v>2799.9367462156401</v>
      </c>
      <c r="BE3" s="29">
        <v>5812.0111987426599</v>
      </c>
      <c r="BF3" s="42">
        <v>10052.806499999999</v>
      </c>
      <c r="BG3" s="42">
        <v>5046.8824728400095</v>
      </c>
      <c r="BH3" s="42">
        <v>0</v>
      </c>
      <c r="BI3" s="42">
        <v>0</v>
      </c>
      <c r="BJ3" s="42">
        <f t="shared" ref="BJ3:BJ32" si="2">SUM(BF3:BI3)</f>
        <v>15099.688972840009</v>
      </c>
    </row>
    <row r="4" spans="1:62" x14ac:dyDescent="0.2">
      <c r="A4" s="28">
        <v>2018</v>
      </c>
      <c r="B4" s="28" t="s">
        <v>70</v>
      </c>
      <c r="C4" s="28" t="s">
        <v>71</v>
      </c>
      <c r="D4" s="28" t="s">
        <v>72</v>
      </c>
      <c r="E4" s="28" t="s">
        <v>73</v>
      </c>
      <c r="F4" s="28" t="s">
        <v>74</v>
      </c>
      <c r="G4" s="28">
        <v>20</v>
      </c>
      <c r="H4" s="29">
        <v>349.3451895</v>
      </c>
      <c r="I4" s="30">
        <v>1562.8359298314983</v>
      </c>
      <c r="K4" s="28">
        <v>3</v>
      </c>
      <c r="L4" s="28">
        <v>1990</v>
      </c>
      <c r="M4" s="28" t="s">
        <v>136</v>
      </c>
      <c r="N4" s="28" t="s">
        <v>137</v>
      </c>
      <c r="O4" s="28">
        <v>0.5</v>
      </c>
      <c r="P4" s="28" t="s">
        <v>128</v>
      </c>
      <c r="Q4" s="28">
        <v>85</v>
      </c>
      <c r="R4" s="28"/>
      <c r="S4" s="28"/>
      <c r="T4" s="28"/>
      <c r="U4" s="28" t="s">
        <v>129</v>
      </c>
      <c r="V4" s="29">
        <v>0</v>
      </c>
      <c r="X4" s="28">
        <v>3</v>
      </c>
      <c r="Y4" s="28">
        <v>1990</v>
      </c>
      <c r="Z4" s="28" t="s">
        <v>138</v>
      </c>
      <c r="AA4" s="28" t="s">
        <v>139</v>
      </c>
      <c r="AB4" s="28" t="s">
        <v>91</v>
      </c>
      <c r="AC4" s="28" t="s">
        <v>73</v>
      </c>
      <c r="AD4" s="28" t="s">
        <v>132</v>
      </c>
      <c r="AE4" s="28"/>
      <c r="AF4" s="29">
        <v>1670.139122</v>
      </c>
      <c r="AG4" s="41">
        <v>2589.2030016018848</v>
      </c>
      <c r="AI4" s="28">
        <v>3</v>
      </c>
      <c r="AJ4" s="28">
        <v>2018</v>
      </c>
      <c r="AK4" s="29">
        <v>138240.73759999999</v>
      </c>
      <c r="AL4" s="29">
        <v>34560.184399999998</v>
      </c>
      <c r="AM4" s="29">
        <v>0</v>
      </c>
      <c r="AN4" s="29">
        <v>83284.378800000006</v>
      </c>
      <c r="AO4" s="29">
        <v>20396.1744</v>
      </c>
      <c r="AP4" s="29">
        <v>0</v>
      </c>
      <c r="AQ4" s="29">
        <v>0</v>
      </c>
      <c r="AR4" s="29">
        <v>72230.785396000007</v>
      </c>
      <c r="AS4" s="29">
        <v>0</v>
      </c>
      <c r="AT4" s="29">
        <v>0</v>
      </c>
      <c r="AU4" s="29">
        <v>-19893.068764799977</v>
      </c>
      <c r="AV4" s="29">
        <v>0</v>
      </c>
      <c r="AW4" s="29">
        <v>0</v>
      </c>
      <c r="AX4" s="29">
        <f t="shared" si="1"/>
        <v>52337.716631200034</v>
      </c>
      <c r="AZ4" s="28">
        <v>3</v>
      </c>
      <c r="BA4" s="28">
        <v>1992</v>
      </c>
      <c r="BB4" s="29">
        <v>4179</v>
      </c>
      <c r="BC4" s="29">
        <v>24568.591814495401</v>
      </c>
      <c r="BD4" s="29">
        <v>2998.6651654289499</v>
      </c>
      <c r="BE4" s="29">
        <v>6224.5247312491601</v>
      </c>
      <c r="BF4" s="42">
        <v>10274.0715</v>
      </c>
      <c r="BG4" s="42">
        <v>5405.0901991889878</v>
      </c>
      <c r="BH4" s="42">
        <v>0</v>
      </c>
      <c r="BI4" s="42">
        <v>0</v>
      </c>
      <c r="BJ4" s="42">
        <f t="shared" si="2"/>
        <v>15679.161699188988</v>
      </c>
    </row>
    <row r="5" spans="1:62" x14ac:dyDescent="0.2">
      <c r="A5" s="28">
        <v>2017</v>
      </c>
      <c r="B5" s="28" t="s">
        <v>70</v>
      </c>
      <c r="C5" s="28" t="s">
        <v>71</v>
      </c>
      <c r="D5" s="28" t="s">
        <v>72</v>
      </c>
      <c r="E5" s="28" t="s">
        <v>73</v>
      </c>
      <c r="F5" s="28" t="s">
        <v>74</v>
      </c>
      <c r="G5" s="28">
        <v>20</v>
      </c>
      <c r="H5" s="29">
        <v>349.3451895</v>
      </c>
      <c r="I5" s="30">
        <v>1562.8359298314983</v>
      </c>
      <c r="K5" s="28">
        <v>4</v>
      </c>
      <c r="L5" s="28">
        <v>1990</v>
      </c>
      <c r="M5" s="28" t="s">
        <v>136</v>
      </c>
      <c r="N5" s="28" t="s">
        <v>137</v>
      </c>
      <c r="O5" s="28">
        <v>0.5</v>
      </c>
      <c r="P5" s="28" t="s">
        <v>128</v>
      </c>
      <c r="Q5" s="28">
        <v>85</v>
      </c>
      <c r="R5" s="28"/>
      <c r="S5" s="28"/>
      <c r="T5" s="28"/>
      <c r="U5" s="28" t="s">
        <v>133</v>
      </c>
      <c r="V5" s="29">
        <v>0</v>
      </c>
      <c r="X5" s="28">
        <v>4</v>
      </c>
      <c r="Y5" s="28">
        <v>1991</v>
      </c>
      <c r="Z5" s="28" t="s">
        <v>130</v>
      </c>
      <c r="AA5" s="28" t="s">
        <v>131</v>
      </c>
      <c r="AB5" s="28" t="s">
        <v>91</v>
      </c>
      <c r="AC5" s="28" t="s">
        <v>92</v>
      </c>
      <c r="AD5" s="28" t="s">
        <v>132</v>
      </c>
      <c r="AE5" s="28"/>
      <c r="AF5" s="29">
        <v>167.13531799999899</v>
      </c>
      <c r="AG5" s="41">
        <v>-474.59085271891354</v>
      </c>
      <c r="AI5" s="28">
        <v>4</v>
      </c>
      <c r="AJ5" s="28">
        <v>2017</v>
      </c>
      <c r="AK5" s="29">
        <v>138240.73759999999</v>
      </c>
      <c r="AL5" s="29">
        <v>34560.184399999998</v>
      </c>
      <c r="AM5" s="29">
        <v>0</v>
      </c>
      <c r="AN5" s="29">
        <v>83284.378800000006</v>
      </c>
      <c r="AO5" s="29">
        <v>20396.1744</v>
      </c>
      <c r="AP5" s="29">
        <v>0</v>
      </c>
      <c r="AQ5" s="29">
        <v>0</v>
      </c>
      <c r="AR5" s="29">
        <v>72230.785396000007</v>
      </c>
      <c r="AS5" s="29">
        <v>0</v>
      </c>
      <c r="AT5" s="29">
        <v>0</v>
      </c>
      <c r="AU5" s="29">
        <v>-19893.068764799977</v>
      </c>
      <c r="AV5" s="29">
        <v>0</v>
      </c>
      <c r="AW5" s="29">
        <v>0</v>
      </c>
      <c r="AX5" s="29">
        <f t="shared" si="1"/>
        <v>52337.716631200034</v>
      </c>
      <c r="AZ5" s="28">
        <v>4</v>
      </c>
      <c r="BA5" s="28">
        <v>1993</v>
      </c>
      <c r="BB5" s="29">
        <v>3747</v>
      </c>
      <c r="BC5" s="29">
        <v>23599.415065715701</v>
      </c>
      <c r="BD5" s="29">
        <v>2880.3744397067398</v>
      </c>
      <c r="BE5" s="29">
        <v>5978.9809619000598</v>
      </c>
      <c r="BF5" s="42">
        <v>9211.9994999999999</v>
      </c>
      <c r="BG5" s="42">
        <v>5191.8713144574531</v>
      </c>
      <c r="BH5" s="42">
        <v>0</v>
      </c>
      <c r="BI5" s="42">
        <v>0</v>
      </c>
      <c r="BJ5" s="42">
        <f t="shared" si="2"/>
        <v>14403.870814457452</v>
      </c>
    </row>
    <row r="6" spans="1:62" x14ac:dyDescent="0.2">
      <c r="A6" s="28">
        <v>2016</v>
      </c>
      <c r="B6" s="28" t="s">
        <v>70</v>
      </c>
      <c r="C6" s="28" t="s">
        <v>71</v>
      </c>
      <c r="D6" s="28" t="s">
        <v>72</v>
      </c>
      <c r="E6" s="28" t="s">
        <v>73</v>
      </c>
      <c r="F6" s="28" t="s">
        <v>74</v>
      </c>
      <c r="G6" s="28">
        <v>20</v>
      </c>
      <c r="H6" s="29">
        <v>358.32921870000001</v>
      </c>
      <c r="I6" s="30">
        <v>1603.0270189044891</v>
      </c>
      <c r="J6" s="44"/>
      <c r="K6" s="28">
        <v>5</v>
      </c>
      <c r="L6" s="28">
        <v>1990</v>
      </c>
      <c r="M6" s="28" t="s">
        <v>49</v>
      </c>
      <c r="N6" s="28" t="s">
        <v>140</v>
      </c>
      <c r="O6" s="28">
        <v>0.29878459601420498</v>
      </c>
      <c r="P6" s="28" t="s">
        <v>128</v>
      </c>
      <c r="Q6" s="28">
        <v>36367.164673060899</v>
      </c>
      <c r="R6" s="28">
        <v>50</v>
      </c>
      <c r="S6" s="45">
        <v>0.3</v>
      </c>
      <c r="T6" s="45">
        <v>0.15</v>
      </c>
      <c r="U6" s="28" t="s">
        <v>141</v>
      </c>
      <c r="V6" s="29">
        <v>30912.089972101767</v>
      </c>
      <c r="W6" s="44"/>
      <c r="X6" s="28">
        <v>5</v>
      </c>
      <c r="Y6" s="28">
        <v>1991</v>
      </c>
      <c r="Z6" s="28" t="s">
        <v>134</v>
      </c>
      <c r="AA6" s="28" t="s">
        <v>135</v>
      </c>
      <c r="AB6" s="28" t="s">
        <v>91</v>
      </c>
      <c r="AC6" s="28" t="s">
        <v>73</v>
      </c>
      <c r="AD6" s="28" t="s">
        <v>132</v>
      </c>
      <c r="AE6" s="28"/>
      <c r="AF6" s="29">
        <v>1885.027388</v>
      </c>
      <c r="AG6" s="30">
        <v>-810.01170789554067</v>
      </c>
      <c r="AH6" s="44"/>
      <c r="AI6" s="28">
        <v>5</v>
      </c>
      <c r="AJ6" s="28">
        <v>2016</v>
      </c>
      <c r="AK6" s="29">
        <v>137382.80327999999</v>
      </c>
      <c r="AL6" s="29">
        <v>34345.700819999998</v>
      </c>
      <c r="AM6" s="29">
        <v>0</v>
      </c>
      <c r="AN6" s="29">
        <v>83231.769619999905</v>
      </c>
      <c r="AO6" s="29">
        <v>19805.332839999999</v>
      </c>
      <c r="AP6" s="29">
        <v>0</v>
      </c>
      <c r="AQ6" s="29">
        <v>0</v>
      </c>
      <c r="AR6" s="29">
        <v>71782.514713800003</v>
      </c>
      <c r="AS6" s="29">
        <v>0</v>
      </c>
      <c r="AT6" s="29">
        <v>0</v>
      </c>
      <c r="AU6" s="29">
        <v>-19316.80129661331</v>
      </c>
      <c r="AV6" s="29">
        <v>0</v>
      </c>
      <c r="AW6" s="29">
        <v>0</v>
      </c>
      <c r="AX6" s="29">
        <f t="shared" si="1"/>
        <v>52465.713417186693</v>
      </c>
      <c r="AY6" s="44"/>
      <c r="AZ6" s="28">
        <v>5</v>
      </c>
      <c r="BA6" s="28">
        <v>1994</v>
      </c>
      <c r="BB6" s="29">
        <v>4033</v>
      </c>
      <c r="BC6" s="29">
        <v>23676.949205618101</v>
      </c>
      <c r="BD6" s="29">
        <v>2889.8376977645198</v>
      </c>
      <c r="BE6" s="29">
        <v>5998.6244634479799</v>
      </c>
      <c r="BF6" s="42">
        <v>9915.1305000000011</v>
      </c>
      <c r="BG6" s="42">
        <v>5208.9288252359811</v>
      </c>
      <c r="BH6" s="42">
        <v>0</v>
      </c>
      <c r="BI6" s="42">
        <v>0</v>
      </c>
      <c r="BJ6" s="42">
        <f t="shared" si="2"/>
        <v>15124.059325235983</v>
      </c>
    </row>
    <row r="7" spans="1:62" x14ac:dyDescent="0.2">
      <c r="A7" s="28">
        <v>2015</v>
      </c>
      <c r="B7" s="28" t="s">
        <v>70</v>
      </c>
      <c r="C7" s="28" t="s">
        <v>71</v>
      </c>
      <c r="D7" s="28" t="s">
        <v>72</v>
      </c>
      <c r="E7" s="28" t="s">
        <v>73</v>
      </c>
      <c r="F7" s="28" t="s">
        <v>74</v>
      </c>
      <c r="G7" s="28">
        <v>20</v>
      </c>
      <c r="H7" s="29">
        <v>367.313247899999</v>
      </c>
      <c r="I7" s="30">
        <v>1643.2181079774753</v>
      </c>
      <c r="K7" s="28">
        <v>6</v>
      </c>
      <c r="L7" s="28">
        <v>1990</v>
      </c>
      <c r="M7" s="28" t="s">
        <v>49</v>
      </c>
      <c r="N7" s="28" t="s">
        <v>140</v>
      </c>
      <c r="O7" s="28">
        <v>5.1215403985795001E-2</v>
      </c>
      <c r="P7" s="28" t="s">
        <v>128</v>
      </c>
      <c r="Q7" s="28">
        <v>6233.7853269390098</v>
      </c>
      <c r="R7" s="28">
        <v>50</v>
      </c>
      <c r="S7" s="45">
        <v>0.3</v>
      </c>
      <c r="T7" s="45">
        <v>0.15</v>
      </c>
      <c r="U7" s="28" t="s">
        <v>129</v>
      </c>
      <c r="V7" s="29">
        <v>5298.7175278981586</v>
      </c>
      <c r="X7" s="28">
        <v>6</v>
      </c>
      <c r="Y7" s="28">
        <v>1991</v>
      </c>
      <c r="Z7" s="28" t="s">
        <v>138</v>
      </c>
      <c r="AA7" s="28" t="s">
        <v>139</v>
      </c>
      <c r="AB7" s="28" t="s">
        <v>91</v>
      </c>
      <c r="AC7" s="28" t="s">
        <v>73</v>
      </c>
      <c r="AD7" s="28" t="s">
        <v>132</v>
      </c>
      <c r="AE7" s="28"/>
      <c r="AF7" s="29">
        <v>1670.139122</v>
      </c>
      <c r="AG7" s="41">
        <v>2589.2030016018848</v>
      </c>
      <c r="AI7" s="28">
        <v>6</v>
      </c>
      <c r="AJ7" s="28">
        <v>2015</v>
      </c>
      <c r="AK7" s="29">
        <v>136524.86895999999</v>
      </c>
      <c r="AL7" s="29">
        <v>34131.217239999998</v>
      </c>
      <c r="AM7" s="29">
        <v>0</v>
      </c>
      <c r="AN7" s="29">
        <v>83179.160439999905</v>
      </c>
      <c r="AO7" s="29">
        <v>19214.491279999998</v>
      </c>
      <c r="AP7" s="29">
        <v>0</v>
      </c>
      <c r="AQ7" s="29">
        <v>0</v>
      </c>
      <c r="AR7" s="29">
        <v>71334.244031599999</v>
      </c>
      <c r="AS7" s="29">
        <v>0</v>
      </c>
      <c r="AT7" s="29">
        <v>0</v>
      </c>
      <c r="AU7" s="29">
        <v>-18740.533828426644</v>
      </c>
      <c r="AV7" s="29">
        <v>0</v>
      </c>
      <c r="AW7" s="29">
        <v>0</v>
      </c>
      <c r="AX7" s="29">
        <f t="shared" si="1"/>
        <v>52593.710203173352</v>
      </c>
      <c r="AZ7" s="28">
        <v>6</v>
      </c>
      <c r="BA7" s="28">
        <v>1995</v>
      </c>
      <c r="BB7" s="29">
        <v>3890</v>
      </c>
      <c r="BC7" s="29">
        <v>22475.1700371312</v>
      </c>
      <c r="BD7" s="29">
        <v>2743.1571978689799</v>
      </c>
      <c r="BE7" s="29">
        <v>5694.1501894550902</v>
      </c>
      <c r="BF7" s="42">
        <v>9563.5650000000005</v>
      </c>
      <c r="BG7" s="42">
        <v>4944.5374081688642</v>
      </c>
      <c r="BH7" s="42">
        <v>0</v>
      </c>
      <c r="BI7" s="42">
        <v>0</v>
      </c>
      <c r="BJ7" s="42">
        <f t="shared" si="2"/>
        <v>14508.102408168865</v>
      </c>
    </row>
    <row r="8" spans="1:62" x14ac:dyDescent="0.2">
      <c r="A8" s="28">
        <v>2014</v>
      </c>
      <c r="B8" s="28" t="s">
        <v>70</v>
      </c>
      <c r="C8" s="28" t="s">
        <v>71</v>
      </c>
      <c r="D8" s="28" t="s">
        <v>72</v>
      </c>
      <c r="E8" s="28" t="s">
        <v>73</v>
      </c>
      <c r="F8" s="28" t="s">
        <v>74</v>
      </c>
      <c r="G8" s="28">
        <v>20</v>
      </c>
      <c r="H8" s="29">
        <v>376.29727709999997</v>
      </c>
      <c r="I8" s="30">
        <v>1683.4091970504705</v>
      </c>
      <c r="K8" s="28">
        <v>7</v>
      </c>
      <c r="L8" s="28">
        <v>1990</v>
      </c>
      <c r="M8" s="28" t="s">
        <v>49</v>
      </c>
      <c r="N8" s="28" t="s">
        <v>140</v>
      </c>
      <c r="O8" s="28">
        <v>0.15</v>
      </c>
      <c r="P8" s="28" t="s">
        <v>128</v>
      </c>
      <c r="Q8" s="28">
        <v>18257.55</v>
      </c>
      <c r="R8" s="28">
        <v>50</v>
      </c>
      <c r="S8" s="45">
        <v>0.3</v>
      </c>
      <c r="T8" s="45">
        <v>0.15</v>
      </c>
      <c r="U8" s="28" t="s">
        <v>142</v>
      </c>
      <c r="V8" s="29">
        <v>15518.917500000001</v>
      </c>
      <c r="X8" s="28">
        <v>7</v>
      </c>
      <c r="Y8" s="28">
        <v>1992</v>
      </c>
      <c r="Z8" s="28" t="s">
        <v>130</v>
      </c>
      <c r="AA8" s="28" t="s">
        <v>131</v>
      </c>
      <c r="AB8" s="28" t="s">
        <v>91</v>
      </c>
      <c r="AC8" s="28" t="s">
        <v>92</v>
      </c>
      <c r="AD8" s="28" t="s">
        <v>132</v>
      </c>
      <c r="AE8" s="28"/>
      <c r="AF8" s="29">
        <v>167.13531799999899</v>
      </c>
      <c r="AG8" s="41">
        <v>-474.59085271891354</v>
      </c>
      <c r="AI8" s="28">
        <v>7</v>
      </c>
      <c r="AJ8" s="28">
        <v>2014</v>
      </c>
      <c r="AK8" s="29">
        <v>135666.93463999999</v>
      </c>
      <c r="AL8" s="29">
        <v>33916.733659999998</v>
      </c>
      <c r="AM8" s="29">
        <v>0</v>
      </c>
      <c r="AN8" s="29">
        <v>83126.551259999993</v>
      </c>
      <c r="AO8" s="29">
        <v>18623.649719999899</v>
      </c>
      <c r="AP8" s="29">
        <v>0</v>
      </c>
      <c r="AQ8" s="29">
        <v>0</v>
      </c>
      <c r="AR8" s="29">
        <v>70885.97334940001</v>
      </c>
      <c r="AS8" s="29">
        <v>0</v>
      </c>
      <c r="AT8" s="29">
        <v>0</v>
      </c>
      <c r="AU8" s="29">
        <v>-18164.266360239879</v>
      </c>
      <c r="AV8" s="29">
        <v>0</v>
      </c>
      <c r="AW8" s="29">
        <v>0</v>
      </c>
      <c r="AX8" s="29">
        <f t="shared" si="1"/>
        <v>52721.706989160128</v>
      </c>
      <c r="AZ8" s="28">
        <v>7</v>
      </c>
      <c r="BA8" s="28">
        <v>1996</v>
      </c>
      <c r="BB8" s="29">
        <v>4080</v>
      </c>
      <c r="BC8" s="29">
        <v>20653.117749425401</v>
      </c>
      <c r="BD8" s="29">
        <v>2520.7706335112298</v>
      </c>
      <c r="BE8" s="29">
        <v>5232.5279030787597</v>
      </c>
      <c r="BF8" s="42">
        <v>10030.68</v>
      </c>
      <c r="BG8" s="42">
        <v>4543.6859048735887</v>
      </c>
      <c r="BH8" s="42">
        <v>0</v>
      </c>
      <c r="BI8" s="42">
        <v>0</v>
      </c>
      <c r="BJ8" s="42">
        <f t="shared" si="2"/>
        <v>14574.36590487359</v>
      </c>
    </row>
    <row r="9" spans="1:62" x14ac:dyDescent="0.2">
      <c r="A9" s="28">
        <v>2013</v>
      </c>
      <c r="B9" s="28" t="s">
        <v>70</v>
      </c>
      <c r="C9" s="28" t="s">
        <v>71</v>
      </c>
      <c r="D9" s="28" t="s">
        <v>72</v>
      </c>
      <c r="E9" s="28" t="s">
        <v>73</v>
      </c>
      <c r="F9" s="28" t="s">
        <v>74</v>
      </c>
      <c r="G9" s="28">
        <v>20</v>
      </c>
      <c r="H9" s="29">
        <v>385.28130629999998</v>
      </c>
      <c r="I9" s="30">
        <v>1723.6002861234613</v>
      </c>
      <c r="K9" s="28">
        <v>8</v>
      </c>
      <c r="L9" s="28">
        <v>1990</v>
      </c>
      <c r="M9" s="28" t="s">
        <v>49</v>
      </c>
      <c r="N9" s="28" t="s">
        <v>140</v>
      </c>
      <c r="O9" s="28">
        <v>0.5</v>
      </c>
      <c r="P9" s="28" t="s">
        <v>128</v>
      </c>
      <c r="Q9" s="28">
        <v>60858.5</v>
      </c>
      <c r="R9" s="28">
        <v>50</v>
      </c>
      <c r="S9" s="45">
        <v>0.3</v>
      </c>
      <c r="T9" s="45">
        <v>0.15</v>
      </c>
      <c r="U9" s="28" t="s">
        <v>133</v>
      </c>
      <c r="V9" s="29">
        <v>51729.725000000006</v>
      </c>
      <c r="X9" s="28">
        <v>8</v>
      </c>
      <c r="Y9" s="28">
        <v>1992</v>
      </c>
      <c r="Z9" s="28" t="s">
        <v>134</v>
      </c>
      <c r="AA9" s="28" t="s">
        <v>135</v>
      </c>
      <c r="AB9" s="28" t="s">
        <v>91</v>
      </c>
      <c r="AC9" s="28" t="s">
        <v>73</v>
      </c>
      <c r="AD9" s="28" t="s">
        <v>132</v>
      </c>
      <c r="AE9" s="28"/>
      <c r="AF9" s="29">
        <v>1885.027388</v>
      </c>
      <c r="AG9" s="41">
        <v>-810.01170789554067</v>
      </c>
      <c r="AI9" s="28">
        <v>8</v>
      </c>
      <c r="AJ9" s="28">
        <v>2013</v>
      </c>
      <c r="AK9" s="29">
        <v>134809.00031999999</v>
      </c>
      <c r="AL9" s="29">
        <v>33702.250079999998</v>
      </c>
      <c r="AM9" s="29">
        <v>0</v>
      </c>
      <c r="AN9" s="29">
        <v>83073.942079999993</v>
      </c>
      <c r="AO9" s="29">
        <v>18032.80816</v>
      </c>
      <c r="AP9" s="29">
        <v>0</v>
      </c>
      <c r="AQ9" s="29">
        <v>0</v>
      </c>
      <c r="AR9" s="29">
        <v>70437.702667200007</v>
      </c>
      <c r="AS9" s="29">
        <v>0</v>
      </c>
      <c r="AT9" s="29">
        <v>0</v>
      </c>
      <c r="AU9" s="29">
        <v>-17587.998892053314</v>
      </c>
      <c r="AV9" s="29">
        <v>0</v>
      </c>
      <c r="AW9" s="29">
        <v>0</v>
      </c>
      <c r="AX9" s="29">
        <f t="shared" si="1"/>
        <v>52849.703775146692</v>
      </c>
      <c r="AZ9" s="28">
        <v>8</v>
      </c>
      <c r="BA9" s="28">
        <v>1997</v>
      </c>
      <c r="BB9" s="29">
        <v>4314</v>
      </c>
      <c r="BC9" s="29">
        <v>21639.507077263399</v>
      </c>
      <c r="BD9" s="29">
        <v>2641.16220252226</v>
      </c>
      <c r="BE9" s="29">
        <v>5482.4325297715104</v>
      </c>
      <c r="BF9" s="42">
        <v>10605.969000000001</v>
      </c>
      <c r="BG9" s="42">
        <v>4760.6915569979474</v>
      </c>
      <c r="BH9" s="42">
        <v>0</v>
      </c>
      <c r="BI9" s="42">
        <v>0</v>
      </c>
      <c r="BJ9" s="42">
        <f t="shared" si="2"/>
        <v>15366.660556997947</v>
      </c>
    </row>
    <row r="10" spans="1:62" x14ac:dyDescent="0.2">
      <c r="A10" s="28">
        <v>2012</v>
      </c>
      <c r="B10" s="28" t="s">
        <v>70</v>
      </c>
      <c r="C10" s="28" t="s">
        <v>71</v>
      </c>
      <c r="D10" s="28" t="s">
        <v>72</v>
      </c>
      <c r="E10" s="28" t="s">
        <v>73</v>
      </c>
      <c r="F10" s="28" t="s">
        <v>74</v>
      </c>
      <c r="G10" s="28">
        <v>20</v>
      </c>
      <c r="H10" s="29">
        <v>394.26533549999999</v>
      </c>
      <c r="I10" s="30">
        <v>1763.791375196452</v>
      </c>
      <c r="K10" s="28">
        <v>9</v>
      </c>
      <c r="L10" s="28">
        <v>1990</v>
      </c>
      <c r="M10" s="28" t="s">
        <v>50</v>
      </c>
      <c r="N10" s="28" t="s">
        <v>143</v>
      </c>
      <c r="O10" s="28">
        <v>0.5</v>
      </c>
      <c r="P10" s="28" t="s">
        <v>128</v>
      </c>
      <c r="Q10" s="28">
        <v>6435.5</v>
      </c>
      <c r="R10" s="28"/>
      <c r="S10" s="28"/>
      <c r="T10" s="28"/>
      <c r="U10" s="28" t="s">
        <v>129</v>
      </c>
      <c r="V10" s="29">
        <v>7863.284168839029</v>
      </c>
      <c r="X10" s="28">
        <v>9</v>
      </c>
      <c r="Y10" s="28">
        <v>1992</v>
      </c>
      <c r="Z10" s="28" t="s">
        <v>138</v>
      </c>
      <c r="AA10" s="28" t="s">
        <v>139</v>
      </c>
      <c r="AB10" s="28" t="s">
        <v>91</v>
      </c>
      <c r="AC10" s="28" t="s">
        <v>73</v>
      </c>
      <c r="AD10" s="28" t="s">
        <v>132</v>
      </c>
      <c r="AE10" s="28"/>
      <c r="AF10" s="29">
        <v>1670.139122</v>
      </c>
      <c r="AG10" s="41">
        <v>2589.2030016018848</v>
      </c>
      <c r="AI10" s="28">
        <v>9</v>
      </c>
      <c r="AJ10" s="28">
        <v>2012</v>
      </c>
      <c r="AK10" s="29">
        <v>133951.06599999999</v>
      </c>
      <c r="AL10" s="29">
        <v>33487.766499999998</v>
      </c>
      <c r="AM10" s="29">
        <v>0</v>
      </c>
      <c r="AN10" s="29">
        <v>83021.332899999994</v>
      </c>
      <c r="AO10" s="29">
        <v>17441.9666</v>
      </c>
      <c r="AP10" s="29">
        <v>0</v>
      </c>
      <c r="AQ10" s="29">
        <v>0</v>
      </c>
      <c r="AR10" s="29">
        <v>69989.431985000003</v>
      </c>
      <c r="AS10" s="29">
        <v>0</v>
      </c>
      <c r="AT10" s="29">
        <v>0</v>
      </c>
      <c r="AU10" s="29">
        <v>-17011.731423866648</v>
      </c>
      <c r="AV10" s="29">
        <v>0</v>
      </c>
      <c r="AW10" s="29">
        <v>0</v>
      </c>
      <c r="AX10" s="29">
        <f t="shared" si="1"/>
        <v>52977.700561133359</v>
      </c>
      <c r="AZ10" s="28">
        <v>9</v>
      </c>
      <c r="BA10" s="28">
        <v>1998</v>
      </c>
      <c r="BB10" s="29">
        <v>4779</v>
      </c>
      <c r="BC10" s="29">
        <v>21402.924571708001</v>
      </c>
      <c r="BD10" s="29">
        <v>2612.2866477686398</v>
      </c>
      <c r="BE10" s="29">
        <v>5422.4936587149296</v>
      </c>
      <c r="BF10" s="42">
        <v>11749.1715</v>
      </c>
      <c r="BG10" s="42">
        <v>4708.6434057757606</v>
      </c>
      <c r="BH10" s="42">
        <v>0</v>
      </c>
      <c r="BI10" s="42">
        <v>0</v>
      </c>
      <c r="BJ10" s="42">
        <f t="shared" si="2"/>
        <v>16457.814905775762</v>
      </c>
    </row>
    <row r="11" spans="1:62" x14ac:dyDescent="0.2">
      <c r="A11" s="28">
        <v>2011</v>
      </c>
      <c r="B11" s="28" t="s">
        <v>70</v>
      </c>
      <c r="C11" s="28" t="s">
        <v>71</v>
      </c>
      <c r="D11" s="28" t="s">
        <v>72</v>
      </c>
      <c r="E11" s="28" t="s">
        <v>73</v>
      </c>
      <c r="F11" s="28" t="s">
        <v>74</v>
      </c>
      <c r="G11" s="28">
        <v>20</v>
      </c>
      <c r="H11" s="29">
        <v>374.63806449999998</v>
      </c>
      <c r="I11" s="30">
        <v>1675.9865184378909</v>
      </c>
      <c r="K11" s="28">
        <v>10</v>
      </c>
      <c r="L11" s="28">
        <v>1990</v>
      </c>
      <c r="M11" s="28" t="s">
        <v>50</v>
      </c>
      <c r="N11" s="28" t="s">
        <v>143</v>
      </c>
      <c r="O11" s="28">
        <v>0.5</v>
      </c>
      <c r="P11" s="28" t="s">
        <v>128</v>
      </c>
      <c r="Q11" s="28">
        <v>6435.5</v>
      </c>
      <c r="R11" s="28"/>
      <c r="S11" s="28"/>
      <c r="T11" s="28"/>
      <c r="U11" s="28" t="s">
        <v>133</v>
      </c>
      <c r="V11" s="29">
        <v>7666.2006775925411</v>
      </c>
      <c r="X11" s="28">
        <v>10</v>
      </c>
      <c r="Y11" s="28">
        <v>1993</v>
      </c>
      <c r="Z11" s="28" t="s">
        <v>130</v>
      </c>
      <c r="AA11" s="28" t="s">
        <v>131</v>
      </c>
      <c r="AB11" s="28" t="s">
        <v>91</v>
      </c>
      <c r="AC11" s="28" t="s">
        <v>92</v>
      </c>
      <c r="AD11" s="28" t="s">
        <v>132</v>
      </c>
      <c r="AE11" s="28"/>
      <c r="AF11" s="29">
        <v>167.13531799999899</v>
      </c>
      <c r="AG11" s="41">
        <v>-474.59085271891354</v>
      </c>
      <c r="AI11" s="28">
        <v>10</v>
      </c>
      <c r="AJ11" s="28">
        <v>2011</v>
      </c>
      <c r="AK11" s="29">
        <v>133182.16260000001</v>
      </c>
      <c r="AL11" s="29">
        <v>33295.540650000003</v>
      </c>
      <c r="AM11" s="29">
        <v>0</v>
      </c>
      <c r="AN11" s="29">
        <v>82590.342310000007</v>
      </c>
      <c r="AO11" s="29">
        <v>17296.279640000001</v>
      </c>
      <c r="AP11" s="29">
        <v>0</v>
      </c>
      <c r="AQ11" s="29">
        <v>0</v>
      </c>
      <c r="AR11" s="29">
        <v>69587.679958500012</v>
      </c>
      <c r="AS11" s="29">
        <v>0</v>
      </c>
      <c r="AT11" s="29">
        <v>0</v>
      </c>
      <c r="AU11" s="29">
        <v>-16869.638075546645</v>
      </c>
      <c r="AV11" s="29">
        <v>0</v>
      </c>
      <c r="AW11" s="29">
        <v>0</v>
      </c>
      <c r="AX11" s="29">
        <f t="shared" si="1"/>
        <v>52718.041882953366</v>
      </c>
      <c r="AZ11" s="28">
        <v>10</v>
      </c>
      <c r="BA11" s="28">
        <v>1999</v>
      </c>
      <c r="BB11" s="29">
        <v>4604</v>
      </c>
      <c r="BC11" s="29">
        <v>20834.651015650201</v>
      </c>
      <c r="BD11" s="29">
        <v>2542.9272750438399</v>
      </c>
      <c r="BE11" s="29">
        <v>5278.5198880363096</v>
      </c>
      <c r="BF11" s="42">
        <v>11318.934000000001</v>
      </c>
      <c r="BG11" s="42">
        <v>4583.6232234430436</v>
      </c>
      <c r="BH11" s="42">
        <v>0</v>
      </c>
      <c r="BI11" s="42">
        <v>0</v>
      </c>
      <c r="BJ11" s="42">
        <f t="shared" si="2"/>
        <v>15902.557223443044</v>
      </c>
    </row>
    <row r="12" spans="1:62" x14ac:dyDescent="0.2">
      <c r="A12" s="28">
        <v>2010</v>
      </c>
      <c r="B12" s="28" t="s">
        <v>70</v>
      </c>
      <c r="C12" s="28" t="s">
        <v>71</v>
      </c>
      <c r="D12" s="28" t="s">
        <v>72</v>
      </c>
      <c r="E12" s="28" t="s">
        <v>73</v>
      </c>
      <c r="F12" s="28" t="s">
        <v>74</v>
      </c>
      <c r="G12" s="28">
        <v>20</v>
      </c>
      <c r="H12" s="29">
        <v>355.01079349999998</v>
      </c>
      <c r="I12" s="30">
        <v>1588.1816616793303</v>
      </c>
      <c r="K12" s="28">
        <v>11</v>
      </c>
      <c r="L12" s="28">
        <v>1990</v>
      </c>
      <c r="M12" s="28" t="s">
        <v>51</v>
      </c>
      <c r="N12" s="28" t="s">
        <v>144</v>
      </c>
      <c r="O12" s="28">
        <v>0.68280750075048602</v>
      </c>
      <c r="P12" s="28" t="s">
        <v>128</v>
      </c>
      <c r="Q12" s="28">
        <v>111297.622622329</v>
      </c>
      <c r="R12" s="28"/>
      <c r="S12" s="28"/>
      <c r="T12" s="28"/>
      <c r="U12" s="28" t="s">
        <v>141</v>
      </c>
      <c r="V12" s="29">
        <v>267440.17847390653</v>
      </c>
      <c r="X12" s="28">
        <v>11</v>
      </c>
      <c r="Y12" s="28">
        <v>1993</v>
      </c>
      <c r="Z12" s="28" t="s">
        <v>134</v>
      </c>
      <c r="AA12" s="28" t="s">
        <v>135</v>
      </c>
      <c r="AB12" s="28" t="s">
        <v>91</v>
      </c>
      <c r="AC12" s="28" t="s">
        <v>73</v>
      </c>
      <c r="AD12" s="28" t="s">
        <v>132</v>
      </c>
      <c r="AE12" s="28"/>
      <c r="AF12" s="29">
        <v>1885.027388</v>
      </c>
      <c r="AG12" s="41">
        <v>-810.01170789554067</v>
      </c>
      <c r="AI12" s="28">
        <v>11</v>
      </c>
      <c r="AJ12" s="28">
        <v>2010</v>
      </c>
      <c r="AK12" s="29">
        <v>132413.2592</v>
      </c>
      <c r="AL12" s="29">
        <v>33103.3148</v>
      </c>
      <c r="AM12" s="29">
        <v>0</v>
      </c>
      <c r="AN12" s="29">
        <v>82159.351719999904</v>
      </c>
      <c r="AO12" s="29">
        <v>17150.5926799999</v>
      </c>
      <c r="AP12" s="29">
        <v>0</v>
      </c>
      <c r="AQ12" s="29">
        <v>0</v>
      </c>
      <c r="AR12" s="29">
        <v>69185.927932000006</v>
      </c>
      <c r="AS12" s="29">
        <v>0</v>
      </c>
      <c r="AT12" s="29">
        <v>0</v>
      </c>
      <c r="AU12" s="29">
        <v>-16727.544727226548</v>
      </c>
      <c r="AV12" s="29">
        <v>0</v>
      </c>
      <c r="AW12" s="29">
        <v>0</v>
      </c>
      <c r="AX12" s="29">
        <f t="shared" si="1"/>
        <v>52458.383204773461</v>
      </c>
      <c r="AZ12" s="28">
        <v>11</v>
      </c>
      <c r="BA12" s="28">
        <v>2000</v>
      </c>
      <c r="BB12" s="29">
        <v>4280</v>
      </c>
      <c r="BC12" s="29">
        <v>19917.4738300317</v>
      </c>
      <c r="BD12" s="29">
        <v>2430.9832410590402</v>
      </c>
      <c r="BE12" s="29">
        <v>5046.15036039201</v>
      </c>
      <c r="BF12" s="42">
        <v>10522.380000000001</v>
      </c>
      <c r="BG12" s="42">
        <v>4381.8442426069732</v>
      </c>
      <c r="BH12" s="42">
        <v>0</v>
      </c>
      <c r="BI12" s="42">
        <v>0</v>
      </c>
      <c r="BJ12" s="42">
        <f t="shared" si="2"/>
        <v>14904.224242606975</v>
      </c>
    </row>
    <row r="13" spans="1:62" x14ac:dyDescent="0.2">
      <c r="A13" s="28">
        <v>2009</v>
      </c>
      <c r="B13" s="28" t="s">
        <v>70</v>
      </c>
      <c r="C13" s="28" t="s">
        <v>71</v>
      </c>
      <c r="D13" s="28" t="s">
        <v>72</v>
      </c>
      <c r="E13" s="28" t="s">
        <v>73</v>
      </c>
      <c r="F13" s="28" t="s">
        <v>74</v>
      </c>
      <c r="G13" s="28">
        <v>20</v>
      </c>
      <c r="H13" s="29">
        <v>335.383522499999</v>
      </c>
      <c r="I13" s="30">
        <v>1500.3768049207649</v>
      </c>
      <c r="K13" s="28">
        <v>12</v>
      </c>
      <c r="L13" s="28">
        <v>1990</v>
      </c>
      <c r="M13" s="28" t="s">
        <v>51</v>
      </c>
      <c r="N13" s="28" t="s">
        <v>144</v>
      </c>
      <c r="O13" s="28">
        <v>0.117041716547544</v>
      </c>
      <c r="P13" s="28" t="s">
        <v>128</v>
      </c>
      <c r="Q13" s="28">
        <v>19077.7997972497</v>
      </c>
      <c r="R13" s="28"/>
      <c r="S13" s="28"/>
      <c r="T13" s="28"/>
      <c r="U13" s="28" t="s">
        <v>129</v>
      </c>
      <c r="V13" s="29">
        <v>50863.708344248415</v>
      </c>
      <c r="X13" s="28">
        <v>12</v>
      </c>
      <c r="Y13" s="28">
        <v>1993</v>
      </c>
      <c r="Z13" s="28" t="s">
        <v>138</v>
      </c>
      <c r="AA13" s="28" t="s">
        <v>139</v>
      </c>
      <c r="AB13" s="28" t="s">
        <v>91</v>
      </c>
      <c r="AC13" s="28" t="s">
        <v>73</v>
      </c>
      <c r="AD13" s="28" t="s">
        <v>132</v>
      </c>
      <c r="AE13" s="28"/>
      <c r="AF13" s="29">
        <v>1670.139122</v>
      </c>
      <c r="AG13" s="41">
        <v>2589.2030016018848</v>
      </c>
      <c r="AI13" s="28">
        <v>12</v>
      </c>
      <c r="AJ13" s="28">
        <v>2009</v>
      </c>
      <c r="AK13" s="29">
        <v>131644.35579999999</v>
      </c>
      <c r="AL13" s="29">
        <v>32911.088949999998</v>
      </c>
      <c r="AM13" s="29">
        <v>0</v>
      </c>
      <c r="AN13" s="29">
        <v>81728.361129999903</v>
      </c>
      <c r="AO13" s="29">
        <v>17004.905719999999</v>
      </c>
      <c r="AP13" s="29">
        <v>0</v>
      </c>
      <c r="AQ13" s="29">
        <v>0</v>
      </c>
      <c r="AR13" s="29">
        <v>68784.1759055</v>
      </c>
      <c r="AS13" s="29">
        <v>0</v>
      </c>
      <c r="AT13" s="29">
        <v>0</v>
      </c>
      <c r="AU13" s="29">
        <v>-16585.451378906644</v>
      </c>
      <c r="AV13" s="29">
        <v>0</v>
      </c>
      <c r="AW13" s="29">
        <v>0</v>
      </c>
      <c r="AX13" s="29">
        <f t="shared" si="1"/>
        <v>52198.72452659336</v>
      </c>
      <c r="AZ13" s="28">
        <v>12</v>
      </c>
      <c r="BA13" s="28">
        <v>2001</v>
      </c>
      <c r="BB13" s="29">
        <v>4121</v>
      </c>
      <c r="BC13" s="29">
        <v>20279.609952802399</v>
      </c>
      <c r="BD13" s="29">
        <v>2475.1829650275699</v>
      </c>
      <c r="BE13" s="29">
        <v>5137.8986082885403</v>
      </c>
      <c r="BF13" s="42">
        <v>10131.478500000001</v>
      </c>
      <c r="BG13" s="42">
        <v>4461.5141896165269</v>
      </c>
      <c r="BH13" s="42">
        <v>0</v>
      </c>
      <c r="BI13" s="42">
        <v>0</v>
      </c>
      <c r="BJ13" s="42">
        <f t="shared" si="2"/>
        <v>14592.992689616527</v>
      </c>
    </row>
    <row r="14" spans="1:62" x14ac:dyDescent="0.2">
      <c r="A14" s="28">
        <v>2008</v>
      </c>
      <c r="B14" s="28" t="s">
        <v>70</v>
      </c>
      <c r="C14" s="28" t="s">
        <v>71</v>
      </c>
      <c r="D14" s="28" t="s">
        <v>72</v>
      </c>
      <c r="E14" s="28" t="s">
        <v>73</v>
      </c>
      <c r="F14" s="28" t="s">
        <v>74</v>
      </c>
      <c r="G14" s="28">
        <v>20</v>
      </c>
      <c r="H14" s="29">
        <v>315.75625150000002</v>
      </c>
      <c r="I14" s="30">
        <v>1412.5719481622086</v>
      </c>
      <c r="K14" s="28">
        <v>13</v>
      </c>
      <c r="L14" s="28">
        <v>1990</v>
      </c>
      <c r="M14" s="28" t="s">
        <v>51</v>
      </c>
      <c r="N14" s="28" t="s">
        <v>144</v>
      </c>
      <c r="O14" s="28">
        <v>0.20015078270196801</v>
      </c>
      <c r="P14" s="28" t="s">
        <v>128</v>
      </c>
      <c r="Q14" s="28">
        <v>32624.577580420799</v>
      </c>
      <c r="R14" s="28"/>
      <c r="S14" s="28"/>
      <c r="T14" s="28"/>
      <c r="U14" s="28" t="s">
        <v>133</v>
      </c>
      <c r="V14" s="29">
        <v>84605.654671058641</v>
      </c>
      <c r="X14" s="28">
        <v>13</v>
      </c>
      <c r="Y14" s="28">
        <v>1994</v>
      </c>
      <c r="Z14" s="28" t="s">
        <v>130</v>
      </c>
      <c r="AA14" s="28" t="s">
        <v>131</v>
      </c>
      <c r="AB14" s="28" t="s">
        <v>91</v>
      </c>
      <c r="AC14" s="28" t="s">
        <v>92</v>
      </c>
      <c r="AD14" s="28" t="s">
        <v>132</v>
      </c>
      <c r="AE14" s="28"/>
      <c r="AF14" s="29">
        <v>167.13531799999899</v>
      </c>
      <c r="AG14" s="41">
        <v>-474.59085271891354</v>
      </c>
      <c r="AI14" s="28">
        <v>13</v>
      </c>
      <c r="AJ14" s="28">
        <v>2008</v>
      </c>
      <c r="AK14" s="29">
        <v>130875.45239999999</v>
      </c>
      <c r="AL14" s="29">
        <v>32718.863099999999</v>
      </c>
      <c r="AM14" s="29">
        <v>0</v>
      </c>
      <c r="AN14" s="29">
        <v>81297.370539999902</v>
      </c>
      <c r="AO14" s="29">
        <v>16859.21876</v>
      </c>
      <c r="AP14" s="29">
        <v>0</v>
      </c>
      <c r="AQ14" s="29">
        <v>0</v>
      </c>
      <c r="AR14" s="29">
        <v>68382.423879000009</v>
      </c>
      <c r="AS14" s="29">
        <v>0</v>
      </c>
      <c r="AT14" s="29">
        <v>0</v>
      </c>
      <c r="AU14" s="29">
        <v>-16443.358030586645</v>
      </c>
      <c r="AV14" s="29">
        <v>0</v>
      </c>
      <c r="AW14" s="29">
        <v>0</v>
      </c>
      <c r="AX14" s="29">
        <f t="shared" si="1"/>
        <v>51939.06584841336</v>
      </c>
      <c r="AZ14" s="28">
        <v>13</v>
      </c>
      <c r="BA14" s="28">
        <v>2002</v>
      </c>
      <c r="BB14" s="29">
        <v>3997</v>
      </c>
      <c r="BC14" s="29">
        <v>20677.411779928199</v>
      </c>
      <c r="BD14" s="29">
        <v>2523.7357877026702</v>
      </c>
      <c r="BE14" s="29">
        <v>5238.6828668971102</v>
      </c>
      <c r="BF14" s="42">
        <v>9826.6244999999999</v>
      </c>
      <c r="BG14" s="42">
        <v>4549.0305915842036</v>
      </c>
      <c r="BH14" s="42">
        <v>0</v>
      </c>
      <c r="BI14" s="42">
        <v>0</v>
      </c>
      <c r="BJ14" s="42">
        <f t="shared" si="2"/>
        <v>14375.655091584204</v>
      </c>
    </row>
    <row r="15" spans="1:62" x14ac:dyDescent="0.2">
      <c r="A15" s="28">
        <v>2007</v>
      </c>
      <c r="B15" s="28" t="s">
        <v>70</v>
      </c>
      <c r="C15" s="28" t="s">
        <v>71</v>
      </c>
      <c r="D15" s="28" t="s">
        <v>72</v>
      </c>
      <c r="E15" s="28" t="s">
        <v>73</v>
      </c>
      <c r="F15" s="28" t="s">
        <v>74</v>
      </c>
      <c r="G15" s="28">
        <v>20</v>
      </c>
      <c r="H15" s="29">
        <v>296.12898050000001</v>
      </c>
      <c r="I15" s="30">
        <v>1324.7670914036478</v>
      </c>
      <c r="K15" s="28">
        <v>14</v>
      </c>
      <c r="L15" s="28">
        <v>1990</v>
      </c>
      <c r="M15" s="28" t="s">
        <v>145</v>
      </c>
      <c r="N15" s="28" t="s">
        <v>146</v>
      </c>
      <c r="O15" s="28">
        <v>1</v>
      </c>
      <c r="P15" s="28" t="s">
        <v>128</v>
      </c>
      <c r="Q15" s="28">
        <v>16233</v>
      </c>
      <c r="R15" s="28"/>
      <c r="S15" s="28"/>
      <c r="T15" s="28"/>
      <c r="U15" s="28" t="s">
        <v>129</v>
      </c>
      <c r="V15" s="29">
        <v>1.3434631898779976E-2</v>
      </c>
      <c r="X15" s="28">
        <v>14</v>
      </c>
      <c r="Y15" s="28">
        <v>1994</v>
      </c>
      <c r="Z15" s="28" t="s">
        <v>134</v>
      </c>
      <c r="AA15" s="28" t="s">
        <v>135</v>
      </c>
      <c r="AB15" s="28" t="s">
        <v>91</v>
      </c>
      <c r="AC15" s="28" t="s">
        <v>73</v>
      </c>
      <c r="AD15" s="28" t="s">
        <v>132</v>
      </c>
      <c r="AE15" s="28"/>
      <c r="AF15" s="29">
        <v>1885.027388</v>
      </c>
      <c r="AG15" s="41">
        <v>-810.01170789554067</v>
      </c>
      <c r="AI15" s="28">
        <v>14</v>
      </c>
      <c r="AJ15" s="28">
        <v>2007</v>
      </c>
      <c r="AK15" s="29">
        <v>130106.549</v>
      </c>
      <c r="AL15" s="29">
        <v>32526.63725</v>
      </c>
      <c r="AM15" s="29">
        <v>0</v>
      </c>
      <c r="AN15" s="29">
        <v>80866.379950000002</v>
      </c>
      <c r="AO15" s="29">
        <v>16713.531800000001</v>
      </c>
      <c r="AP15" s="29">
        <v>0</v>
      </c>
      <c r="AQ15" s="29">
        <v>0</v>
      </c>
      <c r="AR15" s="29">
        <v>67980.671852500003</v>
      </c>
      <c r="AS15" s="29">
        <v>0</v>
      </c>
      <c r="AT15" s="29">
        <v>0</v>
      </c>
      <c r="AU15" s="29">
        <v>-16301.264682266648</v>
      </c>
      <c r="AV15" s="29">
        <v>0</v>
      </c>
      <c r="AW15" s="29">
        <v>0</v>
      </c>
      <c r="AX15" s="29">
        <f t="shared" si="1"/>
        <v>51679.407170233353</v>
      </c>
      <c r="AZ15" s="28">
        <v>14</v>
      </c>
      <c r="BA15" s="28">
        <v>2003</v>
      </c>
      <c r="BB15" s="29">
        <v>3977</v>
      </c>
      <c r="BC15" s="29">
        <v>19799.234266680502</v>
      </c>
      <c r="BD15" s="29">
        <v>2416.5517725209302</v>
      </c>
      <c r="BE15" s="29">
        <v>5016.1940205314204</v>
      </c>
      <c r="BF15" s="42">
        <v>9777.4545000000016</v>
      </c>
      <c r="BG15" s="42">
        <v>4355.8315386697095</v>
      </c>
      <c r="BH15" s="42">
        <v>0</v>
      </c>
      <c r="BI15" s="42">
        <v>0</v>
      </c>
      <c r="BJ15" s="42">
        <f t="shared" si="2"/>
        <v>14133.28603866971</v>
      </c>
    </row>
    <row r="16" spans="1:62" x14ac:dyDescent="0.2">
      <c r="A16" s="28">
        <v>2006</v>
      </c>
      <c r="B16" s="28" t="s">
        <v>70</v>
      </c>
      <c r="C16" s="28" t="s">
        <v>71</v>
      </c>
      <c r="D16" s="28" t="s">
        <v>72</v>
      </c>
      <c r="E16" s="28" t="s">
        <v>73</v>
      </c>
      <c r="F16" s="28" t="s">
        <v>74</v>
      </c>
      <c r="G16" s="28">
        <v>20</v>
      </c>
      <c r="H16" s="29">
        <v>295.44101429999898</v>
      </c>
      <c r="I16" s="30">
        <v>1321.6893953935494</v>
      </c>
      <c r="K16" s="28">
        <v>15</v>
      </c>
      <c r="L16" s="28">
        <v>1990</v>
      </c>
      <c r="M16" s="28" t="s">
        <v>147</v>
      </c>
      <c r="N16" s="28" t="s">
        <v>148</v>
      </c>
      <c r="O16" s="28">
        <v>1</v>
      </c>
      <c r="P16" s="28" t="s">
        <v>128</v>
      </c>
      <c r="Q16" s="28">
        <v>258667</v>
      </c>
      <c r="R16" s="28"/>
      <c r="S16" s="28"/>
      <c r="T16" s="28"/>
      <c r="U16" s="28" t="s">
        <v>129</v>
      </c>
      <c r="V16" s="29">
        <v>0.21407601363652559</v>
      </c>
      <c r="X16" s="28">
        <v>15</v>
      </c>
      <c r="Y16" s="28">
        <v>1994</v>
      </c>
      <c r="Z16" s="28" t="s">
        <v>138</v>
      </c>
      <c r="AA16" s="28" t="s">
        <v>139</v>
      </c>
      <c r="AB16" s="28" t="s">
        <v>91</v>
      </c>
      <c r="AC16" s="28" t="s">
        <v>73</v>
      </c>
      <c r="AD16" s="28" t="s">
        <v>132</v>
      </c>
      <c r="AE16" s="28"/>
      <c r="AF16" s="29">
        <v>1670.139122</v>
      </c>
      <c r="AG16" s="41">
        <v>2589.2030016018848</v>
      </c>
      <c r="AI16" s="28">
        <v>15</v>
      </c>
      <c r="AJ16" s="28">
        <v>2006</v>
      </c>
      <c r="AK16" s="29">
        <v>130122.73643999999</v>
      </c>
      <c r="AL16" s="29">
        <v>32530.684109999998</v>
      </c>
      <c r="AM16" s="29">
        <v>0</v>
      </c>
      <c r="AN16" s="29">
        <v>80813.770769999901</v>
      </c>
      <c r="AO16" s="29">
        <v>16778.281559999999</v>
      </c>
      <c r="AP16" s="29">
        <v>0</v>
      </c>
      <c r="AQ16" s="29">
        <v>0</v>
      </c>
      <c r="AR16" s="29">
        <v>67989.129789900006</v>
      </c>
      <c r="AS16" s="29">
        <v>0</v>
      </c>
      <c r="AT16" s="29">
        <v>0</v>
      </c>
      <c r="AU16" s="29">
        <v>-16364.41728151998</v>
      </c>
      <c r="AV16" s="29">
        <v>0</v>
      </c>
      <c r="AW16" s="29">
        <v>0</v>
      </c>
      <c r="AX16" s="29">
        <f t="shared" si="1"/>
        <v>51624.712508380027</v>
      </c>
      <c r="AZ16" s="28">
        <v>15</v>
      </c>
      <c r="BA16" s="28">
        <v>2004</v>
      </c>
      <c r="BB16" s="29">
        <v>4129</v>
      </c>
      <c r="BC16" s="29">
        <v>19073.023667641599</v>
      </c>
      <c r="BD16" s="29">
        <v>2327.9157431324502</v>
      </c>
      <c r="BE16" s="29">
        <v>4832.2064371996703</v>
      </c>
      <c r="BF16" s="42">
        <v>10151.146499999999</v>
      </c>
      <c r="BG16" s="42">
        <v>4196.0652068811514</v>
      </c>
      <c r="BH16" s="42">
        <v>0</v>
      </c>
      <c r="BI16" s="42">
        <v>0</v>
      </c>
      <c r="BJ16" s="42">
        <f t="shared" si="2"/>
        <v>14347.211706881149</v>
      </c>
    </row>
    <row r="17" spans="1:62" x14ac:dyDescent="0.2">
      <c r="A17" s="28">
        <v>2005</v>
      </c>
      <c r="B17" s="28" t="s">
        <v>70</v>
      </c>
      <c r="C17" s="28" t="s">
        <v>71</v>
      </c>
      <c r="D17" s="28" t="s">
        <v>72</v>
      </c>
      <c r="E17" s="28" t="s">
        <v>73</v>
      </c>
      <c r="F17" s="28" t="s">
        <v>74</v>
      </c>
      <c r="G17" s="28">
        <v>20</v>
      </c>
      <c r="H17" s="29">
        <v>294.7530481</v>
      </c>
      <c r="I17" s="30">
        <v>1318.6116993834598</v>
      </c>
      <c r="K17" s="28">
        <v>16</v>
      </c>
      <c r="L17" s="28">
        <v>1990</v>
      </c>
      <c r="M17" s="28" t="s">
        <v>149</v>
      </c>
      <c r="N17" s="28" t="s">
        <v>140</v>
      </c>
      <c r="O17" s="28">
        <v>1</v>
      </c>
      <c r="P17" s="28" t="s">
        <v>128</v>
      </c>
      <c r="Q17" s="28">
        <v>30956</v>
      </c>
      <c r="R17" s="28">
        <v>0</v>
      </c>
      <c r="S17" s="45">
        <v>0</v>
      </c>
      <c r="T17" s="45">
        <v>0</v>
      </c>
      <c r="U17" s="28" t="s">
        <v>129</v>
      </c>
      <c r="V17" s="29">
        <v>0</v>
      </c>
      <c r="X17" s="28">
        <v>16</v>
      </c>
      <c r="Y17" s="28">
        <v>1995</v>
      </c>
      <c r="Z17" s="28" t="s">
        <v>130</v>
      </c>
      <c r="AA17" s="28" t="s">
        <v>131</v>
      </c>
      <c r="AB17" s="28" t="s">
        <v>91</v>
      </c>
      <c r="AC17" s="28" t="s">
        <v>92</v>
      </c>
      <c r="AD17" s="28" t="s">
        <v>132</v>
      </c>
      <c r="AE17" s="28"/>
      <c r="AF17" s="29">
        <v>167.13531799999899</v>
      </c>
      <c r="AG17" s="41">
        <v>-474.59085271891354</v>
      </c>
      <c r="AI17" s="28">
        <v>16</v>
      </c>
      <c r="AJ17" s="28">
        <v>2005</v>
      </c>
      <c r="AK17" s="29">
        <v>130138.92388</v>
      </c>
      <c r="AL17" s="29">
        <v>32534.730970000001</v>
      </c>
      <c r="AM17" s="29">
        <v>0</v>
      </c>
      <c r="AN17" s="29">
        <v>80761.161590000003</v>
      </c>
      <c r="AO17" s="29">
        <v>16843.031319999998</v>
      </c>
      <c r="AP17" s="29">
        <v>0</v>
      </c>
      <c r="AQ17" s="29">
        <v>0</v>
      </c>
      <c r="AR17" s="29">
        <v>67997.587727300008</v>
      </c>
      <c r="AS17" s="29">
        <v>0</v>
      </c>
      <c r="AT17" s="29">
        <v>0</v>
      </c>
      <c r="AU17" s="29">
        <v>-16427.569880773313</v>
      </c>
      <c r="AV17" s="29">
        <v>0</v>
      </c>
      <c r="AW17" s="29">
        <v>0</v>
      </c>
      <c r="AX17" s="29">
        <f t="shared" si="1"/>
        <v>51570.017846526694</v>
      </c>
      <c r="AZ17" s="28">
        <v>16</v>
      </c>
      <c r="BA17" s="28">
        <v>2005</v>
      </c>
      <c r="BB17" s="29">
        <v>4123</v>
      </c>
      <c r="BC17" s="29">
        <v>19354.7568873335</v>
      </c>
      <c r="BD17" s="29">
        <v>2362.3020684950502</v>
      </c>
      <c r="BE17" s="29">
        <v>4903.5843739909897</v>
      </c>
      <c r="BF17" s="42">
        <v>10136.395500000001</v>
      </c>
      <c r="BG17" s="42">
        <v>4258.0465152133702</v>
      </c>
      <c r="BH17" s="42">
        <v>0</v>
      </c>
      <c r="BI17" s="42">
        <v>0</v>
      </c>
      <c r="BJ17" s="42">
        <f t="shared" si="2"/>
        <v>14394.442015213372</v>
      </c>
    </row>
    <row r="18" spans="1:62" x14ac:dyDescent="0.2">
      <c r="A18" s="28">
        <v>2004</v>
      </c>
      <c r="B18" s="28" t="s">
        <v>70</v>
      </c>
      <c r="C18" s="28" t="s">
        <v>71</v>
      </c>
      <c r="D18" s="28" t="s">
        <v>72</v>
      </c>
      <c r="E18" s="28" t="s">
        <v>73</v>
      </c>
      <c r="F18" s="28" t="s">
        <v>74</v>
      </c>
      <c r="G18" s="28">
        <v>20</v>
      </c>
      <c r="H18" s="29">
        <v>294.0650819</v>
      </c>
      <c r="I18" s="30">
        <v>1315.534003373366</v>
      </c>
      <c r="K18" s="28">
        <v>17</v>
      </c>
      <c r="L18" s="28">
        <v>1990</v>
      </c>
      <c r="M18" s="28" t="s">
        <v>150</v>
      </c>
      <c r="N18" s="28" t="s">
        <v>148</v>
      </c>
      <c r="O18" s="28">
        <v>1</v>
      </c>
      <c r="P18" s="28" t="s">
        <v>128</v>
      </c>
      <c r="Q18" s="28">
        <v>2933</v>
      </c>
      <c r="R18" s="28"/>
      <c r="S18" s="28"/>
      <c r="T18" s="28"/>
      <c r="U18" s="28" t="s">
        <v>129</v>
      </c>
      <c r="V18" s="29">
        <v>2.4273871347946572E-3</v>
      </c>
      <c r="X18" s="28">
        <v>17</v>
      </c>
      <c r="Y18" s="28">
        <v>1995</v>
      </c>
      <c r="Z18" s="28" t="s">
        <v>134</v>
      </c>
      <c r="AA18" s="28" t="s">
        <v>135</v>
      </c>
      <c r="AB18" s="28" t="s">
        <v>91</v>
      </c>
      <c r="AC18" s="28" t="s">
        <v>73</v>
      </c>
      <c r="AD18" s="28" t="s">
        <v>132</v>
      </c>
      <c r="AE18" s="28"/>
      <c r="AF18" s="29">
        <v>1885.027388</v>
      </c>
      <c r="AG18" s="41">
        <v>-810.01170789554067</v>
      </c>
      <c r="AI18" s="28">
        <v>17</v>
      </c>
      <c r="AJ18" s="28">
        <v>2004</v>
      </c>
      <c r="AK18" s="29">
        <v>130155.11132</v>
      </c>
      <c r="AL18" s="29">
        <v>32538.777829999999</v>
      </c>
      <c r="AM18" s="29">
        <v>0</v>
      </c>
      <c r="AN18" s="29">
        <v>80708.552409999902</v>
      </c>
      <c r="AO18" s="29">
        <v>16907.781079999899</v>
      </c>
      <c r="AP18" s="29">
        <v>0</v>
      </c>
      <c r="AQ18" s="29">
        <v>0</v>
      </c>
      <c r="AR18" s="29">
        <v>68006.04566470001</v>
      </c>
      <c r="AS18" s="29">
        <v>0</v>
      </c>
      <c r="AT18" s="29">
        <v>0</v>
      </c>
      <c r="AU18" s="29">
        <v>-16490.722480026547</v>
      </c>
      <c r="AV18" s="29">
        <v>0</v>
      </c>
      <c r="AW18" s="29">
        <v>0</v>
      </c>
      <c r="AX18" s="29">
        <f t="shared" si="1"/>
        <v>51515.323184673463</v>
      </c>
      <c r="AZ18" s="28">
        <v>17</v>
      </c>
      <c r="BA18" s="28">
        <v>2006</v>
      </c>
      <c r="BB18" s="29">
        <v>4271</v>
      </c>
      <c r="BC18" s="29">
        <v>18318.409728685099</v>
      </c>
      <c r="BD18" s="29">
        <v>2235.8130068754599</v>
      </c>
      <c r="BE18" s="29">
        <v>4641.0227844675301</v>
      </c>
      <c r="BF18" s="42">
        <v>10500.253500000001</v>
      </c>
      <c r="BG18" s="42">
        <v>4030.0501403107214</v>
      </c>
      <c r="BH18" s="42">
        <v>0</v>
      </c>
      <c r="BI18" s="42">
        <v>0</v>
      </c>
      <c r="BJ18" s="42">
        <f t="shared" si="2"/>
        <v>14530.303640310722</v>
      </c>
    </row>
    <row r="19" spans="1:62" x14ac:dyDescent="0.2">
      <c r="A19" s="28">
        <v>2003</v>
      </c>
      <c r="B19" s="28" t="s">
        <v>70</v>
      </c>
      <c r="C19" s="28" t="s">
        <v>71</v>
      </c>
      <c r="D19" s="28" t="s">
        <v>72</v>
      </c>
      <c r="E19" s="28" t="s">
        <v>73</v>
      </c>
      <c r="F19" s="28" t="s">
        <v>74</v>
      </c>
      <c r="G19" s="28">
        <v>20</v>
      </c>
      <c r="H19" s="29">
        <v>293.37711569999999</v>
      </c>
      <c r="I19" s="30">
        <v>1312.4563073632721</v>
      </c>
      <c r="K19" s="28">
        <v>18</v>
      </c>
      <c r="L19" s="28">
        <v>1990</v>
      </c>
      <c r="M19" s="28" t="s">
        <v>151</v>
      </c>
      <c r="N19" s="28" t="s">
        <v>146</v>
      </c>
      <c r="O19" s="28">
        <v>1</v>
      </c>
      <c r="P19" s="28" t="s">
        <v>128</v>
      </c>
      <c r="Q19" s="28">
        <v>194</v>
      </c>
      <c r="R19" s="28"/>
      <c r="S19" s="28"/>
      <c r="T19" s="28"/>
      <c r="U19" s="28" t="s">
        <v>129</v>
      </c>
      <c r="V19" s="29">
        <v>1.6055680332429712E-4</v>
      </c>
      <c r="X19" s="28">
        <v>18</v>
      </c>
      <c r="Y19" s="28">
        <v>1995</v>
      </c>
      <c r="Z19" s="28" t="s">
        <v>138</v>
      </c>
      <c r="AA19" s="28" t="s">
        <v>139</v>
      </c>
      <c r="AB19" s="28" t="s">
        <v>91</v>
      </c>
      <c r="AC19" s="28" t="s">
        <v>73</v>
      </c>
      <c r="AD19" s="28" t="s">
        <v>132</v>
      </c>
      <c r="AE19" s="28"/>
      <c r="AF19" s="29">
        <v>1670.139122</v>
      </c>
      <c r="AG19" s="41">
        <v>2589.2030016018848</v>
      </c>
      <c r="AI19" s="28">
        <v>18</v>
      </c>
      <c r="AJ19" s="28">
        <v>2003</v>
      </c>
      <c r="AK19" s="29">
        <v>130171.298759999</v>
      </c>
      <c r="AL19" s="29">
        <v>32542.824689999899</v>
      </c>
      <c r="AM19" s="29">
        <v>0</v>
      </c>
      <c r="AN19" s="29">
        <v>80655.943229999903</v>
      </c>
      <c r="AO19" s="29">
        <v>16972.530839999999</v>
      </c>
      <c r="AP19" s="29">
        <v>0</v>
      </c>
      <c r="AQ19" s="29">
        <v>0</v>
      </c>
      <c r="AR19" s="29">
        <v>68014.503602099794</v>
      </c>
      <c r="AS19" s="29">
        <v>0</v>
      </c>
      <c r="AT19" s="29">
        <v>0</v>
      </c>
      <c r="AU19" s="29">
        <v>-16553.87507927998</v>
      </c>
      <c r="AV19" s="29">
        <v>0</v>
      </c>
      <c r="AW19" s="29">
        <v>0</v>
      </c>
      <c r="AX19" s="29">
        <f t="shared" si="1"/>
        <v>51460.62852281981</v>
      </c>
      <c r="AZ19" s="28">
        <v>18</v>
      </c>
      <c r="BA19" s="28">
        <v>2007</v>
      </c>
      <c r="BB19" s="29">
        <v>3805</v>
      </c>
      <c r="BC19" s="29">
        <v>17851.008088640199</v>
      </c>
      <c r="BD19" s="29">
        <v>2178.7653328838301</v>
      </c>
      <c r="BE19" s="29">
        <v>4522.6052093027602</v>
      </c>
      <c r="BF19" s="42">
        <v>9354.5924999999988</v>
      </c>
      <c r="BG19" s="42">
        <v>3927.2217795008441</v>
      </c>
      <c r="BH19" s="42">
        <v>0</v>
      </c>
      <c r="BI19" s="42">
        <v>0</v>
      </c>
      <c r="BJ19" s="42">
        <f t="shared" si="2"/>
        <v>13281.814279500843</v>
      </c>
    </row>
    <row r="20" spans="1:62" x14ac:dyDescent="0.2">
      <c r="A20" s="28">
        <v>2002</v>
      </c>
      <c r="B20" s="28" t="s">
        <v>70</v>
      </c>
      <c r="C20" s="28" t="s">
        <v>71</v>
      </c>
      <c r="D20" s="28" t="s">
        <v>72</v>
      </c>
      <c r="E20" s="28" t="s">
        <v>73</v>
      </c>
      <c r="F20" s="28" t="s">
        <v>74</v>
      </c>
      <c r="G20" s="28">
        <v>20</v>
      </c>
      <c r="H20" s="29">
        <v>292.68914949999998</v>
      </c>
      <c r="I20" s="30">
        <v>1309.3786113531783</v>
      </c>
      <c r="K20" s="28">
        <v>19</v>
      </c>
      <c r="L20" s="28">
        <v>1990</v>
      </c>
      <c r="M20" s="28" t="s">
        <v>152</v>
      </c>
      <c r="N20" s="28" t="s">
        <v>146</v>
      </c>
      <c r="O20" s="28">
        <v>1</v>
      </c>
      <c r="P20" s="28" t="s">
        <v>128</v>
      </c>
      <c r="Q20" s="28">
        <v>1232</v>
      </c>
      <c r="R20" s="28"/>
      <c r="S20" s="28"/>
      <c r="T20" s="28"/>
      <c r="U20" s="28" t="s">
        <v>129</v>
      </c>
      <c r="V20" s="29">
        <v>1.0196184623481137E-3</v>
      </c>
      <c r="X20" s="28">
        <v>19</v>
      </c>
      <c r="Y20" s="28">
        <v>1996</v>
      </c>
      <c r="Z20" s="28" t="s">
        <v>130</v>
      </c>
      <c r="AA20" s="28" t="s">
        <v>131</v>
      </c>
      <c r="AB20" s="28" t="s">
        <v>91</v>
      </c>
      <c r="AC20" s="28" t="s">
        <v>92</v>
      </c>
      <c r="AD20" s="28" t="s">
        <v>132</v>
      </c>
      <c r="AE20" s="28"/>
      <c r="AF20" s="29">
        <v>167.13531799999899</v>
      </c>
      <c r="AG20" s="41">
        <v>-474.59085271891354</v>
      </c>
      <c r="AI20" s="28">
        <v>19</v>
      </c>
      <c r="AJ20" s="28">
        <v>2002</v>
      </c>
      <c r="AK20" s="29">
        <v>130187.4862</v>
      </c>
      <c r="AL20" s="29">
        <v>32546.87155</v>
      </c>
      <c r="AM20" s="29">
        <v>0</v>
      </c>
      <c r="AN20" s="29">
        <v>80603.334049999903</v>
      </c>
      <c r="AO20" s="29">
        <v>17037.280599999998</v>
      </c>
      <c r="AP20" s="29">
        <v>0</v>
      </c>
      <c r="AQ20" s="29">
        <v>0</v>
      </c>
      <c r="AR20" s="29">
        <v>68022.961539500015</v>
      </c>
      <c r="AS20" s="29">
        <v>0</v>
      </c>
      <c r="AT20" s="29">
        <v>0</v>
      </c>
      <c r="AU20" s="29">
        <v>-16617.027678533312</v>
      </c>
      <c r="AV20" s="29">
        <v>0</v>
      </c>
      <c r="AW20" s="29">
        <v>0</v>
      </c>
      <c r="AX20" s="29">
        <f t="shared" si="1"/>
        <v>51405.933860966703</v>
      </c>
      <c r="AZ20" s="28">
        <v>19</v>
      </c>
      <c r="BA20" s="28">
        <v>2008</v>
      </c>
      <c r="BB20" s="29">
        <v>4053</v>
      </c>
      <c r="BC20" s="29">
        <v>17644.221953049298</v>
      </c>
      <c r="BD20" s="29">
        <v>2153.5265082018</v>
      </c>
      <c r="BE20" s="29">
        <v>4470.21533589105</v>
      </c>
      <c r="BF20" s="42">
        <v>9964.3004999999994</v>
      </c>
      <c r="BG20" s="42">
        <v>3881.7288296708452</v>
      </c>
      <c r="BH20" s="42">
        <v>0</v>
      </c>
      <c r="BI20" s="42">
        <v>0</v>
      </c>
      <c r="BJ20" s="42">
        <f t="shared" si="2"/>
        <v>13846.029329670844</v>
      </c>
    </row>
    <row r="21" spans="1:62" x14ac:dyDescent="0.2">
      <c r="A21" s="28">
        <v>2001</v>
      </c>
      <c r="B21" s="28" t="s">
        <v>70</v>
      </c>
      <c r="C21" s="28" t="s">
        <v>71</v>
      </c>
      <c r="D21" s="28" t="s">
        <v>72</v>
      </c>
      <c r="E21" s="28" t="s">
        <v>73</v>
      </c>
      <c r="F21" s="28" t="s">
        <v>74</v>
      </c>
      <c r="G21" s="28">
        <v>20</v>
      </c>
      <c r="H21" s="29">
        <v>294.53047079999999</v>
      </c>
      <c r="I21" s="30">
        <v>1317.6159742037237</v>
      </c>
      <c r="K21" s="28">
        <v>20</v>
      </c>
      <c r="L21" s="28">
        <v>1990</v>
      </c>
      <c r="M21" s="28" t="s">
        <v>153</v>
      </c>
      <c r="N21" s="28" t="s">
        <v>154</v>
      </c>
      <c r="O21" s="28">
        <v>0.5</v>
      </c>
      <c r="P21" s="28" t="s">
        <v>128</v>
      </c>
      <c r="Q21" s="28">
        <v>5938</v>
      </c>
      <c r="R21" s="28"/>
      <c r="S21" s="28"/>
      <c r="T21" s="28"/>
      <c r="U21" s="28" t="s">
        <v>129</v>
      </c>
      <c r="V21" s="29">
        <v>2318.8066944224647</v>
      </c>
      <c r="X21" s="28">
        <v>20</v>
      </c>
      <c r="Y21" s="28">
        <v>1996</v>
      </c>
      <c r="Z21" s="28" t="s">
        <v>134</v>
      </c>
      <c r="AA21" s="28" t="s">
        <v>135</v>
      </c>
      <c r="AB21" s="28" t="s">
        <v>91</v>
      </c>
      <c r="AC21" s="28" t="s">
        <v>73</v>
      </c>
      <c r="AD21" s="28" t="s">
        <v>132</v>
      </c>
      <c r="AE21" s="28"/>
      <c r="AF21" s="29">
        <v>1885.027388</v>
      </c>
      <c r="AG21" s="41">
        <v>-810.01170789554067</v>
      </c>
      <c r="AI21" s="28">
        <v>20</v>
      </c>
      <c r="AJ21" s="28">
        <v>2001</v>
      </c>
      <c r="AK21" s="29">
        <v>131498.66884</v>
      </c>
      <c r="AL21" s="29">
        <v>32874.66721</v>
      </c>
      <c r="AM21" s="29">
        <v>0</v>
      </c>
      <c r="AN21" s="29">
        <v>81878.094949999999</v>
      </c>
      <c r="AO21" s="29">
        <v>16745.90668</v>
      </c>
      <c r="AP21" s="29">
        <v>0</v>
      </c>
      <c r="AQ21" s="29">
        <v>0</v>
      </c>
      <c r="AR21" s="29">
        <v>68708.054468900009</v>
      </c>
      <c r="AS21" s="29">
        <v>0</v>
      </c>
      <c r="AT21" s="29">
        <v>0</v>
      </c>
      <c r="AU21" s="29">
        <v>-16332.840981893314</v>
      </c>
      <c r="AV21" s="29">
        <v>0</v>
      </c>
      <c r="AW21" s="29">
        <v>0</v>
      </c>
      <c r="AX21" s="29">
        <f t="shared" si="1"/>
        <v>52375.213487006695</v>
      </c>
      <c r="AZ21" s="28">
        <v>20</v>
      </c>
      <c r="BA21" s="28">
        <v>2009</v>
      </c>
      <c r="BB21" s="29">
        <v>3837</v>
      </c>
      <c r="BC21" s="29">
        <v>17209.4854461453</v>
      </c>
      <c r="BD21" s="29">
        <v>2100.46570482991</v>
      </c>
      <c r="BE21" s="29">
        <v>4360.0735679284298</v>
      </c>
      <c r="BF21" s="42">
        <v>9433.2644999999993</v>
      </c>
      <c r="BG21" s="42">
        <v>3786.0867981519659</v>
      </c>
      <c r="BH21" s="42">
        <v>0</v>
      </c>
      <c r="BI21" s="42">
        <v>0</v>
      </c>
      <c r="BJ21" s="42">
        <f t="shared" si="2"/>
        <v>13219.351298151965</v>
      </c>
    </row>
    <row r="22" spans="1:62" x14ac:dyDescent="0.2">
      <c r="A22" s="28">
        <v>2000</v>
      </c>
      <c r="B22" s="28" t="s">
        <v>70</v>
      </c>
      <c r="C22" s="28" t="s">
        <v>71</v>
      </c>
      <c r="D22" s="28" t="s">
        <v>72</v>
      </c>
      <c r="E22" s="28" t="s">
        <v>73</v>
      </c>
      <c r="F22" s="28" t="s">
        <v>74</v>
      </c>
      <c r="G22" s="28">
        <v>20</v>
      </c>
      <c r="H22" s="29">
        <v>296.37179209999999</v>
      </c>
      <c r="I22" s="30">
        <v>1325.8533370542691</v>
      </c>
      <c r="K22" s="28">
        <v>21</v>
      </c>
      <c r="L22" s="28">
        <v>1990</v>
      </c>
      <c r="M22" s="28" t="s">
        <v>153</v>
      </c>
      <c r="N22" s="28" t="s">
        <v>154</v>
      </c>
      <c r="O22" s="28">
        <v>0.5</v>
      </c>
      <c r="P22" s="28" t="s">
        <v>128</v>
      </c>
      <c r="Q22" s="28">
        <v>5938</v>
      </c>
      <c r="R22" s="28"/>
      <c r="S22" s="28"/>
      <c r="T22" s="28"/>
      <c r="U22" s="28" t="s">
        <v>133</v>
      </c>
      <c r="V22" s="29">
        <v>2185.5060346802657</v>
      </c>
      <c r="X22" s="28">
        <v>21</v>
      </c>
      <c r="Y22" s="28">
        <v>1996</v>
      </c>
      <c r="Z22" s="28" t="s">
        <v>138</v>
      </c>
      <c r="AA22" s="28" t="s">
        <v>139</v>
      </c>
      <c r="AB22" s="28" t="s">
        <v>91</v>
      </c>
      <c r="AC22" s="28" t="s">
        <v>73</v>
      </c>
      <c r="AD22" s="28" t="s">
        <v>132</v>
      </c>
      <c r="AE22" s="28"/>
      <c r="AF22" s="29">
        <v>1670.139122</v>
      </c>
      <c r="AG22" s="41">
        <v>2589.2030016018848</v>
      </c>
      <c r="AI22" s="28">
        <v>21</v>
      </c>
      <c r="AJ22" s="28">
        <v>2000</v>
      </c>
      <c r="AK22" s="29">
        <v>132809.85147999899</v>
      </c>
      <c r="AL22" s="29">
        <v>33202.462869999901</v>
      </c>
      <c r="AM22" s="29">
        <v>0</v>
      </c>
      <c r="AN22" s="29">
        <v>83152.855849999905</v>
      </c>
      <c r="AO22" s="29">
        <v>16454.532759999998</v>
      </c>
      <c r="AP22" s="29">
        <v>0</v>
      </c>
      <c r="AQ22" s="29">
        <v>0</v>
      </c>
      <c r="AR22" s="29">
        <v>69393.1473982998</v>
      </c>
      <c r="AS22" s="29">
        <v>0</v>
      </c>
      <c r="AT22" s="29">
        <v>0</v>
      </c>
      <c r="AU22" s="29">
        <v>-16048.654285253313</v>
      </c>
      <c r="AV22" s="29">
        <v>0</v>
      </c>
      <c r="AW22" s="29">
        <v>0</v>
      </c>
      <c r="AX22" s="29">
        <f t="shared" si="1"/>
        <v>53344.493113046483</v>
      </c>
      <c r="AZ22" s="28">
        <v>21</v>
      </c>
      <c r="BA22" s="28">
        <v>2010</v>
      </c>
      <c r="BB22" s="29">
        <v>2213</v>
      </c>
      <c r="BC22" s="29">
        <v>18906.9377865567</v>
      </c>
      <c r="BD22" s="29">
        <v>2307.64449804688</v>
      </c>
      <c r="BE22" s="29">
        <v>4790.1280925338497</v>
      </c>
      <c r="BF22" s="42">
        <v>5440.6605000000009</v>
      </c>
      <c r="BG22" s="42">
        <v>4159.5263130424746</v>
      </c>
      <c r="BH22" s="42">
        <v>0</v>
      </c>
      <c r="BI22" s="42">
        <v>0</v>
      </c>
      <c r="BJ22" s="42">
        <f t="shared" si="2"/>
        <v>9600.1868130424755</v>
      </c>
    </row>
    <row r="23" spans="1:62" x14ac:dyDescent="0.2">
      <c r="A23" s="28">
        <v>1999</v>
      </c>
      <c r="B23" s="28" t="s">
        <v>70</v>
      </c>
      <c r="C23" s="28" t="s">
        <v>71</v>
      </c>
      <c r="D23" s="28" t="s">
        <v>72</v>
      </c>
      <c r="E23" s="28" t="s">
        <v>73</v>
      </c>
      <c r="F23" s="28" t="s">
        <v>74</v>
      </c>
      <c r="G23" s="28">
        <v>20</v>
      </c>
      <c r="H23" s="29">
        <v>298.2131134</v>
      </c>
      <c r="I23" s="30">
        <v>1334.0906999048143</v>
      </c>
      <c r="K23" s="28">
        <v>22</v>
      </c>
      <c r="L23" s="28">
        <v>1990</v>
      </c>
      <c r="M23" s="28" t="s">
        <v>155</v>
      </c>
      <c r="N23" s="28" t="s">
        <v>156</v>
      </c>
      <c r="O23" s="28">
        <v>0.5</v>
      </c>
      <c r="P23" s="28" t="s">
        <v>128</v>
      </c>
      <c r="Q23" s="28">
        <v>143</v>
      </c>
      <c r="R23" s="28"/>
      <c r="S23" s="28"/>
      <c r="T23" s="28"/>
      <c r="U23" s="28" t="s">
        <v>129</v>
      </c>
      <c r="V23" s="29">
        <v>28.476871075969648</v>
      </c>
      <c r="X23" s="28">
        <v>22</v>
      </c>
      <c r="Y23" s="28">
        <v>1997</v>
      </c>
      <c r="Z23" s="28" t="s">
        <v>130</v>
      </c>
      <c r="AA23" s="28" t="s">
        <v>131</v>
      </c>
      <c r="AB23" s="28" t="s">
        <v>91</v>
      </c>
      <c r="AC23" s="28" t="s">
        <v>92</v>
      </c>
      <c r="AD23" s="28" t="s">
        <v>132</v>
      </c>
      <c r="AE23" s="28"/>
      <c r="AF23" s="29">
        <v>167.13531799999899</v>
      </c>
      <c r="AG23" s="41">
        <v>-474.59085271891354</v>
      </c>
      <c r="AI23" s="28">
        <v>22</v>
      </c>
      <c r="AJ23" s="28">
        <v>1999</v>
      </c>
      <c r="AK23" s="29">
        <v>134121.03411999901</v>
      </c>
      <c r="AL23" s="29">
        <v>33530.258529999897</v>
      </c>
      <c r="AM23" s="29">
        <v>0</v>
      </c>
      <c r="AN23" s="29">
        <v>84427.616749999899</v>
      </c>
      <c r="AO23" s="29">
        <v>16163.1588399999</v>
      </c>
      <c r="AP23" s="29">
        <v>0</v>
      </c>
      <c r="AQ23" s="29">
        <v>0</v>
      </c>
      <c r="AR23" s="29">
        <v>70078.240327699794</v>
      </c>
      <c r="AS23" s="29">
        <v>0</v>
      </c>
      <c r="AT23" s="29">
        <v>0</v>
      </c>
      <c r="AU23" s="29">
        <v>-15764.467588613217</v>
      </c>
      <c r="AV23" s="29">
        <v>0</v>
      </c>
      <c r="AW23" s="29">
        <v>0</v>
      </c>
      <c r="AX23" s="29">
        <f t="shared" si="1"/>
        <v>54313.772739086577</v>
      </c>
      <c r="AZ23" s="28">
        <v>22</v>
      </c>
      <c r="BA23" s="28">
        <v>2011</v>
      </c>
      <c r="BB23" s="29">
        <v>1856</v>
      </c>
      <c r="BC23" s="29">
        <v>17503.024530873099</v>
      </c>
      <c r="BD23" s="29">
        <v>2136.29296895278</v>
      </c>
      <c r="BE23" s="29">
        <v>4434.4425552221201</v>
      </c>
      <c r="BF23" s="42">
        <v>4562.9759999999997</v>
      </c>
      <c r="BG23" s="42">
        <v>3850.6653967920811</v>
      </c>
      <c r="BH23" s="42">
        <v>0</v>
      </c>
      <c r="BI23" s="42">
        <v>0</v>
      </c>
      <c r="BJ23" s="42">
        <f t="shared" si="2"/>
        <v>8413.6413967920817</v>
      </c>
    </row>
    <row r="24" spans="1:62" x14ac:dyDescent="0.2">
      <c r="A24" s="28">
        <v>1998</v>
      </c>
      <c r="B24" s="28" t="s">
        <v>70</v>
      </c>
      <c r="C24" s="28" t="s">
        <v>71</v>
      </c>
      <c r="D24" s="28" t="s">
        <v>72</v>
      </c>
      <c r="E24" s="28" t="s">
        <v>73</v>
      </c>
      <c r="F24" s="28" t="s">
        <v>74</v>
      </c>
      <c r="G24" s="28">
        <v>20</v>
      </c>
      <c r="H24" s="29">
        <v>300.0544347</v>
      </c>
      <c r="I24" s="30">
        <v>1342.32806275536</v>
      </c>
      <c r="K24" s="28">
        <v>23</v>
      </c>
      <c r="L24" s="28">
        <v>1990</v>
      </c>
      <c r="M24" s="28" t="s">
        <v>155</v>
      </c>
      <c r="N24" s="28" t="s">
        <v>156</v>
      </c>
      <c r="O24" s="28">
        <v>0.5</v>
      </c>
      <c r="P24" s="28" t="s">
        <v>128</v>
      </c>
      <c r="Q24" s="28">
        <v>143</v>
      </c>
      <c r="R24" s="28"/>
      <c r="S24" s="28"/>
      <c r="T24" s="28"/>
      <c r="U24" s="28" t="s">
        <v>133</v>
      </c>
      <c r="V24" s="29">
        <v>27.369915619985715</v>
      </c>
      <c r="X24" s="28">
        <v>23</v>
      </c>
      <c r="Y24" s="28">
        <v>1997</v>
      </c>
      <c r="Z24" s="28" t="s">
        <v>134</v>
      </c>
      <c r="AA24" s="28" t="s">
        <v>135</v>
      </c>
      <c r="AB24" s="28" t="s">
        <v>91</v>
      </c>
      <c r="AC24" s="28" t="s">
        <v>73</v>
      </c>
      <c r="AD24" s="28" t="s">
        <v>132</v>
      </c>
      <c r="AE24" s="28"/>
      <c r="AF24" s="29">
        <v>1885.027388</v>
      </c>
      <c r="AG24" s="41">
        <v>-810.01170789554067</v>
      </c>
      <c r="AI24" s="28">
        <v>23</v>
      </c>
      <c r="AJ24" s="28">
        <v>1998</v>
      </c>
      <c r="AK24" s="29">
        <v>135432.21675999899</v>
      </c>
      <c r="AL24" s="29">
        <v>33858.054189999901</v>
      </c>
      <c r="AM24" s="29">
        <v>0</v>
      </c>
      <c r="AN24" s="29">
        <v>85702.377649999995</v>
      </c>
      <c r="AO24" s="29">
        <v>15871.78492</v>
      </c>
      <c r="AP24" s="29">
        <v>0</v>
      </c>
      <c r="AQ24" s="29">
        <v>0</v>
      </c>
      <c r="AR24" s="29">
        <v>70763.333257099803</v>
      </c>
      <c r="AS24" s="29">
        <v>0</v>
      </c>
      <c r="AT24" s="29">
        <v>0</v>
      </c>
      <c r="AU24" s="29">
        <v>-15480.280891973314</v>
      </c>
      <c r="AV24" s="29">
        <v>0</v>
      </c>
      <c r="AW24" s="29">
        <v>0</v>
      </c>
      <c r="AX24" s="29">
        <f t="shared" si="1"/>
        <v>55283.052365126488</v>
      </c>
      <c r="AZ24" s="28">
        <v>23</v>
      </c>
      <c r="BA24" s="28">
        <v>2012</v>
      </c>
      <c r="BB24" s="29">
        <v>2098</v>
      </c>
      <c r="BC24" s="29">
        <v>17637.504912062399</v>
      </c>
      <c r="BD24" s="29">
        <v>2152.7066746120599</v>
      </c>
      <c r="BE24" s="29">
        <v>4468.5135538736204</v>
      </c>
      <c r="BF24" s="42">
        <v>5157.933</v>
      </c>
      <c r="BG24" s="42">
        <v>3880.251080653728</v>
      </c>
      <c r="BH24" s="42">
        <v>0</v>
      </c>
      <c r="BI24" s="42">
        <v>0</v>
      </c>
      <c r="BJ24" s="42">
        <f t="shared" si="2"/>
        <v>9038.1840806537275</v>
      </c>
    </row>
    <row r="25" spans="1:62" x14ac:dyDescent="0.2">
      <c r="A25" s="28">
        <v>1997</v>
      </c>
      <c r="B25" s="28" t="s">
        <v>70</v>
      </c>
      <c r="C25" s="28" t="s">
        <v>71</v>
      </c>
      <c r="D25" s="28" t="s">
        <v>72</v>
      </c>
      <c r="E25" s="28" t="s">
        <v>73</v>
      </c>
      <c r="F25" s="28" t="s">
        <v>74</v>
      </c>
      <c r="G25" s="28">
        <v>20</v>
      </c>
      <c r="H25" s="29">
        <v>301.89575600000001</v>
      </c>
      <c r="I25" s="30">
        <v>1350.5654256059054</v>
      </c>
      <c r="K25" s="28">
        <v>24</v>
      </c>
      <c r="L25" s="28">
        <v>1990</v>
      </c>
      <c r="M25" s="28" t="s">
        <v>157</v>
      </c>
      <c r="N25" s="28" t="s">
        <v>146</v>
      </c>
      <c r="O25" s="28">
        <v>1</v>
      </c>
      <c r="P25" s="28" t="s">
        <v>128</v>
      </c>
      <c r="Q25" s="28">
        <v>833</v>
      </c>
      <c r="R25" s="28"/>
      <c r="S25" s="28"/>
      <c r="T25" s="28"/>
      <c r="U25" s="28" t="s">
        <v>129</v>
      </c>
      <c r="V25" s="29">
        <v>6.8940111942855415E-4</v>
      </c>
      <c r="X25" s="28">
        <v>24</v>
      </c>
      <c r="Y25" s="28">
        <v>1997</v>
      </c>
      <c r="Z25" s="28" t="s">
        <v>138</v>
      </c>
      <c r="AA25" s="28" t="s">
        <v>139</v>
      </c>
      <c r="AB25" s="28" t="s">
        <v>91</v>
      </c>
      <c r="AC25" s="28" t="s">
        <v>73</v>
      </c>
      <c r="AD25" s="28" t="s">
        <v>132</v>
      </c>
      <c r="AE25" s="28"/>
      <c r="AF25" s="29">
        <v>1670.139122</v>
      </c>
      <c r="AG25" s="41">
        <v>2589.2030016018848</v>
      </c>
      <c r="AI25" s="28">
        <v>24</v>
      </c>
      <c r="AJ25" s="28">
        <v>1997</v>
      </c>
      <c r="AK25" s="29">
        <v>136743.39939999999</v>
      </c>
      <c r="AL25" s="29">
        <v>34185.849849999999</v>
      </c>
      <c r="AM25" s="29">
        <v>0</v>
      </c>
      <c r="AN25" s="29">
        <v>86977.138549999901</v>
      </c>
      <c r="AO25" s="29">
        <v>15580.411</v>
      </c>
      <c r="AP25" s="29">
        <v>0</v>
      </c>
      <c r="AQ25" s="29">
        <v>0</v>
      </c>
      <c r="AR25" s="29">
        <v>71448.426186500001</v>
      </c>
      <c r="AS25" s="29">
        <v>0</v>
      </c>
      <c r="AT25" s="29">
        <v>0</v>
      </c>
      <c r="AU25" s="29">
        <v>-15196.094195333315</v>
      </c>
      <c r="AV25" s="29">
        <v>0</v>
      </c>
      <c r="AW25" s="29">
        <v>0</v>
      </c>
      <c r="AX25" s="29">
        <f t="shared" si="1"/>
        <v>56252.331991166684</v>
      </c>
      <c r="AZ25" s="28">
        <v>24</v>
      </c>
      <c r="BA25" s="28">
        <v>2013</v>
      </c>
      <c r="BB25" s="29">
        <v>2713</v>
      </c>
      <c r="BC25" s="29">
        <v>17478.676226472398</v>
      </c>
      <c r="BD25" s="29">
        <v>2133.3211904807099</v>
      </c>
      <c r="BE25" s="29">
        <v>4428.2738409526801</v>
      </c>
      <c r="BF25" s="42">
        <v>6669.9105000000009</v>
      </c>
      <c r="BG25" s="42">
        <v>3845.3087698239269</v>
      </c>
      <c r="BH25" s="42">
        <v>0</v>
      </c>
      <c r="BI25" s="42">
        <v>0</v>
      </c>
      <c r="BJ25" s="42">
        <f t="shared" si="2"/>
        <v>10515.219269823927</v>
      </c>
    </row>
    <row r="26" spans="1:62" x14ac:dyDescent="0.2">
      <c r="A26" s="28">
        <v>1996</v>
      </c>
      <c r="B26" s="28" t="s">
        <v>70</v>
      </c>
      <c r="C26" s="28" t="s">
        <v>71</v>
      </c>
      <c r="D26" s="28" t="s">
        <v>72</v>
      </c>
      <c r="E26" s="28" t="s">
        <v>73</v>
      </c>
      <c r="F26" s="28" t="s">
        <v>74</v>
      </c>
      <c r="G26" s="28">
        <v>20</v>
      </c>
      <c r="H26" s="29">
        <v>301.89575600000001</v>
      </c>
      <c r="I26" s="30">
        <v>1350.5654256059054</v>
      </c>
      <c r="K26" s="28">
        <v>25</v>
      </c>
      <c r="L26" s="28">
        <v>1990</v>
      </c>
      <c r="M26" s="28" t="s">
        <v>55</v>
      </c>
      <c r="N26" s="28" t="s">
        <v>158</v>
      </c>
      <c r="O26" s="28">
        <v>0.5</v>
      </c>
      <c r="P26" s="28" t="s">
        <v>128</v>
      </c>
      <c r="Q26" s="28">
        <v>1946</v>
      </c>
      <c r="R26" s="28"/>
      <c r="S26" s="28"/>
      <c r="T26" s="28"/>
      <c r="U26" s="28" t="s">
        <v>129</v>
      </c>
      <c r="V26" s="29">
        <v>325.15967272852151</v>
      </c>
      <c r="X26" s="28">
        <v>25</v>
      </c>
      <c r="Y26" s="28">
        <v>1998</v>
      </c>
      <c r="Z26" s="28" t="s">
        <v>130</v>
      </c>
      <c r="AA26" s="28" t="s">
        <v>131</v>
      </c>
      <c r="AB26" s="28" t="s">
        <v>91</v>
      </c>
      <c r="AC26" s="28" t="s">
        <v>92</v>
      </c>
      <c r="AD26" s="28" t="s">
        <v>132</v>
      </c>
      <c r="AE26" s="28"/>
      <c r="AF26" s="29">
        <v>171.8296756</v>
      </c>
      <c r="AG26" s="41">
        <v>-487.92076528922979</v>
      </c>
      <c r="AI26" s="28">
        <v>25</v>
      </c>
      <c r="AJ26" s="28">
        <v>1996</v>
      </c>
      <c r="AK26" s="29">
        <v>137900.80135999899</v>
      </c>
      <c r="AL26" s="29">
        <v>34475.200339999901</v>
      </c>
      <c r="AM26" s="29">
        <v>0</v>
      </c>
      <c r="AN26" s="29">
        <v>87885.6586199999</v>
      </c>
      <c r="AO26" s="29">
        <v>15539.9423999999</v>
      </c>
      <c r="AP26" s="29">
        <v>0</v>
      </c>
      <c r="AQ26" s="29">
        <v>0</v>
      </c>
      <c r="AR26" s="29">
        <v>72053.168710599799</v>
      </c>
      <c r="AS26" s="29">
        <v>0</v>
      </c>
      <c r="AT26" s="29">
        <v>0</v>
      </c>
      <c r="AU26" s="29">
        <v>-15156.623820799885</v>
      </c>
      <c r="AV26" s="29">
        <v>0</v>
      </c>
      <c r="AW26" s="29">
        <v>0</v>
      </c>
      <c r="AX26" s="29">
        <f t="shared" si="1"/>
        <v>56896.544889799916</v>
      </c>
      <c r="AZ26" s="28">
        <v>25</v>
      </c>
      <c r="BA26" s="28">
        <v>2014</v>
      </c>
      <c r="BB26" s="29">
        <v>1878</v>
      </c>
      <c r="BC26" s="29">
        <v>16687.285260488799</v>
      </c>
      <c r="BD26" s="29">
        <v>2036.72971548498</v>
      </c>
      <c r="BE26" s="29">
        <v>4227.7726206529796</v>
      </c>
      <c r="BF26" s="42">
        <v>4617.0630000000001</v>
      </c>
      <c r="BG26" s="42">
        <v>3671.2027573075356</v>
      </c>
      <c r="BH26" s="42">
        <v>0</v>
      </c>
      <c r="BI26" s="42">
        <v>0</v>
      </c>
      <c r="BJ26" s="42">
        <f t="shared" si="2"/>
        <v>8288.2657573075358</v>
      </c>
    </row>
    <row r="27" spans="1:62" x14ac:dyDescent="0.2">
      <c r="A27" s="28">
        <v>1995</v>
      </c>
      <c r="B27" s="28" t="s">
        <v>70</v>
      </c>
      <c r="C27" s="28" t="s">
        <v>71</v>
      </c>
      <c r="D27" s="28" t="s">
        <v>72</v>
      </c>
      <c r="E27" s="28" t="s">
        <v>73</v>
      </c>
      <c r="F27" s="28" t="s">
        <v>74</v>
      </c>
      <c r="G27" s="28">
        <v>20</v>
      </c>
      <c r="H27" s="29">
        <v>301.89575600000001</v>
      </c>
      <c r="I27" s="30">
        <v>1350.5654256059054</v>
      </c>
      <c r="K27" s="28">
        <v>26</v>
      </c>
      <c r="L27" s="28">
        <v>1990</v>
      </c>
      <c r="M27" s="28" t="s">
        <v>55</v>
      </c>
      <c r="N27" s="28" t="s">
        <v>158</v>
      </c>
      <c r="O27" s="28">
        <v>0.5</v>
      </c>
      <c r="P27" s="28" t="s">
        <v>128</v>
      </c>
      <c r="Q27" s="28">
        <v>1946</v>
      </c>
      <c r="R27" s="28"/>
      <c r="S27" s="28"/>
      <c r="T27" s="28"/>
      <c r="U27" s="28" t="s">
        <v>133</v>
      </c>
      <c r="V27" s="29">
        <v>317.874933247596</v>
      </c>
      <c r="X27" s="28">
        <v>26</v>
      </c>
      <c r="Y27" s="28">
        <v>1998</v>
      </c>
      <c r="Z27" s="28" t="s">
        <v>134</v>
      </c>
      <c r="AA27" s="28" t="s">
        <v>135</v>
      </c>
      <c r="AB27" s="28" t="s">
        <v>91</v>
      </c>
      <c r="AC27" s="28" t="s">
        <v>73</v>
      </c>
      <c r="AD27" s="28" t="s">
        <v>132</v>
      </c>
      <c r="AE27" s="28"/>
      <c r="AF27" s="29">
        <v>1885.027388</v>
      </c>
      <c r="AG27" s="41">
        <v>-810.01170789554067</v>
      </c>
      <c r="AI27" s="28">
        <v>26</v>
      </c>
      <c r="AJ27" s="28">
        <v>1995</v>
      </c>
      <c r="AK27" s="29">
        <v>139058.20332</v>
      </c>
      <c r="AL27" s="29">
        <v>34764.55083</v>
      </c>
      <c r="AM27" s="29">
        <v>0</v>
      </c>
      <c r="AN27" s="29">
        <v>88794.178690000001</v>
      </c>
      <c r="AO27" s="29">
        <v>15499.4738</v>
      </c>
      <c r="AP27" s="29">
        <v>0</v>
      </c>
      <c r="AQ27" s="29">
        <v>0</v>
      </c>
      <c r="AR27" s="29">
        <v>72657.911234700005</v>
      </c>
      <c r="AS27" s="29">
        <v>0</v>
      </c>
      <c r="AT27" s="29">
        <v>0</v>
      </c>
      <c r="AU27" s="29">
        <v>-15117.153446266648</v>
      </c>
      <c r="AV27" s="29">
        <v>0</v>
      </c>
      <c r="AW27" s="29">
        <v>0</v>
      </c>
      <c r="AX27" s="29">
        <f t="shared" si="1"/>
        <v>57540.757788433359</v>
      </c>
      <c r="AZ27" s="28">
        <v>26</v>
      </c>
      <c r="BA27" s="28">
        <v>2015</v>
      </c>
      <c r="BB27" s="29">
        <v>2073</v>
      </c>
      <c r="BC27" s="29">
        <v>17562.8783024064</v>
      </c>
      <c r="BD27" s="29">
        <v>2143.5982887314499</v>
      </c>
      <c r="BE27" s="29">
        <v>4449.6066836337304</v>
      </c>
      <c r="BF27" s="42">
        <v>5096.4705000000004</v>
      </c>
      <c r="BG27" s="42">
        <v>3863.8332265294071</v>
      </c>
      <c r="BH27" s="42">
        <v>0</v>
      </c>
      <c r="BI27" s="42">
        <v>0</v>
      </c>
      <c r="BJ27" s="42">
        <f t="shared" si="2"/>
        <v>8960.3037265294079</v>
      </c>
    </row>
    <row r="28" spans="1:62" x14ac:dyDescent="0.2">
      <c r="A28" s="28">
        <v>1994</v>
      </c>
      <c r="B28" s="28" t="s">
        <v>70</v>
      </c>
      <c r="C28" s="28" t="s">
        <v>71</v>
      </c>
      <c r="D28" s="28" t="s">
        <v>72</v>
      </c>
      <c r="E28" s="28" t="s">
        <v>73</v>
      </c>
      <c r="F28" s="28" t="s">
        <v>74</v>
      </c>
      <c r="G28" s="28">
        <v>20</v>
      </c>
      <c r="H28" s="29">
        <v>301.89575600000001</v>
      </c>
      <c r="I28" s="30">
        <v>1350.5654256059054</v>
      </c>
      <c r="K28" s="28">
        <v>27</v>
      </c>
      <c r="L28" s="28">
        <v>1990</v>
      </c>
      <c r="M28" s="28" t="s">
        <v>159</v>
      </c>
      <c r="N28" s="28" t="s">
        <v>146</v>
      </c>
      <c r="O28" s="28">
        <v>1</v>
      </c>
      <c r="P28" s="28" t="s">
        <v>128</v>
      </c>
      <c r="Q28" s="28">
        <v>724</v>
      </c>
      <c r="R28" s="28"/>
      <c r="S28" s="28"/>
      <c r="T28" s="28"/>
      <c r="U28" s="28" t="s">
        <v>129</v>
      </c>
      <c r="V28" s="29">
        <v>5.9919136910717072E-4</v>
      </c>
      <c r="X28" s="28">
        <v>27</v>
      </c>
      <c r="Y28" s="28">
        <v>1998</v>
      </c>
      <c r="Z28" s="28" t="s">
        <v>138</v>
      </c>
      <c r="AA28" s="28" t="s">
        <v>139</v>
      </c>
      <c r="AB28" s="28" t="s">
        <v>91</v>
      </c>
      <c r="AC28" s="28" t="s">
        <v>73</v>
      </c>
      <c r="AD28" s="28" t="s">
        <v>132</v>
      </c>
      <c r="AE28" s="28"/>
      <c r="AF28" s="29">
        <v>1623.600232</v>
      </c>
      <c r="AG28" s="41">
        <v>2517.0541416105552</v>
      </c>
      <c r="AI28" s="28">
        <v>27</v>
      </c>
      <c r="AJ28" s="28">
        <v>1994</v>
      </c>
      <c r="AK28" s="29">
        <v>140215.605279999</v>
      </c>
      <c r="AL28" s="29">
        <v>35053.901319999903</v>
      </c>
      <c r="AM28" s="29">
        <v>0</v>
      </c>
      <c r="AN28" s="29">
        <v>89702.698759999897</v>
      </c>
      <c r="AO28" s="29">
        <v>15459.0051999999</v>
      </c>
      <c r="AP28" s="29">
        <v>0</v>
      </c>
      <c r="AQ28" s="29">
        <v>0</v>
      </c>
      <c r="AR28" s="29">
        <v>73262.653758799803</v>
      </c>
      <c r="AS28" s="29">
        <v>0</v>
      </c>
      <c r="AT28" s="29">
        <v>0</v>
      </c>
      <c r="AU28" s="29">
        <v>-15077.683071733218</v>
      </c>
      <c r="AV28" s="29">
        <v>0</v>
      </c>
      <c r="AW28" s="29">
        <v>0</v>
      </c>
      <c r="AX28" s="29">
        <f t="shared" si="1"/>
        <v>58184.970687066583</v>
      </c>
      <c r="AZ28" s="28">
        <v>27</v>
      </c>
      <c r="BA28" s="28">
        <v>2016</v>
      </c>
      <c r="BB28" s="29">
        <v>2064</v>
      </c>
      <c r="BC28" s="29">
        <v>17624.362875348899</v>
      </c>
      <c r="BD28" s="29">
        <v>2151.1026523712699</v>
      </c>
      <c r="BE28" s="29">
        <v>4465.1839803612402</v>
      </c>
      <c r="BF28" s="42">
        <v>5074.3440000000001</v>
      </c>
      <c r="BG28" s="42">
        <v>3877.3598325767575</v>
      </c>
      <c r="BH28" s="42">
        <v>0</v>
      </c>
      <c r="BI28" s="42">
        <v>0</v>
      </c>
      <c r="BJ28" s="42">
        <f t="shared" si="2"/>
        <v>8951.7038325767571</v>
      </c>
    </row>
    <row r="29" spans="1:62" x14ac:dyDescent="0.2">
      <c r="A29" s="28">
        <v>1993</v>
      </c>
      <c r="B29" s="28" t="s">
        <v>70</v>
      </c>
      <c r="C29" s="28" t="s">
        <v>71</v>
      </c>
      <c r="D29" s="28" t="s">
        <v>72</v>
      </c>
      <c r="E29" s="28" t="s">
        <v>73</v>
      </c>
      <c r="F29" s="28" t="s">
        <v>74</v>
      </c>
      <c r="G29" s="28">
        <v>20</v>
      </c>
      <c r="H29" s="29">
        <v>301.89575600000001</v>
      </c>
      <c r="I29" s="30">
        <v>1350.5654256059054</v>
      </c>
      <c r="K29" s="28">
        <v>28</v>
      </c>
      <c r="L29" s="28">
        <v>1990</v>
      </c>
      <c r="M29" s="28" t="s">
        <v>56</v>
      </c>
      <c r="N29" s="28" t="s">
        <v>160</v>
      </c>
      <c r="O29" s="28">
        <v>1</v>
      </c>
      <c r="P29" s="28" t="s">
        <v>128</v>
      </c>
      <c r="Q29" s="28">
        <v>3477</v>
      </c>
      <c r="R29" s="28"/>
      <c r="S29" s="28"/>
      <c r="T29" s="28"/>
      <c r="U29" s="28" t="s">
        <v>129</v>
      </c>
      <c r="V29" s="29">
        <v>88.663500000000013</v>
      </c>
      <c r="X29" s="28">
        <v>28</v>
      </c>
      <c r="Y29" s="28">
        <v>1999</v>
      </c>
      <c r="Z29" s="28" t="s">
        <v>130</v>
      </c>
      <c r="AA29" s="28" t="s">
        <v>131</v>
      </c>
      <c r="AB29" s="28" t="s">
        <v>91</v>
      </c>
      <c r="AC29" s="28" t="s">
        <v>92</v>
      </c>
      <c r="AD29" s="28" t="s">
        <v>132</v>
      </c>
      <c r="AE29" s="28"/>
      <c r="AF29" s="29">
        <v>176.52403319999999</v>
      </c>
      <c r="AG29" s="41">
        <v>-501.2506778595432</v>
      </c>
      <c r="AI29" s="28">
        <v>28</v>
      </c>
      <c r="AJ29" s="28">
        <v>1993</v>
      </c>
      <c r="AK29" s="29">
        <v>141373.00724000001</v>
      </c>
      <c r="AL29" s="29">
        <v>35343.251810000002</v>
      </c>
      <c r="AM29" s="29">
        <v>0</v>
      </c>
      <c r="AN29" s="29">
        <v>90611.218829999998</v>
      </c>
      <c r="AO29" s="29">
        <v>15418.536599999999</v>
      </c>
      <c r="AP29" s="29">
        <v>0</v>
      </c>
      <c r="AQ29" s="29">
        <v>0</v>
      </c>
      <c r="AR29" s="29">
        <v>73867.396282900008</v>
      </c>
      <c r="AS29" s="29">
        <v>0</v>
      </c>
      <c r="AT29" s="29">
        <v>0</v>
      </c>
      <c r="AU29" s="29">
        <v>-15038.212697199981</v>
      </c>
      <c r="AV29" s="29">
        <v>0</v>
      </c>
      <c r="AW29" s="29">
        <v>0</v>
      </c>
      <c r="AX29" s="29">
        <f t="shared" si="1"/>
        <v>58829.183585700026</v>
      </c>
      <c r="AZ29" s="28">
        <v>28</v>
      </c>
      <c r="BA29" s="28">
        <v>2017</v>
      </c>
      <c r="BB29" s="29">
        <v>2055</v>
      </c>
      <c r="BC29" s="29">
        <v>16685.618276480898</v>
      </c>
      <c r="BD29" s="29">
        <v>2036.52625543674</v>
      </c>
      <c r="BE29" s="29">
        <v>4227.35028536969</v>
      </c>
      <c r="BF29" s="42">
        <v>5052.2174999999997</v>
      </c>
      <c r="BG29" s="42">
        <v>3670.8360208257977</v>
      </c>
      <c r="BH29" s="42">
        <v>0</v>
      </c>
      <c r="BI29" s="42">
        <v>0</v>
      </c>
      <c r="BJ29" s="42">
        <f t="shared" si="2"/>
        <v>8723.053520825797</v>
      </c>
    </row>
    <row r="30" spans="1:62" x14ac:dyDescent="0.2">
      <c r="A30" s="28">
        <v>1992</v>
      </c>
      <c r="B30" s="28" t="s">
        <v>70</v>
      </c>
      <c r="C30" s="28" t="s">
        <v>71</v>
      </c>
      <c r="D30" s="28" t="s">
        <v>72</v>
      </c>
      <c r="E30" s="28" t="s">
        <v>73</v>
      </c>
      <c r="F30" s="28" t="s">
        <v>74</v>
      </c>
      <c r="G30" s="28">
        <v>20</v>
      </c>
      <c r="H30" s="29">
        <v>301.89575600000001</v>
      </c>
      <c r="I30" s="30">
        <v>1350.5654256059054</v>
      </c>
      <c r="K30" s="28">
        <v>29</v>
      </c>
      <c r="L30" s="28">
        <v>1990</v>
      </c>
      <c r="M30" s="28" t="s">
        <v>161</v>
      </c>
      <c r="N30" s="28" t="s">
        <v>127</v>
      </c>
      <c r="O30" s="28">
        <v>0.5</v>
      </c>
      <c r="P30" s="28" t="s">
        <v>128</v>
      </c>
      <c r="Q30" s="28">
        <v>721</v>
      </c>
      <c r="R30" s="28"/>
      <c r="S30" s="28"/>
      <c r="T30" s="28"/>
      <c r="U30" s="28" t="s">
        <v>129</v>
      </c>
      <c r="V30" s="29">
        <v>98.056000000000012</v>
      </c>
      <c r="X30" s="28">
        <v>29</v>
      </c>
      <c r="Y30" s="28">
        <v>1999</v>
      </c>
      <c r="Z30" s="28" t="s">
        <v>134</v>
      </c>
      <c r="AA30" s="28" t="s">
        <v>135</v>
      </c>
      <c r="AB30" s="28" t="s">
        <v>91</v>
      </c>
      <c r="AC30" s="28" t="s">
        <v>73</v>
      </c>
      <c r="AD30" s="28" t="s">
        <v>132</v>
      </c>
      <c r="AE30" s="28"/>
      <c r="AF30" s="29">
        <v>1885.027388</v>
      </c>
      <c r="AG30" s="41">
        <v>-810.01170789554067</v>
      </c>
      <c r="AI30" s="28">
        <v>29</v>
      </c>
      <c r="AJ30" s="28">
        <v>1992</v>
      </c>
      <c r="AK30" s="29">
        <v>142530.40919999999</v>
      </c>
      <c r="AL30" s="29">
        <v>35632.602299999999</v>
      </c>
      <c r="AM30" s="29">
        <v>0</v>
      </c>
      <c r="AN30" s="29">
        <v>91519.738899999997</v>
      </c>
      <c r="AO30" s="29">
        <v>15378.067999999999</v>
      </c>
      <c r="AP30" s="29">
        <v>0</v>
      </c>
      <c r="AQ30" s="29">
        <v>0</v>
      </c>
      <c r="AR30" s="29">
        <v>74472.13880700001</v>
      </c>
      <c r="AS30" s="29">
        <v>0</v>
      </c>
      <c r="AT30" s="29">
        <v>0</v>
      </c>
      <c r="AU30" s="29">
        <v>-14998.742322666649</v>
      </c>
      <c r="AV30" s="29">
        <v>0</v>
      </c>
      <c r="AW30" s="29">
        <v>0</v>
      </c>
      <c r="AX30" s="29">
        <f t="shared" si="1"/>
        <v>59473.39648433336</v>
      </c>
      <c r="AZ30" s="28">
        <v>29</v>
      </c>
      <c r="BA30" s="28">
        <v>2018</v>
      </c>
      <c r="BB30" s="29">
        <v>2045</v>
      </c>
      <c r="BC30" s="29">
        <v>17569.546238438001</v>
      </c>
      <c r="BD30" s="29">
        <v>2144.4121289244199</v>
      </c>
      <c r="BE30" s="29">
        <v>4451.2960247668598</v>
      </c>
      <c r="BF30" s="42">
        <v>5027.6324999999997</v>
      </c>
      <c r="BG30" s="42">
        <v>3865.3001724563601</v>
      </c>
      <c r="BH30" s="42">
        <v>0</v>
      </c>
      <c r="BI30" s="42">
        <v>0</v>
      </c>
      <c r="BJ30" s="42">
        <f t="shared" si="2"/>
        <v>8892.9326724563598</v>
      </c>
    </row>
    <row r="31" spans="1:62" x14ac:dyDescent="0.2">
      <c r="A31" s="28">
        <v>1991</v>
      </c>
      <c r="B31" s="28" t="s">
        <v>70</v>
      </c>
      <c r="C31" s="28" t="s">
        <v>71</v>
      </c>
      <c r="D31" s="28" t="s">
        <v>72</v>
      </c>
      <c r="E31" s="28" t="s">
        <v>73</v>
      </c>
      <c r="F31" s="28" t="s">
        <v>74</v>
      </c>
      <c r="G31" s="28">
        <v>20</v>
      </c>
      <c r="H31" s="29">
        <v>301.89575600000001</v>
      </c>
      <c r="I31" s="30">
        <v>1350.5654256059054</v>
      </c>
      <c r="K31" s="28">
        <v>30</v>
      </c>
      <c r="L31" s="28">
        <v>1990</v>
      </c>
      <c r="M31" s="28" t="s">
        <v>161</v>
      </c>
      <c r="N31" s="28" t="s">
        <v>127</v>
      </c>
      <c r="O31" s="28">
        <v>0.5</v>
      </c>
      <c r="P31" s="28" t="s">
        <v>128</v>
      </c>
      <c r="Q31" s="28">
        <v>721</v>
      </c>
      <c r="R31" s="28"/>
      <c r="S31" s="28"/>
      <c r="T31" s="28"/>
      <c r="U31" s="28" t="s">
        <v>133</v>
      </c>
      <c r="V31" s="29">
        <v>98.056000000000012</v>
      </c>
      <c r="X31" s="28">
        <v>30</v>
      </c>
      <c r="Y31" s="28">
        <v>1999</v>
      </c>
      <c r="Z31" s="28" t="s">
        <v>138</v>
      </c>
      <c r="AA31" s="28" t="s">
        <v>139</v>
      </c>
      <c r="AB31" s="28" t="s">
        <v>91</v>
      </c>
      <c r="AC31" s="28" t="s">
        <v>73</v>
      </c>
      <c r="AD31" s="28" t="s">
        <v>132</v>
      </c>
      <c r="AE31" s="28"/>
      <c r="AF31" s="29">
        <v>1577.061342</v>
      </c>
      <c r="AG31" s="41">
        <v>2444.9052816192257</v>
      </c>
      <c r="AI31" s="28">
        <v>30</v>
      </c>
      <c r="AJ31" s="28">
        <v>1991</v>
      </c>
      <c r="AK31" s="29">
        <v>142530.40919999999</v>
      </c>
      <c r="AL31" s="29">
        <v>35632.602299999999</v>
      </c>
      <c r="AM31" s="29">
        <v>0</v>
      </c>
      <c r="AN31" s="29">
        <v>91519.738899999997</v>
      </c>
      <c r="AO31" s="29">
        <v>15378.067999999999</v>
      </c>
      <c r="AP31" s="29">
        <v>0</v>
      </c>
      <c r="AQ31" s="29">
        <v>0</v>
      </c>
      <c r="AR31" s="29">
        <v>74472.13880700001</v>
      </c>
      <c r="AS31" s="29">
        <v>0</v>
      </c>
      <c r="AT31" s="29">
        <v>0</v>
      </c>
      <c r="AU31" s="29">
        <v>-14998.742322666649</v>
      </c>
      <c r="AV31" s="29">
        <v>0</v>
      </c>
      <c r="AW31" s="29">
        <v>0</v>
      </c>
      <c r="AX31" s="29">
        <f t="shared" si="1"/>
        <v>59473.39648433336</v>
      </c>
      <c r="AZ31" s="28">
        <v>30</v>
      </c>
      <c r="BA31" s="28">
        <v>2019</v>
      </c>
      <c r="BB31" s="29">
        <v>2022</v>
      </c>
      <c r="BC31" s="29">
        <v>16329</v>
      </c>
      <c r="BD31" s="29">
        <v>1993</v>
      </c>
      <c r="BE31" s="29">
        <v>4137</v>
      </c>
      <c r="BF31" s="42">
        <v>4971.0870000000004</v>
      </c>
      <c r="BG31" s="42">
        <v>3592.3799999999997</v>
      </c>
      <c r="BH31" s="42">
        <v>0</v>
      </c>
      <c r="BI31" s="42">
        <v>0</v>
      </c>
      <c r="BJ31" s="42">
        <f t="shared" si="2"/>
        <v>8563.4670000000006</v>
      </c>
    </row>
    <row r="32" spans="1:62" x14ac:dyDescent="0.2">
      <c r="A32" s="28">
        <v>1990</v>
      </c>
      <c r="B32" s="28" t="s">
        <v>70</v>
      </c>
      <c r="C32" s="28" t="s">
        <v>71</v>
      </c>
      <c r="D32" s="28" t="s">
        <v>72</v>
      </c>
      <c r="E32" s="28" t="s">
        <v>73</v>
      </c>
      <c r="F32" s="28" t="s">
        <v>74</v>
      </c>
      <c r="G32" s="28">
        <v>20</v>
      </c>
      <c r="H32" s="29">
        <v>301.89575600000001</v>
      </c>
      <c r="I32" s="30">
        <v>1350.5654256059054</v>
      </c>
      <c r="K32" s="28">
        <v>31</v>
      </c>
      <c r="L32" s="28">
        <v>1990</v>
      </c>
      <c r="M32" s="28" t="s">
        <v>162</v>
      </c>
      <c r="N32" s="28" t="s">
        <v>146</v>
      </c>
      <c r="O32" s="28">
        <v>1</v>
      </c>
      <c r="P32" s="28" t="s">
        <v>128</v>
      </c>
      <c r="Q32" s="28">
        <v>58</v>
      </c>
      <c r="R32" s="28"/>
      <c r="S32" s="28"/>
      <c r="T32" s="28"/>
      <c r="U32" s="28" t="s">
        <v>129</v>
      </c>
      <c r="V32" s="29">
        <v>4.8001518519635225E-5</v>
      </c>
      <c r="X32" s="28">
        <v>31</v>
      </c>
      <c r="Y32" s="28">
        <v>2000</v>
      </c>
      <c r="Z32" s="28" t="s">
        <v>130</v>
      </c>
      <c r="AA32" s="28" t="s">
        <v>131</v>
      </c>
      <c r="AB32" s="28" t="s">
        <v>91</v>
      </c>
      <c r="AC32" s="28" t="s">
        <v>92</v>
      </c>
      <c r="AD32" s="28" t="s">
        <v>132</v>
      </c>
      <c r="AE32" s="28"/>
      <c r="AF32" s="29">
        <v>181.21839080000001</v>
      </c>
      <c r="AG32" s="41">
        <v>-514.58059042985656</v>
      </c>
      <c r="AI32" s="28">
        <v>31</v>
      </c>
      <c r="AJ32" s="28">
        <v>1990</v>
      </c>
      <c r="AK32" s="29">
        <v>142530.40919999999</v>
      </c>
      <c r="AL32" s="29">
        <v>35632.602299999999</v>
      </c>
      <c r="AM32" s="29">
        <v>0</v>
      </c>
      <c r="AN32" s="29">
        <v>91519.738899999997</v>
      </c>
      <c r="AO32" s="29">
        <v>15378.067999999999</v>
      </c>
      <c r="AP32" s="29">
        <v>0</v>
      </c>
      <c r="AQ32" s="29">
        <v>0</v>
      </c>
      <c r="AR32" s="29">
        <v>74472.13880700001</v>
      </c>
      <c r="AS32" s="29">
        <v>0</v>
      </c>
      <c r="AT32" s="29">
        <v>0</v>
      </c>
      <c r="AU32" s="29">
        <v>-14998.742322666649</v>
      </c>
      <c r="AV32" s="29">
        <v>0</v>
      </c>
      <c r="AW32" s="29">
        <v>0</v>
      </c>
      <c r="AX32" s="29">
        <f t="shared" si="1"/>
        <v>59473.39648433336</v>
      </c>
      <c r="AZ32" s="28">
        <v>31</v>
      </c>
      <c r="BA32" s="28">
        <v>2020</v>
      </c>
      <c r="BB32" s="29">
        <v>2034</v>
      </c>
      <c r="BC32" s="29">
        <v>17104.341399023699</v>
      </c>
      <c r="BD32" s="29">
        <v>2087.6325805777601</v>
      </c>
      <c r="BE32" s="29">
        <v>4333.4350154792801</v>
      </c>
      <c r="BF32" s="42">
        <v>5000.5889999999999</v>
      </c>
      <c r="BG32" s="42">
        <v>3762.9551077852134</v>
      </c>
      <c r="BH32" s="42">
        <v>0</v>
      </c>
      <c r="BI32" s="42">
        <v>0</v>
      </c>
      <c r="BJ32" s="42">
        <f t="shared" si="2"/>
        <v>8763.5441077852138</v>
      </c>
    </row>
    <row r="33" spans="1:33" x14ac:dyDescent="0.2">
      <c r="A33" s="28">
        <v>2020</v>
      </c>
      <c r="B33" s="28" t="s">
        <v>75</v>
      </c>
      <c r="C33" s="28" t="s">
        <v>76</v>
      </c>
      <c r="D33" s="28" t="s">
        <v>72</v>
      </c>
      <c r="E33" s="28" t="s">
        <v>73</v>
      </c>
      <c r="F33" s="28" t="s">
        <v>74</v>
      </c>
      <c r="G33" s="28">
        <v>40</v>
      </c>
      <c r="H33" s="29">
        <v>78.407912499999995</v>
      </c>
      <c r="I33" s="30">
        <v>350.76682467981789</v>
      </c>
      <c r="K33" s="28">
        <v>32</v>
      </c>
      <c r="L33" s="28">
        <v>1990</v>
      </c>
      <c r="M33" s="28" t="s">
        <v>163</v>
      </c>
      <c r="N33" s="28" t="s">
        <v>146</v>
      </c>
      <c r="O33" s="28">
        <v>1</v>
      </c>
      <c r="P33" s="28" t="s">
        <v>128</v>
      </c>
      <c r="Q33" s="28">
        <v>522</v>
      </c>
      <c r="R33" s="28"/>
      <c r="S33" s="28"/>
      <c r="T33" s="28"/>
      <c r="U33" s="28" t="s">
        <v>129</v>
      </c>
      <c r="V33" s="29">
        <v>4.3201366667671706E-4</v>
      </c>
      <c r="X33" s="28">
        <v>32</v>
      </c>
      <c r="Y33" s="28">
        <v>2000</v>
      </c>
      <c r="Z33" s="28" t="s">
        <v>134</v>
      </c>
      <c r="AA33" s="28" t="s">
        <v>135</v>
      </c>
      <c r="AB33" s="28" t="s">
        <v>91</v>
      </c>
      <c r="AC33" s="28" t="s">
        <v>73</v>
      </c>
      <c r="AD33" s="28" t="s">
        <v>132</v>
      </c>
      <c r="AE33" s="28"/>
      <c r="AF33" s="29">
        <v>1885.027388</v>
      </c>
      <c r="AG33" s="41">
        <v>-810.01170789554067</v>
      </c>
    </row>
    <row r="34" spans="1:33" x14ac:dyDescent="0.2">
      <c r="A34" s="28">
        <v>2019</v>
      </c>
      <c r="B34" s="28" t="s">
        <v>75</v>
      </c>
      <c r="C34" s="28" t="s">
        <v>76</v>
      </c>
      <c r="D34" s="28" t="s">
        <v>72</v>
      </c>
      <c r="E34" s="28" t="s">
        <v>73</v>
      </c>
      <c r="F34" s="28" t="s">
        <v>74</v>
      </c>
      <c r="G34" s="28">
        <v>40</v>
      </c>
      <c r="H34" s="29">
        <v>78.407912499999995</v>
      </c>
      <c r="I34" s="30">
        <v>350.76682467981789</v>
      </c>
      <c r="K34" s="28">
        <v>33</v>
      </c>
      <c r="L34" s="28">
        <v>1990</v>
      </c>
      <c r="M34" s="28" t="s">
        <v>164</v>
      </c>
      <c r="N34" s="28" t="s">
        <v>146</v>
      </c>
      <c r="O34" s="28">
        <v>1</v>
      </c>
      <c r="P34" s="28" t="s">
        <v>128</v>
      </c>
      <c r="Q34" s="28">
        <v>32686</v>
      </c>
      <c r="R34" s="28"/>
      <c r="S34" s="28"/>
      <c r="T34" s="28"/>
      <c r="U34" s="28" t="s">
        <v>129</v>
      </c>
      <c r="V34" s="29">
        <v>2.7051338522979258E-2</v>
      </c>
      <c r="X34" s="28">
        <v>33</v>
      </c>
      <c r="Y34" s="28">
        <v>2000</v>
      </c>
      <c r="Z34" s="28" t="s">
        <v>138</v>
      </c>
      <c r="AA34" s="28" t="s">
        <v>139</v>
      </c>
      <c r="AB34" s="28" t="s">
        <v>91</v>
      </c>
      <c r="AC34" s="28" t="s">
        <v>73</v>
      </c>
      <c r="AD34" s="28" t="s">
        <v>132</v>
      </c>
      <c r="AE34" s="28"/>
      <c r="AF34" s="29">
        <v>1530.5224519999999</v>
      </c>
      <c r="AG34" s="41">
        <v>2372.7564216278965</v>
      </c>
    </row>
    <row r="35" spans="1:33" x14ac:dyDescent="0.2">
      <c r="A35" s="28">
        <v>2018</v>
      </c>
      <c r="B35" s="28" t="s">
        <v>75</v>
      </c>
      <c r="C35" s="28" t="s">
        <v>76</v>
      </c>
      <c r="D35" s="28" t="s">
        <v>72</v>
      </c>
      <c r="E35" s="28" t="s">
        <v>73</v>
      </c>
      <c r="F35" s="28" t="s">
        <v>74</v>
      </c>
      <c r="G35" s="28">
        <v>40</v>
      </c>
      <c r="H35" s="29">
        <v>78.407912499999995</v>
      </c>
      <c r="I35" s="30">
        <v>350.76682467981789</v>
      </c>
      <c r="K35" s="28">
        <v>34</v>
      </c>
      <c r="L35" s="28">
        <v>1990</v>
      </c>
      <c r="M35" s="28" t="s">
        <v>165</v>
      </c>
      <c r="N35" s="28" t="s">
        <v>140</v>
      </c>
      <c r="O35" s="28">
        <v>1</v>
      </c>
      <c r="P35" s="28" t="s">
        <v>128</v>
      </c>
      <c r="Q35" s="28">
        <v>9337</v>
      </c>
      <c r="R35" s="28">
        <v>0</v>
      </c>
      <c r="S35" s="45">
        <v>0</v>
      </c>
      <c r="T35" s="45">
        <v>0</v>
      </c>
      <c r="U35" s="28" t="s">
        <v>129</v>
      </c>
      <c r="V35" s="29">
        <v>0</v>
      </c>
      <c r="X35" s="28">
        <v>34</v>
      </c>
      <c r="Y35" s="28">
        <v>2001</v>
      </c>
      <c r="Z35" s="28" t="s">
        <v>130</v>
      </c>
      <c r="AA35" s="28" t="s">
        <v>131</v>
      </c>
      <c r="AB35" s="28" t="s">
        <v>91</v>
      </c>
      <c r="AC35" s="28" t="s">
        <v>92</v>
      </c>
      <c r="AD35" s="28" t="s">
        <v>132</v>
      </c>
      <c r="AE35" s="28"/>
      <c r="AF35" s="29">
        <v>185.9127484</v>
      </c>
      <c r="AG35" s="41">
        <v>-527.91050300016991</v>
      </c>
    </row>
    <row r="36" spans="1:33" x14ac:dyDescent="0.2">
      <c r="A36" s="28">
        <v>2017</v>
      </c>
      <c r="B36" s="28" t="s">
        <v>75</v>
      </c>
      <c r="C36" s="28" t="s">
        <v>76</v>
      </c>
      <c r="D36" s="28" t="s">
        <v>72</v>
      </c>
      <c r="E36" s="28" t="s">
        <v>73</v>
      </c>
      <c r="F36" s="28" t="s">
        <v>74</v>
      </c>
      <c r="G36" s="28">
        <v>40</v>
      </c>
      <c r="H36" s="29">
        <v>78.407912499999995</v>
      </c>
      <c r="I36" s="30">
        <v>350.76682467981789</v>
      </c>
      <c r="K36" s="28">
        <v>35</v>
      </c>
      <c r="L36" s="28">
        <v>1990</v>
      </c>
      <c r="M36" s="28" t="s">
        <v>166</v>
      </c>
      <c r="N36" s="28" t="s">
        <v>167</v>
      </c>
      <c r="O36" s="28">
        <v>0.5</v>
      </c>
      <c r="P36" s="28" t="s">
        <v>128</v>
      </c>
      <c r="Q36" s="28">
        <v>1150</v>
      </c>
      <c r="R36" s="28"/>
      <c r="S36" s="28"/>
      <c r="T36" s="28"/>
      <c r="U36" s="28" t="s">
        <v>129</v>
      </c>
      <c r="V36" s="29">
        <v>188.23480956614998</v>
      </c>
      <c r="X36" s="28">
        <v>35</v>
      </c>
      <c r="Y36" s="28">
        <v>2001</v>
      </c>
      <c r="Z36" s="28" t="s">
        <v>134</v>
      </c>
      <c r="AA36" s="28" t="s">
        <v>135</v>
      </c>
      <c r="AB36" s="28" t="s">
        <v>91</v>
      </c>
      <c r="AC36" s="28" t="s">
        <v>73</v>
      </c>
      <c r="AD36" s="28" t="s">
        <v>132</v>
      </c>
      <c r="AE36" s="28"/>
      <c r="AF36" s="29">
        <v>1885.027388</v>
      </c>
      <c r="AG36" s="41">
        <v>-810.01170789554067</v>
      </c>
    </row>
    <row r="37" spans="1:33" x14ac:dyDescent="0.2">
      <c r="A37" s="28">
        <v>2016</v>
      </c>
      <c r="B37" s="28" t="s">
        <v>75</v>
      </c>
      <c r="C37" s="28" t="s">
        <v>76</v>
      </c>
      <c r="D37" s="28" t="s">
        <v>72</v>
      </c>
      <c r="E37" s="28" t="s">
        <v>73</v>
      </c>
      <c r="F37" s="28" t="s">
        <v>74</v>
      </c>
      <c r="G37" s="28">
        <v>40</v>
      </c>
      <c r="H37" s="29">
        <v>82.980864299999993</v>
      </c>
      <c r="I37" s="30">
        <v>371.2244510998537</v>
      </c>
      <c r="K37" s="28">
        <v>36</v>
      </c>
      <c r="L37" s="28">
        <v>1990</v>
      </c>
      <c r="M37" s="28" t="s">
        <v>166</v>
      </c>
      <c r="N37" s="28" t="s">
        <v>167</v>
      </c>
      <c r="O37" s="28">
        <v>0.5</v>
      </c>
      <c r="P37" s="28" t="s">
        <v>128</v>
      </c>
      <c r="Q37" s="28">
        <v>1150</v>
      </c>
      <c r="R37" s="28"/>
      <c r="S37" s="28"/>
      <c r="T37" s="28"/>
      <c r="U37" s="28" t="s">
        <v>133</v>
      </c>
      <c r="V37" s="29">
        <v>184.78353800999997</v>
      </c>
      <c r="X37" s="28">
        <v>36</v>
      </c>
      <c r="Y37" s="28">
        <v>2001</v>
      </c>
      <c r="Z37" s="28" t="s">
        <v>138</v>
      </c>
      <c r="AA37" s="28" t="s">
        <v>139</v>
      </c>
      <c r="AB37" s="28" t="s">
        <v>91</v>
      </c>
      <c r="AC37" s="28" t="s">
        <v>73</v>
      </c>
      <c r="AD37" s="28" t="s">
        <v>132</v>
      </c>
      <c r="AE37" s="28"/>
      <c r="AF37" s="29">
        <v>1483.9835619999999</v>
      </c>
      <c r="AG37" s="41">
        <v>2300.6075616365665</v>
      </c>
    </row>
    <row r="38" spans="1:33" x14ac:dyDescent="0.2">
      <c r="A38" s="28">
        <v>2015</v>
      </c>
      <c r="B38" s="28" t="s">
        <v>75</v>
      </c>
      <c r="C38" s="28" t="s">
        <v>76</v>
      </c>
      <c r="D38" s="28" t="s">
        <v>72</v>
      </c>
      <c r="E38" s="28" t="s">
        <v>73</v>
      </c>
      <c r="F38" s="28" t="s">
        <v>74</v>
      </c>
      <c r="G38" s="28">
        <v>40</v>
      </c>
      <c r="H38" s="29">
        <v>87.553816099999906</v>
      </c>
      <c r="I38" s="30">
        <v>391.68207751988916</v>
      </c>
      <c r="K38" s="28">
        <v>37</v>
      </c>
      <c r="L38" s="28">
        <v>1990</v>
      </c>
      <c r="M38" s="28" t="s">
        <v>168</v>
      </c>
      <c r="N38" s="28" t="s">
        <v>146</v>
      </c>
      <c r="O38" s="28">
        <v>1</v>
      </c>
      <c r="P38" s="28" t="s">
        <v>128</v>
      </c>
      <c r="Q38" s="28">
        <v>30000</v>
      </c>
      <c r="R38" s="28"/>
      <c r="S38" s="28"/>
      <c r="T38" s="28"/>
      <c r="U38" s="28" t="s">
        <v>129</v>
      </c>
      <c r="V38" s="29">
        <v>2.4828371648087186E-2</v>
      </c>
      <c r="X38" s="28">
        <v>37</v>
      </c>
      <c r="Y38" s="28">
        <v>2002</v>
      </c>
      <c r="Z38" s="28" t="s">
        <v>130</v>
      </c>
      <c r="AA38" s="28" t="s">
        <v>131</v>
      </c>
      <c r="AB38" s="28" t="s">
        <v>91</v>
      </c>
      <c r="AC38" s="28" t="s">
        <v>92</v>
      </c>
      <c r="AD38" s="28" t="s">
        <v>132</v>
      </c>
      <c r="AE38" s="28"/>
      <c r="AF38" s="29">
        <v>190.60710599999999</v>
      </c>
      <c r="AG38" s="41">
        <v>-541.24041557048338</v>
      </c>
    </row>
    <row r="39" spans="1:33" x14ac:dyDescent="0.2">
      <c r="A39" s="28">
        <v>2014</v>
      </c>
      <c r="B39" s="28" t="s">
        <v>75</v>
      </c>
      <c r="C39" s="28" t="s">
        <v>76</v>
      </c>
      <c r="D39" s="28" t="s">
        <v>72</v>
      </c>
      <c r="E39" s="28" t="s">
        <v>73</v>
      </c>
      <c r="F39" s="28" t="s">
        <v>74</v>
      </c>
      <c r="G39" s="28">
        <v>40</v>
      </c>
      <c r="H39" s="29">
        <v>92.126767900000004</v>
      </c>
      <c r="I39" s="30">
        <v>412.13970393992543</v>
      </c>
      <c r="K39" s="28">
        <v>38</v>
      </c>
      <c r="L39" s="28">
        <v>1991</v>
      </c>
      <c r="M39" s="28" t="s">
        <v>126</v>
      </c>
      <c r="N39" s="28" t="s">
        <v>127</v>
      </c>
      <c r="O39" s="28">
        <v>0.5</v>
      </c>
      <c r="P39" s="28" t="s">
        <v>128</v>
      </c>
      <c r="Q39" s="28">
        <v>825</v>
      </c>
      <c r="R39" s="28"/>
      <c r="S39" s="28"/>
      <c r="T39" s="28"/>
      <c r="U39" s="28" t="s">
        <v>129</v>
      </c>
      <c r="V39" s="29">
        <v>112.2</v>
      </c>
      <c r="X39" s="28">
        <v>38</v>
      </c>
      <c r="Y39" s="28">
        <v>2002</v>
      </c>
      <c r="Z39" s="28" t="s">
        <v>134</v>
      </c>
      <c r="AA39" s="28" t="s">
        <v>135</v>
      </c>
      <c r="AB39" s="28" t="s">
        <v>91</v>
      </c>
      <c r="AC39" s="28" t="s">
        <v>73</v>
      </c>
      <c r="AD39" s="28" t="s">
        <v>132</v>
      </c>
      <c r="AE39" s="28"/>
      <c r="AF39" s="29">
        <v>1885.027388</v>
      </c>
      <c r="AG39" s="41">
        <v>-810.01170789554067</v>
      </c>
    </row>
    <row r="40" spans="1:33" x14ac:dyDescent="0.2">
      <c r="A40" s="28">
        <v>2013</v>
      </c>
      <c r="B40" s="28" t="s">
        <v>75</v>
      </c>
      <c r="C40" s="28" t="s">
        <v>76</v>
      </c>
      <c r="D40" s="28" t="s">
        <v>72</v>
      </c>
      <c r="E40" s="28" t="s">
        <v>73</v>
      </c>
      <c r="F40" s="28" t="s">
        <v>74</v>
      </c>
      <c r="G40" s="28">
        <v>40</v>
      </c>
      <c r="H40" s="29">
        <v>96.699719699999903</v>
      </c>
      <c r="I40" s="30">
        <v>432.59733035996078</v>
      </c>
      <c r="K40" s="28">
        <v>39</v>
      </c>
      <c r="L40" s="28">
        <v>1991</v>
      </c>
      <c r="M40" s="28" t="s">
        <v>126</v>
      </c>
      <c r="N40" s="28" t="s">
        <v>127</v>
      </c>
      <c r="O40" s="28">
        <v>0.5</v>
      </c>
      <c r="P40" s="28" t="s">
        <v>128</v>
      </c>
      <c r="Q40" s="28">
        <v>825</v>
      </c>
      <c r="R40" s="28"/>
      <c r="S40" s="28"/>
      <c r="T40" s="28"/>
      <c r="U40" s="28" t="s">
        <v>133</v>
      </c>
      <c r="V40" s="29">
        <v>112.2</v>
      </c>
      <c r="X40" s="28">
        <v>39</v>
      </c>
      <c r="Y40" s="28">
        <v>2002</v>
      </c>
      <c r="Z40" s="28" t="s">
        <v>138</v>
      </c>
      <c r="AA40" s="28" t="s">
        <v>139</v>
      </c>
      <c r="AB40" s="28" t="s">
        <v>91</v>
      </c>
      <c r="AC40" s="28" t="s">
        <v>73</v>
      </c>
      <c r="AD40" s="28" t="s">
        <v>132</v>
      </c>
      <c r="AE40" s="28"/>
      <c r="AF40" s="29">
        <v>1437.4446719999901</v>
      </c>
      <c r="AG40" s="41">
        <v>2228.4587016452224</v>
      </c>
    </row>
    <row r="41" spans="1:33" x14ac:dyDescent="0.2">
      <c r="A41" s="28">
        <v>2012</v>
      </c>
      <c r="B41" s="28" t="s">
        <v>75</v>
      </c>
      <c r="C41" s="28" t="s">
        <v>76</v>
      </c>
      <c r="D41" s="28" t="s">
        <v>72</v>
      </c>
      <c r="E41" s="28" t="s">
        <v>73</v>
      </c>
      <c r="F41" s="28" t="s">
        <v>74</v>
      </c>
      <c r="G41" s="28">
        <v>40</v>
      </c>
      <c r="H41" s="29">
        <v>101.2726715</v>
      </c>
      <c r="I41" s="30">
        <v>453.0549567799971</v>
      </c>
      <c r="K41" s="28">
        <v>40</v>
      </c>
      <c r="L41" s="28">
        <v>1991</v>
      </c>
      <c r="M41" s="28" t="s">
        <v>136</v>
      </c>
      <c r="N41" s="28" t="s">
        <v>137</v>
      </c>
      <c r="O41" s="28">
        <v>0.5</v>
      </c>
      <c r="P41" s="28" t="s">
        <v>128</v>
      </c>
      <c r="Q41" s="28">
        <v>85</v>
      </c>
      <c r="R41" s="28"/>
      <c r="S41" s="28"/>
      <c r="T41" s="28"/>
      <c r="U41" s="28" t="s">
        <v>129</v>
      </c>
      <c r="V41" s="29">
        <v>0</v>
      </c>
      <c r="X41" s="28">
        <v>40</v>
      </c>
      <c r="Y41" s="28">
        <v>2003</v>
      </c>
      <c r="Z41" s="28" t="s">
        <v>130</v>
      </c>
      <c r="AA41" s="28" t="s">
        <v>131</v>
      </c>
      <c r="AB41" s="28" t="s">
        <v>91</v>
      </c>
      <c r="AC41" s="28" t="s">
        <v>92</v>
      </c>
      <c r="AD41" s="28" t="s">
        <v>132</v>
      </c>
      <c r="AE41" s="28"/>
      <c r="AF41" s="29">
        <v>209.54641079999999</v>
      </c>
      <c r="AG41" s="41">
        <v>-595.01971800933393</v>
      </c>
    </row>
    <row r="42" spans="1:33" x14ac:dyDescent="0.2">
      <c r="A42" s="28">
        <v>2011</v>
      </c>
      <c r="B42" s="28" t="s">
        <v>75</v>
      </c>
      <c r="C42" s="28" t="s">
        <v>76</v>
      </c>
      <c r="D42" s="28" t="s">
        <v>72</v>
      </c>
      <c r="E42" s="28" t="s">
        <v>73</v>
      </c>
      <c r="F42" s="28" t="s">
        <v>74</v>
      </c>
      <c r="G42" s="28">
        <v>40</v>
      </c>
      <c r="H42" s="29">
        <v>103.3770387</v>
      </c>
      <c r="I42" s="30">
        <v>462.46908575204895</v>
      </c>
      <c r="K42" s="28">
        <v>41</v>
      </c>
      <c r="L42" s="28">
        <v>1991</v>
      </c>
      <c r="M42" s="28" t="s">
        <v>136</v>
      </c>
      <c r="N42" s="28" t="s">
        <v>137</v>
      </c>
      <c r="O42" s="28">
        <v>0.5</v>
      </c>
      <c r="P42" s="28" t="s">
        <v>128</v>
      </c>
      <c r="Q42" s="28">
        <v>85</v>
      </c>
      <c r="R42" s="28"/>
      <c r="S42" s="28"/>
      <c r="T42" s="28"/>
      <c r="U42" s="28" t="s">
        <v>133</v>
      </c>
      <c r="V42" s="29">
        <v>0</v>
      </c>
      <c r="X42" s="28">
        <v>41</v>
      </c>
      <c r="Y42" s="28">
        <v>2003</v>
      </c>
      <c r="Z42" s="28" t="s">
        <v>134</v>
      </c>
      <c r="AA42" s="28" t="s">
        <v>135</v>
      </c>
      <c r="AB42" s="28" t="s">
        <v>91</v>
      </c>
      <c r="AC42" s="28" t="s">
        <v>73</v>
      </c>
      <c r="AD42" s="28" t="s">
        <v>132</v>
      </c>
      <c r="AE42" s="28"/>
      <c r="AF42" s="29">
        <v>1799.39583039999</v>
      </c>
      <c r="AG42" s="41">
        <v>-773.21512623158321</v>
      </c>
    </row>
    <row r="43" spans="1:33" x14ac:dyDescent="0.2">
      <c r="A43" s="28">
        <v>2010</v>
      </c>
      <c r="B43" s="28" t="s">
        <v>75</v>
      </c>
      <c r="C43" s="28" t="s">
        <v>76</v>
      </c>
      <c r="D43" s="28" t="s">
        <v>72</v>
      </c>
      <c r="E43" s="28" t="s">
        <v>73</v>
      </c>
      <c r="F43" s="28" t="s">
        <v>74</v>
      </c>
      <c r="G43" s="28">
        <v>40</v>
      </c>
      <c r="H43" s="29">
        <v>105.481405899999</v>
      </c>
      <c r="I43" s="30">
        <v>471.88321472409638</v>
      </c>
      <c r="K43" s="28">
        <v>42</v>
      </c>
      <c r="L43" s="28">
        <v>1991</v>
      </c>
      <c r="M43" s="28" t="s">
        <v>49</v>
      </c>
      <c r="N43" s="28" t="s">
        <v>140</v>
      </c>
      <c r="O43" s="28">
        <v>0.29877118267471398</v>
      </c>
      <c r="P43" s="28" t="s">
        <v>128</v>
      </c>
      <c r="Q43" s="28">
        <v>36365.5320416182</v>
      </c>
      <c r="R43" s="28">
        <v>50</v>
      </c>
      <c r="S43" s="45">
        <v>0.3</v>
      </c>
      <c r="T43" s="45">
        <v>0.15</v>
      </c>
      <c r="U43" s="28" t="s">
        <v>141</v>
      </c>
      <c r="V43" s="29">
        <v>30910.702235375473</v>
      </c>
      <c r="X43" s="28">
        <v>42</v>
      </c>
      <c r="Y43" s="28">
        <v>2003</v>
      </c>
      <c r="Z43" s="28" t="s">
        <v>138</v>
      </c>
      <c r="AA43" s="28" t="s">
        <v>139</v>
      </c>
      <c r="AB43" s="28" t="s">
        <v>91</v>
      </c>
      <c r="AC43" s="28" t="s">
        <v>73</v>
      </c>
      <c r="AD43" s="28" t="s">
        <v>132</v>
      </c>
      <c r="AE43" s="28"/>
      <c r="AF43" s="29">
        <v>1437.039986</v>
      </c>
      <c r="AG43" s="41">
        <v>2227.831320254008</v>
      </c>
    </row>
    <row r="44" spans="1:33" x14ac:dyDescent="0.2">
      <c r="A44" s="28">
        <v>2009</v>
      </c>
      <c r="B44" s="28" t="s">
        <v>75</v>
      </c>
      <c r="C44" s="28" t="s">
        <v>76</v>
      </c>
      <c r="D44" s="28" t="s">
        <v>72</v>
      </c>
      <c r="E44" s="28" t="s">
        <v>73</v>
      </c>
      <c r="F44" s="28" t="s">
        <v>74</v>
      </c>
      <c r="G44" s="28">
        <v>40</v>
      </c>
      <c r="H44" s="29">
        <v>107.5857731</v>
      </c>
      <c r="I44" s="30">
        <v>481.29734369615272</v>
      </c>
      <c r="K44" s="28">
        <v>43</v>
      </c>
      <c r="L44" s="28">
        <v>1991</v>
      </c>
      <c r="M44" s="28" t="s">
        <v>49</v>
      </c>
      <c r="N44" s="28" t="s">
        <v>140</v>
      </c>
      <c r="O44" s="28">
        <v>5.12288173252851E-2</v>
      </c>
      <c r="P44" s="28" t="s">
        <v>128</v>
      </c>
      <c r="Q44" s="28">
        <v>6235.4179583817304</v>
      </c>
      <c r="R44" s="28">
        <v>50</v>
      </c>
      <c r="S44" s="45">
        <v>0.3</v>
      </c>
      <c r="T44" s="45">
        <v>0.15</v>
      </c>
      <c r="U44" s="28" t="s">
        <v>129</v>
      </c>
      <c r="V44" s="29">
        <v>5300.1052646244716</v>
      </c>
      <c r="X44" s="28">
        <v>43</v>
      </c>
      <c r="Y44" s="28">
        <v>2004</v>
      </c>
      <c r="Z44" s="28" t="s">
        <v>130</v>
      </c>
      <c r="AA44" s="28" t="s">
        <v>131</v>
      </c>
      <c r="AB44" s="28" t="s">
        <v>91</v>
      </c>
      <c r="AC44" s="28" t="s">
        <v>92</v>
      </c>
      <c r="AD44" s="28" t="s">
        <v>132</v>
      </c>
      <c r="AE44" s="28"/>
      <c r="AF44" s="29">
        <v>228.48571559999999</v>
      </c>
      <c r="AG44" s="41">
        <v>-648.79902044818448</v>
      </c>
    </row>
    <row r="45" spans="1:33" x14ac:dyDescent="0.2">
      <c r="A45" s="28">
        <v>2008</v>
      </c>
      <c r="B45" s="28" t="s">
        <v>75</v>
      </c>
      <c r="C45" s="28" t="s">
        <v>76</v>
      </c>
      <c r="D45" s="28" t="s">
        <v>72</v>
      </c>
      <c r="E45" s="28" t="s">
        <v>73</v>
      </c>
      <c r="F45" s="28" t="s">
        <v>74</v>
      </c>
      <c r="G45" s="28">
        <v>40</v>
      </c>
      <c r="H45" s="29">
        <v>109.6901403</v>
      </c>
      <c r="I45" s="30">
        <v>490.71147266820458</v>
      </c>
      <c r="K45" s="28">
        <v>44</v>
      </c>
      <c r="L45" s="28">
        <v>1991</v>
      </c>
      <c r="M45" s="28" t="s">
        <v>49</v>
      </c>
      <c r="N45" s="28" t="s">
        <v>140</v>
      </c>
      <c r="O45" s="28">
        <v>0.15</v>
      </c>
      <c r="P45" s="28" t="s">
        <v>128</v>
      </c>
      <c r="Q45" s="28">
        <v>18257.55</v>
      </c>
      <c r="R45" s="28">
        <v>50</v>
      </c>
      <c r="S45" s="45">
        <v>0.3</v>
      </c>
      <c r="T45" s="45">
        <v>0.15</v>
      </c>
      <c r="U45" s="28" t="s">
        <v>142</v>
      </c>
      <c r="V45" s="29">
        <v>15518.917500000001</v>
      </c>
      <c r="X45" s="28">
        <v>44</v>
      </c>
      <c r="Y45" s="28">
        <v>2004</v>
      </c>
      <c r="Z45" s="28" t="s">
        <v>134</v>
      </c>
      <c r="AA45" s="28" t="s">
        <v>135</v>
      </c>
      <c r="AB45" s="28" t="s">
        <v>91</v>
      </c>
      <c r="AC45" s="28" t="s">
        <v>73</v>
      </c>
      <c r="AD45" s="28" t="s">
        <v>132</v>
      </c>
      <c r="AE45" s="28"/>
      <c r="AF45" s="29">
        <v>1713.7642728000001</v>
      </c>
      <c r="AG45" s="41">
        <v>-736.41854456763417</v>
      </c>
    </row>
    <row r="46" spans="1:33" x14ac:dyDescent="0.2">
      <c r="A46" s="28">
        <v>2007</v>
      </c>
      <c r="B46" s="28" t="s">
        <v>75</v>
      </c>
      <c r="C46" s="28" t="s">
        <v>76</v>
      </c>
      <c r="D46" s="28" t="s">
        <v>72</v>
      </c>
      <c r="E46" s="28" t="s">
        <v>73</v>
      </c>
      <c r="F46" s="28" t="s">
        <v>74</v>
      </c>
      <c r="G46" s="28">
        <v>40</v>
      </c>
      <c r="H46" s="29">
        <v>111.79450749999999</v>
      </c>
      <c r="I46" s="30">
        <v>500.12560164025649</v>
      </c>
      <c r="K46" s="28">
        <v>45</v>
      </c>
      <c r="L46" s="28">
        <v>1991</v>
      </c>
      <c r="M46" s="28" t="s">
        <v>49</v>
      </c>
      <c r="N46" s="28" t="s">
        <v>140</v>
      </c>
      <c r="O46" s="28">
        <v>0.5</v>
      </c>
      <c r="P46" s="28" t="s">
        <v>128</v>
      </c>
      <c r="Q46" s="28">
        <v>60858.5</v>
      </c>
      <c r="R46" s="28">
        <v>50</v>
      </c>
      <c r="S46" s="45">
        <v>0.3</v>
      </c>
      <c r="T46" s="45">
        <v>0.15</v>
      </c>
      <c r="U46" s="28" t="s">
        <v>133</v>
      </c>
      <c r="V46" s="29">
        <v>51729.725000000006</v>
      </c>
      <c r="X46" s="28">
        <v>45</v>
      </c>
      <c r="Y46" s="28">
        <v>2004</v>
      </c>
      <c r="Z46" s="28" t="s">
        <v>138</v>
      </c>
      <c r="AA46" s="28" t="s">
        <v>139</v>
      </c>
      <c r="AB46" s="28" t="s">
        <v>91</v>
      </c>
      <c r="AC46" s="28" t="s">
        <v>73</v>
      </c>
      <c r="AD46" s="28" t="s">
        <v>132</v>
      </c>
      <c r="AE46" s="28"/>
      <c r="AF46" s="29">
        <v>1436.6352999999999</v>
      </c>
      <c r="AG46" s="41">
        <v>2227.20393886278</v>
      </c>
    </row>
    <row r="47" spans="1:33" x14ac:dyDescent="0.2">
      <c r="A47" s="28">
        <v>2006</v>
      </c>
      <c r="B47" s="28" t="s">
        <v>75</v>
      </c>
      <c r="C47" s="28" t="s">
        <v>76</v>
      </c>
      <c r="D47" s="28" t="s">
        <v>72</v>
      </c>
      <c r="E47" s="28" t="s">
        <v>73</v>
      </c>
      <c r="F47" s="28" t="s">
        <v>74</v>
      </c>
      <c r="G47" s="28">
        <v>40</v>
      </c>
      <c r="H47" s="29">
        <v>108.6784253</v>
      </c>
      <c r="I47" s="30">
        <v>486.1854491239489</v>
      </c>
      <c r="K47" s="28">
        <v>46</v>
      </c>
      <c r="L47" s="28">
        <v>1991</v>
      </c>
      <c r="M47" s="28" t="s">
        <v>50</v>
      </c>
      <c r="N47" s="28" t="s">
        <v>143</v>
      </c>
      <c r="O47" s="28">
        <v>0.5</v>
      </c>
      <c r="P47" s="28" t="s">
        <v>128</v>
      </c>
      <c r="Q47" s="28">
        <v>6435.5</v>
      </c>
      <c r="R47" s="28"/>
      <c r="S47" s="28"/>
      <c r="T47" s="28"/>
      <c r="U47" s="28" t="s">
        <v>129</v>
      </c>
      <c r="V47" s="29">
        <v>7863.284168839029</v>
      </c>
      <c r="X47" s="28">
        <v>46</v>
      </c>
      <c r="Y47" s="28">
        <v>2005</v>
      </c>
      <c r="Z47" s="28" t="s">
        <v>130</v>
      </c>
      <c r="AA47" s="28" t="s">
        <v>131</v>
      </c>
      <c r="AB47" s="28" t="s">
        <v>91</v>
      </c>
      <c r="AC47" s="28" t="s">
        <v>92</v>
      </c>
      <c r="AD47" s="28" t="s">
        <v>132</v>
      </c>
      <c r="AE47" s="28"/>
      <c r="AF47" s="29">
        <v>247.42502039999999</v>
      </c>
      <c r="AG47" s="41">
        <v>-702.57832288703503</v>
      </c>
    </row>
    <row r="48" spans="1:33" x14ac:dyDescent="0.2">
      <c r="A48" s="28">
        <v>2005</v>
      </c>
      <c r="B48" s="28" t="s">
        <v>75</v>
      </c>
      <c r="C48" s="28" t="s">
        <v>76</v>
      </c>
      <c r="D48" s="28" t="s">
        <v>72</v>
      </c>
      <c r="E48" s="28" t="s">
        <v>73</v>
      </c>
      <c r="F48" s="28" t="s">
        <v>74</v>
      </c>
      <c r="G48" s="28">
        <v>40</v>
      </c>
      <c r="H48" s="29">
        <v>105.56234310000001</v>
      </c>
      <c r="I48" s="30">
        <v>472.24529660764131</v>
      </c>
      <c r="K48" s="28">
        <v>47</v>
      </c>
      <c r="L48" s="28">
        <v>1991</v>
      </c>
      <c r="M48" s="28" t="s">
        <v>50</v>
      </c>
      <c r="N48" s="28" t="s">
        <v>143</v>
      </c>
      <c r="O48" s="28">
        <v>0.5</v>
      </c>
      <c r="P48" s="28" t="s">
        <v>128</v>
      </c>
      <c r="Q48" s="28">
        <v>6435.5</v>
      </c>
      <c r="R48" s="28"/>
      <c r="S48" s="28"/>
      <c r="T48" s="28"/>
      <c r="U48" s="28" t="s">
        <v>133</v>
      </c>
      <c r="V48" s="29">
        <v>7666.2006775925411</v>
      </c>
      <c r="X48" s="28">
        <v>47</v>
      </c>
      <c r="Y48" s="28">
        <v>2005</v>
      </c>
      <c r="Z48" s="28" t="s">
        <v>134</v>
      </c>
      <c r="AA48" s="28" t="s">
        <v>135</v>
      </c>
      <c r="AB48" s="28" t="s">
        <v>91</v>
      </c>
      <c r="AC48" s="28" t="s">
        <v>73</v>
      </c>
      <c r="AD48" s="28" t="s">
        <v>132</v>
      </c>
      <c r="AE48" s="28"/>
      <c r="AF48" s="29">
        <v>1628.1327151999999</v>
      </c>
      <c r="AG48" s="41">
        <v>-699.62196290368001</v>
      </c>
    </row>
    <row r="49" spans="1:33" x14ac:dyDescent="0.2">
      <c r="A49" s="28">
        <v>2004</v>
      </c>
      <c r="B49" s="28" t="s">
        <v>75</v>
      </c>
      <c r="C49" s="28" t="s">
        <v>76</v>
      </c>
      <c r="D49" s="28" t="s">
        <v>72</v>
      </c>
      <c r="E49" s="28" t="s">
        <v>73</v>
      </c>
      <c r="F49" s="28" t="s">
        <v>74</v>
      </c>
      <c r="G49" s="28">
        <v>40</v>
      </c>
      <c r="H49" s="29">
        <v>102.4462609</v>
      </c>
      <c r="I49" s="30">
        <v>458.30514409133372</v>
      </c>
      <c r="K49" s="28">
        <v>48</v>
      </c>
      <c r="L49" s="28">
        <v>1991</v>
      </c>
      <c r="M49" s="28" t="s">
        <v>51</v>
      </c>
      <c r="N49" s="28" t="s">
        <v>144</v>
      </c>
      <c r="O49" s="28">
        <v>0.68271499291770199</v>
      </c>
      <c r="P49" s="28" t="s">
        <v>128</v>
      </c>
      <c r="Q49" s="28">
        <v>111965.258838503</v>
      </c>
      <c r="R49" s="28"/>
      <c r="S49" s="28"/>
      <c r="T49" s="28"/>
      <c r="U49" s="28" t="s">
        <v>141</v>
      </c>
      <c r="V49" s="29">
        <v>269044.46026000631</v>
      </c>
      <c r="X49" s="28">
        <v>48</v>
      </c>
      <c r="Y49" s="28">
        <v>2005</v>
      </c>
      <c r="Z49" s="28" t="s">
        <v>138</v>
      </c>
      <c r="AA49" s="28" t="s">
        <v>139</v>
      </c>
      <c r="AB49" s="28" t="s">
        <v>91</v>
      </c>
      <c r="AC49" s="28" t="s">
        <v>73</v>
      </c>
      <c r="AD49" s="28" t="s">
        <v>132</v>
      </c>
      <c r="AE49" s="28"/>
      <c r="AF49" s="29">
        <v>1436.2306140000001</v>
      </c>
      <c r="AG49" s="41">
        <v>2226.576557471551</v>
      </c>
    </row>
    <row r="50" spans="1:33" x14ac:dyDescent="0.2">
      <c r="A50" s="28">
        <v>2003</v>
      </c>
      <c r="B50" s="28" t="s">
        <v>75</v>
      </c>
      <c r="C50" s="28" t="s">
        <v>76</v>
      </c>
      <c r="D50" s="28" t="s">
        <v>72</v>
      </c>
      <c r="E50" s="28" t="s">
        <v>73</v>
      </c>
      <c r="F50" s="28" t="s">
        <v>74</v>
      </c>
      <c r="G50" s="28">
        <v>40</v>
      </c>
      <c r="H50" s="29">
        <v>99.330178699999905</v>
      </c>
      <c r="I50" s="30">
        <v>444.36499157502561</v>
      </c>
      <c r="K50" s="28">
        <v>49</v>
      </c>
      <c r="L50" s="28">
        <v>1991</v>
      </c>
      <c r="M50" s="28" t="s">
        <v>51</v>
      </c>
      <c r="N50" s="28" t="s">
        <v>144</v>
      </c>
      <c r="O50" s="28">
        <v>0.11706176393689401</v>
      </c>
      <c r="P50" s="28" t="s">
        <v>128</v>
      </c>
      <c r="Q50" s="28">
        <v>19198.129285650699</v>
      </c>
      <c r="R50" s="28"/>
      <c r="S50" s="28"/>
      <c r="T50" s="28"/>
      <c r="U50" s="28" t="s">
        <v>129</v>
      </c>
      <c r="V50" s="29">
        <v>51184.521229816251</v>
      </c>
      <c r="X50" s="28">
        <v>49</v>
      </c>
      <c r="Y50" s="28">
        <v>2006</v>
      </c>
      <c r="Z50" s="28" t="s">
        <v>130</v>
      </c>
      <c r="AA50" s="28" t="s">
        <v>131</v>
      </c>
      <c r="AB50" s="28" t="s">
        <v>91</v>
      </c>
      <c r="AC50" s="28" t="s">
        <v>92</v>
      </c>
      <c r="AD50" s="28" t="s">
        <v>132</v>
      </c>
      <c r="AE50" s="28"/>
      <c r="AF50" s="29">
        <v>266.3643252</v>
      </c>
      <c r="AG50" s="41">
        <v>-756.35762532588569</v>
      </c>
    </row>
    <row r="51" spans="1:33" x14ac:dyDescent="0.2">
      <c r="A51" s="28">
        <v>2002</v>
      </c>
      <c r="B51" s="28" t="s">
        <v>75</v>
      </c>
      <c r="C51" s="28" t="s">
        <v>76</v>
      </c>
      <c r="D51" s="28" t="s">
        <v>72</v>
      </c>
      <c r="E51" s="28" t="s">
        <v>73</v>
      </c>
      <c r="F51" s="28" t="s">
        <v>74</v>
      </c>
      <c r="G51" s="28">
        <v>40</v>
      </c>
      <c r="H51" s="29">
        <v>96.214096499999997</v>
      </c>
      <c r="I51" s="30">
        <v>430.42483905871848</v>
      </c>
      <c r="K51" s="28">
        <v>50</v>
      </c>
      <c r="L51" s="28">
        <v>1991</v>
      </c>
      <c r="M51" s="28" t="s">
        <v>51</v>
      </c>
      <c r="N51" s="28" t="s">
        <v>144</v>
      </c>
      <c r="O51" s="28">
        <v>0.20022324314540199</v>
      </c>
      <c r="P51" s="28" t="s">
        <v>128</v>
      </c>
      <c r="Q51" s="28">
        <v>32836.611875846</v>
      </c>
      <c r="R51" s="28"/>
      <c r="S51" s="28"/>
      <c r="T51" s="28"/>
      <c r="U51" s="28" t="s">
        <v>133</v>
      </c>
      <c r="V51" s="29">
        <v>85155.525403727734</v>
      </c>
      <c r="X51" s="28">
        <v>50</v>
      </c>
      <c r="Y51" s="28">
        <v>2006</v>
      </c>
      <c r="Z51" s="28" t="s">
        <v>134</v>
      </c>
      <c r="AA51" s="28" t="s">
        <v>135</v>
      </c>
      <c r="AB51" s="28" t="s">
        <v>91</v>
      </c>
      <c r="AC51" s="28" t="s">
        <v>73</v>
      </c>
      <c r="AD51" s="28" t="s">
        <v>132</v>
      </c>
      <c r="AE51" s="28"/>
      <c r="AF51" s="29">
        <v>1542.5011575999999</v>
      </c>
      <c r="AG51" s="41">
        <v>-662.82538123972586</v>
      </c>
    </row>
    <row r="52" spans="1:33" x14ac:dyDescent="0.2">
      <c r="A52" s="28">
        <v>2001</v>
      </c>
      <c r="B52" s="28" t="s">
        <v>75</v>
      </c>
      <c r="C52" s="28" t="s">
        <v>76</v>
      </c>
      <c r="D52" s="28" t="s">
        <v>72</v>
      </c>
      <c r="E52" s="28" t="s">
        <v>73</v>
      </c>
      <c r="F52" s="28" t="s">
        <v>74</v>
      </c>
      <c r="G52" s="28">
        <v>40</v>
      </c>
      <c r="H52" s="29">
        <v>104.04477060000001</v>
      </c>
      <c r="I52" s="30">
        <v>465.45626129125776</v>
      </c>
      <c r="K52" s="28">
        <v>51</v>
      </c>
      <c r="L52" s="28">
        <v>1991</v>
      </c>
      <c r="M52" s="28" t="s">
        <v>145</v>
      </c>
      <c r="N52" s="28" t="s">
        <v>146</v>
      </c>
      <c r="O52" s="28">
        <v>1</v>
      </c>
      <c r="P52" s="28" t="s">
        <v>128</v>
      </c>
      <c r="Q52" s="28">
        <v>16233</v>
      </c>
      <c r="R52" s="28"/>
      <c r="S52" s="28"/>
      <c r="T52" s="28"/>
      <c r="U52" s="28" t="s">
        <v>129</v>
      </c>
      <c r="V52" s="29">
        <v>1.3434631898779976E-2</v>
      </c>
      <c r="X52" s="28">
        <v>51</v>
      </c>
      <c r="Y52" s="28">
        <v>2006</v>
      </c>
      <c r="Z52" s="28" t="s">
        <v>138</v>
      </c>
      <c r="AA52" s="28" t="s">
        <v>139</v>
      </c>
      <c r="AB52" s="28" t="s">
        <v>91</v>
      </c>
      <c r="AC52" s="28" t="s">
        <v>73</v>
      </c>
      <c r="AD52" s="28" t="s">
        <v>132</v>
      </c>
      <c r="AE52" s="28"/>
      <c r="AF52" s="29">
        <v>1435.825928</v>
      </c>
      <c r="AG52" s="41">
        <v>2225.9491760803216</v>
      </c>
    </row>
    <row r="53" spans="1:33" x14ac:dyDescent="0.2">
      <c r="A53" s="28">
        <v>2000</v>
      </c>
      <c r="B53" s="28" t="s">
        <v>75</v>
      </c>
      <c r="C53" s="28" t="s">
        <v>76</v>
      </c>
      <c r="D53" s="28" t="s">
        <v>72</v>
      </c>
      <c r="E53" s="28" t="s">
        <v>73</v>
      </c>
      <c r="F53" s="28" t="s">
        <v>74</v>
      </c>
      <c r="G53" s="28">
        <v>40</v>
      </c>
      <c r="H53" s="29">
        <v>111.87544469999899</v>
      </c>
      <c r="I53" s="30">
        <v>500.48768352379244</v>
      </c>
      <c r="K53" s="28">
        <v>52</v>
      </c>
      <c r="L53" s="28">
        <v>1991</v>
      </c>
      <c r="M53" s="28" t="s">
        <v>147</v>
      </c>
      <c r="N53" s="28" t="s">
        <v>148</v>
      </c>
      <c r="O53" s="28">
        <v>1</v>
      </c>
      <c r="P53" s="28" t="s">
        <v>128</v>
      </c>
      <c r="Q53" s="28">
        <v>258667</v>
      </c>
      <c r="R53" s="28"/>
      <c r="S53" s="28"/>
      <c r="T53" s="28"/>
      <c r="U53" s="28" t="s">
        <v>129</v>
      </c>
      <c r="V53" s="29">
        <v>0.21407601363652559</v>
      </c>
      <c r="X53" s="28">
        <v>52</v>
      </c>
      <c r="Y53" s="28">
        <v>2007</v>
      </c>
      <c r="Z53" s="28" t="s">
        <v>130</v>
      </c>
      <c r="AA53" s="28" t="s">
        <v>131</v>
      </c>
      <c r="AB53" s="28" t="s">
        <v>91</v>
      </c>
      <c r="AC53" s="28" t="s">
        <v>92</v>
      </c>
      <c r="AD53" s="28" t="s">
        <v>132</v>
      </c>
      <c r="AE53" s="28"/>
      <c r="AF53" s="29">
        <v>285.30363</v>
      </c>
      <c r="AG53" s="41">
        <v>-810.13692776473624</v>
      </c>
    </row>
    <row r="54" spans="1:33" x14ac:dyDescent="0.2">
      <c r="A54" s="28">
        <v>1999</v>
      </c>
      <c r="B54" s="28" t="s">
        <v>75</v>
      </c>
      <c r="C54" s="28" t="s">
        <v>76</v>
      </c>
      <c r="D54" s="28" t="s">
        <v>72</v>
      </c>
      <c r="E54" s="28" t="s">
        <v>73</v>
      </c>
      <c r="F54" s="28" t="s">
        <v>74</v>
      </c>
      <c r="G54" s="28">
        <v>40</v>
      </c>
      <c r="H54" s="29">
        <v>119.7061188</v>
      </c>
      <c r="I54" s="30">
        <v>535.51910575633622</v>
      </c>
      <c r="K54" s="28">
        <v>53</v>
      </c>
      <c r="L54" s="28">
        <v>1991</v>
      </c>
      <c r="M54" s="28" t="s">
        <v>149</v>
      </c>
      <c r="N54" s="28" t="s">
        <v>140</v>
      </c>
      <c r="O54" s="28">
        <v>1</v>
      </c>
      <c r="P54" s="28" t="s">
        <v>128</v>
      </c>
      <c r="Q54" s="28">
        <v>30956</v>
      </c>
      <c r="R54" s="28">
        <v>0</v>
      </c>
      <c r="S54" s="45">
        <v>0</v>
      </c>
      <c r="T54" s="45">
        <v>0</v>
      </c>
      <c r="U54" s="28" t="s">
        <v>129</v>
      </c>
      <c r="V54" s="29">
        <v>0</v>
      </c>
      <c r="X54" s="28">
        <v>53</v>
      </c>
      <c r="Y54" s="28">
        <v>2007</v>
      </c>
      <c r="Z54" s="28" t="s">
        <v>134</v>
      </c>
      <c r="AA54" s="28" t="s">
        <v>135</v>
      </c>
      <c r="AB54" s="28" t="s">
        <v>91</v>
      </c>
      <c r="AC54" s="28" t="s">
        <v>73</v>
      </c>
      <c r="AD54" s="28" t="s">
        <v>132</v>
      </c>
      <c r="AE54" s="28"/>
      <c r="AF54" s="29">
        <v>1456.8696</v>
      </c>
      <c r="AG54" s="41">
        <v>-626.0287995757725</v>
      </c>
    </row>
    <row r="55" spans="1:33" x14ac:dyDescent="0.2">
      <c r="A55" s="28">
        <v>1998</v>
      </c>
      <c r="B55" s="28" t="s">
        <v>75</v>
      </c>
      <c r="C55" s="28" t="s">
        <v>76</v>
      </c>
      <c r="D55" s="28" t="s">
        <v>72</v>
      </c>
      <c r="E55" s="28" t="s">
        <v>73</v>
      </c>
      <c r="F55" s="28" t="s">
        <v>74</v>
      </c>
      <c r="G55" s="28">
        <v>40</v>
      </c>
      <c r="H55" s="29">
        <v>127.53679289999999</v>
      </c>
      <c r="I55" s="30">
        <v>570.55052798887539</v>
      </c>
      <c r="K55" s="28">
        <v>54</v>
      </c>
      <c r="L55" s="28">
        <v>1991</v>
      </c>
      <c r="M55" s="28" t="s">
        <v>150</v>
      </c>
      <c r="N55" s="28" t="s">
        <v>148</v>
      </c>
      <c r="O55" s="28">
        <v>1</v>
      </c>
      <c r="P55" s="28" t="s">
        <v>128</v>
      </c>
      <c r="Q55" s="28">
        <v>2933</v>
      </c>
      <c r="R55" s="28"/>
      <c r="S55" s="28"/>
      <c r="T55" s="28"/>
      <c r="U55" s="28" t="s">
        <v>129</v>
      </c>
      <c r="V55" s="29">
        <v>2.4273871347946572E-3</v>
      </c>
      <c r="X55" s="28">
        <v>54</v>
      </c>
      <c r="Y55" s="28">
        <v>2007</v>
      </c>
      <c r="Z55" s="28" t="s">
        <v>138</v>
      </c>
      <c r="AA55" s="28" t="s">
        <v>139</v>
      </c>
      <c r="AB55" s="28" t="s">
        <v>91</v>
      </c>
      <c r="AC55" s="28" t="s">
        <v>73</v>
      </c>
      <c r="AD55" s="28" t="s">
        <v>132</v>
      </c>
      <c r="AE55" s="28"/>
      <c r="AF55" s="29">
        <v>1435.4212419999999</v>
      </c>
      <c r="AG55" s="41">
        <v>2225.3217946890932</v>
      </c>
    </row>
    <row r="56" spans="1:33" x14ac:dyDescent="0.2">
      <c r="A56" s="28">
        <v>1997</v>
      </c>
      <c r="B56" s="28" t="s">
        <v>75</v>
      </c>
      <c r="C56" s="28" t="s">
        <v>76</v>
      </c>
      <c r="D56" s="28" t="s">
        <v>72</v>
      </c>
      <c r="E56" s="28" t="s">
        <v>73</v>
      </c>
      <c r="F56" s="28" t="s">
        <v>74</v>
      </c>
      <c r="G56" s="28">
        <v>40</v>
      </c>
      <c r="H56" s="29">
        <v>135.367467</v>
      </c>
      <c r="I56" s="30">
        <v>605.58195022141467</v>
      </c>
      <c r="K56" s="28">
        <v>55</v>
      </c>
      <c r="L56" s="28">
        <v>1991</v>
      </c>
      <c r="M56" s="28" t="s">
        <v>151</v>
      </c>
      <c r="N56" s="28" t="s">
        <v>146</v>
      </c>
      <c r="O56" s="28">
        <v>1</v>
      </c>
      <c r="P56" s="28" t="s">
        <v>128</v>
      </c>
      <c r="Q56" s="28">
        <v>194</v>
      </c>
      <c r="R56" s="28"/>
      <c r="S56" s="28"/>
      <c r="T56" s="28"/>
      <c r="U56" s="28" t="s">
        <v>129</v>
      </c>
      <c r="V56" s="29">
        <v>1.6055680332429712E-4</v>
      </c>
      <c r="X56" s="28">
        <v>55</v>
      </c>
      <c r="Y56" s="28">
        <v>2008</v>
      </c>
      <c r="Z56" s="28" t="s">
        <v>130</v>
      </c>
      <c r="AA56" s="28" t="s">
        <v>131</v>
      </c>
      <c r="AB56" s="28" t="s">
        <v>91</v>
      </c>
      <c r="AC56" s="28" t="s">
        <v>92</v>
      </c>
      <c r="AD56" s="28" t="s">
        <v>132</v>
      </c>
      <c r="AE56" s="28"/>
      <c r="AF56" s="29">
        <v>288.86486679999899</v>
      </c>
      <c r="AG56" s="41">
        <v>-820.24927523186761</v>
      </c>
    </row>
    <row r="57" spans="1:33" x14ac:dyDescent="0.2">
      <c r="A57" s="28">
        <v>1996</v>
      </c>
      <c r="B57" s="28" t="s">
        <v>75</v>
      </c>
      <c r="C57" s="28" t="s">
        <v>76</v>
      </c>
      <c r="D57" s="28" t="s">
        <v>72</v>
      </c>
      <c r="E57" s="28" t="s">
        <v>73</v>
      </c>
      <c r="F57" s="28" t="s">
        <v>74</v>
      </c>
      <c r="G57" s="28">
        <v>40</v>
      </c>
      <c r="H57" s="29">
        <v>135.367467</v>
      </c>
      <c r="I57" s="30">
        <v>605.58195022141467</v>
      </c>
      <c r="K57" s="28">
        <v>56</v>
      </c>
      <c r="L57" s="28">
        <v>1991</v>
      </c>
      <c r="M57" s="28" t="s">
        <v>152</v>
      </c>
      <c r="N57" s="28" t="s">
        <v>146</v>
      </c>
      <c r="O57" s="28">
        <v>1</v>
      </c>
      <c r="P57" s="28" t="s">
        <v>128</v>
      </c>
      <c r="Q57" s="28">
        <v>1232</v>
      </c>
      <c r="R57" s="28"/>
      <c r="S57" s="28"/>
      <c r="T57" s="28"/>
      <c r="U57" s="28" t="s">
        <v>129</v>
      </c>
      <c r="V57" s="29">
        <v>1.0196184623481137E-3</v>
      </c>
      <c r="X57" s="28">
        <v>56</v>
      </c>
      <c r="Y57" s="28">
        <v>2008</v>
      </c>
      <c r="Z57" s="28" t="s">
        <v>134</v>
      </c>
      <c r="AA57" s="28" t="s">
        <v>135</v>
      </c>
      <c r="AB57" s="28" t="s">
        <v>91</v>
      </c>
      <c r="AC57" s="28" t="s">
        <v>73</v>
      </c>
      <c r="AD57" s="28" t="s">
        <v>132</v>
      </c>
      <c r="AE57" s="28"/>
      <c r="AF57" s="29">
        <v>1147.8918389999999</v>
      </c>
      <c r="AG57" s="41">
        <v>-493.25852499907739</v>
      </c>
    </row>
    <row r="58" spans="1:33" x14ac:dyDescent="0.2">
      <c r="A58" s="28">
        <v>1995</v>
      </c>
      <c r="B58" s="28" t="s">
        <v>75</v>
      </c>
      <c r="C58" s="28" t="s">
        <v>76</v>
      </c>
      <c r="D58" s="28" t="s">
        <v>72</v>
      </c>
      <c r="E58" s="28" t="s">
        <v>73</v>
      </c>
      <c r="F58" s="28" t="s">
        <v>74</v>
      </c>
      <c r="G58" s="28">
        <v>40</v>
      </c>
      <c r="H58" s="29">
        <v>135.367467</v>
      </c>
      <c r="I58" s="30">
        <v>605.58195022141467</v>
      </c>
      <c r="K58" s="28">
        <v>57</v>
      </c>
      <c r="L58" s="28">
        <v>1991</v>
      </c>
      <c r="M58" s="28" t="s">
        <v>153</v>
      </c>
      <c r="N58" s="28" t="s">
        <v>154</v>
      </c>
      <c r="O58" s="28">
        <v>0.5</v>
      </c>
      <c r="P58" s="28" t="s">
        <v>128</v>
      </c>
      <c r="Q58" s="28">
        <v>5938</v>
      </c>
      <c r="R58" s="28"/>
      <c r="S58" s="28"/>
      <c r="T58" s="28"/>
      <c r="U58" s="28" t="s">
        <v>129</v>
      </c>
      <c r="V58" s="29">
        <v>2318.8066944224647</v>
      </c>
      <c r="X58" s="28">
        <v>57</v>
      </c>
      <c r="Y58" s="28">
        <v>2008</v>
      </c>
      <c r="Z58" s="28" t="s">
        <v>138</v>
      </c>
      <c r="AA58" s="28" t="s">
        <v>139</v>
      </c>
      <c r="AB58" s="28" t="s">
        <v>91</v>
      </c>
      <c r="AC58" s="28" t="s">
        <v>73</v>
      </c>
      <c r="AD58" s="28" t="s">
        <v>132</v>
      </c>
      <c r="AE58" s="28"/>
      <c r="AF58" s="29">
        <v>1339.3487855999999</v>
      </c>
      <c r="AG58" s="41">
        <v>2076.3814524113395</v>
      </c>
    </row>
    <row r="59" spans="1:33" x14ac:dyDescent="0.2">
      <c r="A59" s="28">
        <v>1994</v>
      </c>
      <c r="B59" s="28" t="s">
        <v>75</v>
      </c>
      <c r="C59" s="28" t="s">
        <v>76</v>
      </c>
      <c r="D59" s="28" t="s">
        <v>72</v>
      </c>
      <c r="E59" s="28" t="s">
        <v>73</v>
      </c>
      <c r="F59" s="28" t="s">
        <v>74</v>
      </c>
      <c r="G59" s="28">
        <v>40</v>
      </c>
      <c r="H59" s="29">
        <v>135.367467</v>
      </c>
      <c r="I59" s="30">
        <v>605.58195022141467</v>
      </c>
      <c r="K59" s="28">
        <v>58</v>
      </c>
      <c r="L59" s="28">
        <v>1991</v>
      </c>
      <c r="M59" s="28" t="s">
        <v>153</v>
      </c>
      <c r="N59" s="28" t="s">
        <v>154</v>
      </c>
      <c r="O59" s="28">
        <v>0.5</v>
      </c>
      <c r="P59" s="28" t="s">
        <v>128</v>
      </c>
      <c r="Q59" s="28">
        <v>5938</v>
      </c>
      <c r="R59" s="28"/>
      <c r="S59" s="28"/>
      <c r="T59" s="28"/>
      <c r="U59" s="28" t="s">
        <v>133</v>
      </c>
      <c r="V59" s="29">
        <v>2185.5060346802657</v>
      </c>
      <c r="X59" s="28">
        <v>58</v>
      </c>
      <c r="Y59" s="28">
        <v>2009</v>
      </c>
      <c r="Z59" s="28" t="s">
        <v>130</v>
      </c>
      <c r="AA59" s="28" t="s">
        <v>131</v>
      </c>
      <c r="AB59" s="28" t="s">
        <v>91</v>
      </c>
      <c r="AC59" s="28" t="s">
        <v>92</v>
      </c>
      <c r="AD59" s="28" t="s">
        <v>132</v>
      </c>
      <c r="AE59" s="28"/>
      <c r="AF59" s="29">
        <v>292.42610359999998</v>
      </c>
      <c r="AG59" s="41">
        <v>-830.36162269900478</v>
      </c>
    </row>
    <row r="60" spans="1:33" x14ac:dyDescent="0.2">
      <c r="A60" s="28">
        <v>1993</v>
      </c>
      <c r="B60" s="28" t="s">
        <v>75</v>
      </c>
      <c r="C60" s="28" t="s">
        <v>76</v>
      </c>
      <c r="D60" s="28" t="s">
        <v>72</v>
      </c>
      <c r="E60" s="28" t="s">
        <v>73</v>
      </c>
      <c r="F60" s="28" t="s">
        <v>74</v>
      </c>
      <c r="G60" s="28">
        <v>40</v>
      </c>
      <c r="H60" s="29">
        <v>135.367467</v>
      </c>
      <c r="I60" s="30">
        <v>605.58195022141467</v>
      </c>
      <c r="K60" s="28">
        <v>59</v>
      </c>
      <c r="L60" s="28">
        <v>1991</v>
      </c>
      <c r="M60" s="28" t="s">
        <v>155</v>
      </c>
      <c r="N60" s="28" t="s">
        <v>156</v>
      </c>
      <c r="O60" s="28">
        <v>0.5</v>
      </c>
      <c r="P60" s="28" t="s">
        <v>128</v>
      </c>
      <c r="Q60" s="28">
        <v>143</v>
      </c>
      <c r="R60" s="28"/>
      <c r="S60" s="28"/>
      <c r="T60" s="28"/>
      <c r="U60" s="28" t="s">
        <v>129</v>
      </c>
      <c r="V60" s="29">
        <v>28.476871075969648</v>
      </c>
      <c r="X60" s="28">
        <v>59</v>
      </c>
      <c r="Y60" s="28">
        <v>2009</v>
      </c>
      <c r="Z60" s="28" t="s">
        <v>134</v>
      </c>
      <c r="AA60" s="28" t="s">
        <v>135</v>
      </c>
      <c r="AB60" s="28" t="s">
        <v>91</v>
      </c>
      <c r="AC60" s="28" t="s">
        <v>73</v>
      </c>
      <c r="AD60" s="28" t="s">
        <v>132</v>
      </c>
      <c r="AE60" s="28"/>
      <c r="AF60" s="29">
        <v>838.91407800000002</v>
      </c>
      <c r="AG60" s="41">
        <v>-360.48825042238218</v>
      </c>
    </row>
    <row r="61" spans="1:33" x14ac:dyDescent="0.2">
      <c r="A61" s="28">
        <v>1992</v>
      </c>
      <c r="B61" s="28" t="s">
        <v>75</v>
      </c>
      <c r="C61" s="28" t="s">
        <v>76</v>
      </c>
      <c r="D61" s="28" t="s">
        <v>72</v>
      </c>
      <c r="E61" s="28" t="s">
        <v>73</v>
      </c>
      <c r="F61" s="28" t="s">
        <v>74</v>
      </c>
      <c r="G61" s="28">
        <v>40</v>
      </c>
      <c r="H61" s="29">
        <v>135.367467</v>
      </c>
      <c r="I61" s="30">
        <v>605.58195022141467</v>
      </c>
      <c r="K61" s="28">
        <v>60</v>
      </c>
      <c r="L61" s="28">
        <v>1991</v>
      </c>
      <c r="M61" s="28" t="s">
        <v>155</v>
      </c>
      <c r="N61" s="28" t="s">
        <v>156</v>
      </c>
      <c r="O61" s="28">
        <v>0.5</v>
      </c>
      <c r="P61" s="28" t="s">
        <v>128</v>
      </c>
      <c r="Q61" s="28">
        <v>143</v>
      </c>
      <c r="R61" s="28"/>
      <c r="S61" s="28"/>
      <c r="T61" s="28"/>
      <c r="U61" s="28" t="s">
        <v>133</v>
      </c>
      <c r="V61" s="29">
        <v>27.369915619985715</v>
      </c>
      <c r="X61" s="28">
        <v>60</v>
      </c>
      <c r="Y61" s="28">
        <v>2009</v>
      </c>
      <c r="Z61" s="28" t="s">
        <v>138</v>
      </c>
      <c r="AA61" s="28" t="s">
        <v>139</v>
      </c>
      <c r="AB61" s="28" t="s">
        <v>91</v>
      </c>
      <c r="AC61" s="28" t="s">
        <v>73</v>
      </c>
      <c r="AD61" s="28" t="s">
        <v>132</v>
      </c>
      <c r="AE61" s="28"/>
      <c r="AF61" s="29">
        <v>1243.2763292</v>
      </c>
      <c r="AG61" s="41">
        <v>1927.4411101335863</v>
      </c>
    </row>
    <row r="62" spans="1:33" x14ac:dyDescent="0.2">
      <c r="A62" s="28">
        <v>1991</v>
      </c>
      <c r="B62" s="28" t="s">
        <v>75</v>
      </c>
      <c r="C62" s="28" t="s">
        <v>76</v>
      </c>
      <c r="D62" s="28" t="s">
        <v>72</v>
      </c>
      <c r="E62" s="28" t="s">
        <v>73</v>
      </c>
      <c r="F62" s="28" t="s">
        <v>74</v>
      </c>
      <c r="G62" s="28">
        <v>40</v>
      </c>
      <c r="H62" s="29">
        <v>135.367467</v>
      </c>
      <c r="I62" s="30">
        <v>605.58195022141467</v>
      </c>
      <c r="K62" s="28">
        <v>61</v>
      </c>
      <c r="L62" s="28">
        <v>1991</v>
      </c>
      <c r="M62" s="28" t="s">
        <v>157</v>
      </c>
      <c r="N62" s="28" t="s">
        <v>146</v>
      </c>
      <c r="O62" s="28">
        <v>1</v>
      </c>
      <c r="P62" s="28" t="s">
        <v>128</v>
      </c>
      <c r="Q62" s="28">
        <v>833</v>
      </c>
      <c r="R62" s="28"/>
      <c r="S62" s="28"/>
      <c r="T62" s="28"/>
      <c r="U62" s="28" t="s">
        <v>129</v>
      </c>
      <c r="V62" s="29">
        <v>6.8940111942855415E-4</v>
      </c>
      <c r="X62" s="28">
        <v>61</v>
      </c>
      <c r="Y62" s="28">
        <v>2010</v>
      </c>
      <c r="Z62" s="28" t="s">
        <v>130</v>
      </c>
      <c r="AA62" s="28" t="s">
        <v>131</v>
      </c>
      <c r="AB62" s="28" t="s">
        <v>91</v>
      </c>
      <c r="AC62" s="28" t="s">
        <v>92</v>
      </c>
      <c r="AD62" s="28" t="s">
        <v>132</v>
      </c>
      <c r="AE62" s="28"/>
      <c r="AF62" s="29">
        <v>295.98734039999999</v>
      </c>
      <c r="AG62" s="41">
        <v>-840.473970166139</v>
      </c>
    </row>
    <row r="63" spans="1:33" x14ac:dyDescent="0.2">
      <c r="A63" s="28">
        <v>1990</v>
      </c>
      <c r="B63" s="28" t="s">
        <v>75</v>
      </c>
      <c r="C63" s="28" t="s">
        <v>76</v>
      </c>
      <c r="D63" s="28" t="s">
        <v>72</v>
      </c>
      <c r="E63" s="28" t="s">
        <v>73</v>
      </c>
      <c r="F63" s="28" t="s">
        <v>74</v>
      </c>
      <c r="G63" s="28">
        <v>40</v>
      </c>
      <c r="H63" s="29">
        <v>135.367467</v>
      </c>
      <c r="I63" s="30">
        <v>605.58195022141467</v>
      </c>
      <c r="K63" s="28">
        <v>62</v>
      </c>
      <c r="L63" s="28">
        <v>1991</v>
      </c>
      <c r="M63" s="28" t="s">
        <v>55</v>
      </c>
      <c r="N63" s="28" t="s">
        <v>158</v>
      </c>
      <c r="O63" s="28">
        <v>0.5</v>
      </c>
      <c r="P63" s="28" t="s">
        <v>128</v>
      </c>
      <c r="Q63" s="28">
        <v>1946</v>
      </c>
      <c r="R63" s="28"/>
      <c r="S63" s="28"/>
      <c r="T63" s="28"/>
      <c r="U63" s="28" t="s">
        <v>129</v>
      </c>
      <c r="V63" s="29">
        <v>325.15967272852151</v>
      </c>
      <c r="X63" s="28">
        <v>62</v>
      </c>
      <c r="Y63" s="28">
        <v>2010</v>
      </c>
      <c r="Z63" s="28" t="s">
        <v>134</v>
      </c>
      <c r="AA63" s="28" t="s">
        <v>135</v>
      </c>
      <c r="AB63" s="28" t="s">
        <v>91</v>
      </c>
      <c r="AC63" s="28" t="s">
        <v>73</v>
      </c>
      <c r="AD63" s="28" t="s">
        <v>132</v>
      </c>
      <c r="AE63" s="28"/>
      <c r="AF63" s="29">
        <v>1045.8435193333301</v>
      </c>
      <c r="AG63" s="41">
        <v>-449.40752621397684</v>
      </c>
    </row>
    <row r="64" spans="1:33" x14ac:dyDescent="0.2">
      <c r="A64" s="28">
        <v>2020</v>
      </c>
      <c r="B64" s="28" t="s">
        <v>77</v>
      </c>
      <c r="C64" s="28" t="s">
        <v>76</v>
      </c>
      <c r="D64" s="28" t="s">
        <v>72</v>
      </c>
      <c r="E64" s="28" t="s">
        <v>78</v>
      </c>
      <c r="F64" s="28" t="s">
        <v>74</v>
      </c>
      <c r="G64" s="28">
        <v>46.949980972902402</v>
      </c>
      <c r="H64" s="29">
        <v>1165.49568</v>
      </c>
      <c r="I64" s="30">
        <v>3875.7244814170531</v>
      </c>
      <c r="K64" s="28">
        <v>63</v>
      </c>
      <c r="L64" s="28">
        <v>1991</v>
      </c>
      <c r="M64" s="28" t="s">
        <v>55</v>
      </c>
      <c r="N64" s="28" t="s">
        <v>158</v>
      </c>
      <c r="O64" s="28">
        <v>0.5</v>
      </c>
      <c r="P64" s="28" t="s">
        <v>128</v>
      </c>
      <c r="Q64" s="28">
        <v>1946</v>
      </c>
      <c r="R64" s="28"/>
      <c r="S64" s="28"/>
      <c r="T64" s="28"/>
      <c r="U64" s="28" t="s">
        <v>133</v>
      </c>
      <c r="V64" s="29">
        <v>317.874933247596</v>
      </c>
      <c r="X64" s="28">
        <v>63</v>
      </c>
      <c r="Y64" s="28">
        <v>2010</v>
      </c>
      <c r="Z64" s="28" t="s">
        <v>138</v>
      </c>
      <c r="AA64" s="28" t="s">
        <v>139</v>
      </c>
      <c r="AB64" s="28" t="s">
        <v>91</v>
      </c>
      <c r="AC64" s="28" t="s">
        <v>73</v>
      </c>
      <c r="AD64" s="28" t="s">
        <v>132</v>
      </c>
      <c r="AE64" s="28"/>
      <c r="AF64" s="29">
        <v>1147.2038728</v>
      </c>
      <c r="AG64" s="41">
        <v>1778.5007678558336</v>
      </c>
    </row>
    <row r="65" spans="1:33" x14ac:dyDescent="0.2">
      <c r="A65" s="28">
        <v>2019</v>
      </c>
      <c r="B65" s="28" t="s">
        <v>77</v>
      </c>
      <c r="C65" s="28" t="s">
        <v>76</v>
      </c>
      <c r="D65" s="28" t="s">
        <v>72</v>
      </c>
      <c r="E65" s="28" t="s">
        <v>78</v>
      </c>
      <c r="F65" s="28" t="s">
        <v>74</v>
      </c>
      <c r="G65" s="28">
        <v>44.478929342749602</v>
      </c>
      <c r="H65" s="29">
        <v>1121.7895920000001</v>
      </c>
      <c r="I65" s="30">
        <v>3730.3848133639135</v>
      </c>
      <c r="K65" s="28">
        <v>64</v>
      </c>
      <c r="L65" s="28">
        <v>1991</v>
      </c>
      <c r="M65" s="28" t="s">
        <v>159</v>
      </c>
      <c r="N65" s="28" t="s">
        <v>146</v>
      </c>
      <c r="O65" s="28">
        <v>1</v>
      </c>
      <c r="P65" s="28" t="s">
        <v>128</v>
      </c>
      <c r="Q65" s="28">
        <v>724</v>
      </c>
      <c r="R65" s="28"/>
      <c r="S65" s="28"/>
      <c r="T65" s="28"/>
      <c r="U65" s="28" t="s">
        <v>129</v>
      </c>
      <c r="V65" s="29">
        <v>5.9919136910717072E-4</v>
      </c>
      <c r="X65" s="28">
        <v>64</v>
      </c>
      <c r="Y65" s="28">
        <v>2011</v>
      </c>
      <c r="Z65" s="28" t="s">
        <v>130</v>
      </c>
      <c r="AA65" s="28" t="s">
        <v>131</v>
      </c>
      <c r="AB65" s="28" t="s">
        <v>91</v>
      </c>
      <c r="AC65" s="28" t="s">
        <v>92</v>
      </c>
      <c r="AD65" s="28" t="s">
        <v>132</v>
      </c>
      <c r="AE65" s="28"/>
      <c r="AF65" s="29">
        <v>299.54857720000001</v>
      </c>
      <c r="AG65" s="41">
        <v>-850.58631763327344</v>
      </c>
    </row>
    <row r="66" spans="1:33" x14ac:dyDescent="0.2">
      <c r="A66" s="28">
        <v>2018</v>
      </c>
      <c r="B66" s="28" t="s">
        <v>77</v>
      </c>
      <c r="C66" s="28" t="s">
        <v>76</v>
      </c>
      <c r="D66" s="28" t="s">
        <v>72</v>
      </c>
      <c r="E66" s="28" t="s">
        <v>78</v>
      </c>
      <c r="F66" s="28" t="s">
        <v>74</v>
      </c>
      <c r="G66" s="28">
        <v>46.949980972902402</v>
      </c>
      <c r="H66" s="29">
        <v>1150.9269839999999</v>
      </c>
      <c r="I66" s="30">
        <v>3827.2779253993394</v>
      </c>
      <c r="K66" s="28">
        <v>65</v>
      </c>
      <c r="L66" s="28">
        <v>1991</v>
      </c>
      <c r="M66" s="28" t="s">
        <v>56</v>
      </c>
      <c r="N66" s="28" t="s">
        <v>160</v>
      </c>
      <c r="O66" s="28">
        <v>1</v>
      </c>
      <c r="P66" s="28" t="s">
        <v>128</v>
      </c>
      <c r="Q66" s="28">
        <v>3477</v>
      </c>
      <c r="R66" s="28"/>
      <c r="S66" s="28"/>
      <c r="T66" s="28"/>
      <c r="U66" s="28" t="s">
        <v>129</v>
      </c>
      <c r="V66" s="29">
        <v>88.663500000000013</v>
      </c>
      <c r="X66" s="28">
        <v>65</v>
      </c>
      <c r="Y66" s="28">
        <v>2011</v>
      </c>
      <c r="Z66" s="28" t="s">
        <v>134</v>
      </c>
      <c r="AA66" s="28" t="s">
        <v>135</v>
      </c>
      <c r="AB66" s="28" t="s">
        <v>91</v>
      </c>
      <c r="AC66" s="28" t="s">
        <v>73</v>
      </c>
      <c r="AD66" s="28" t="s">
        <v>132</v>
      </c>
      <c r="AE66" s="28"/>
      <c r="AF66" s="29">
        <v>1252.7729606666601</v>
      </c>
      <c r="AG66" s="41">
        <v>-538.32680200557104</v>
      </c>
    </row>
    <row r="67" spans="1:33" x14ac:dyDescent="0.2">
      <c r="A67" s="28">
        <v>2017</v>
      </c>
      <c r="B67" s="28" t="s">
        <v>77</v>
      </c>
      <c r="C67" s="28" t="s">
        <v>76</v>
      </c>
      <c r="D67" s="28" t="s">
        <v>72</v>
      </c>
      <c r="E67" s="28" t="s">
        <v>78</v>
      </c>
      <c r="F67" s="28" t="s">
        <v>74</v>
      </c>
      <c r="G67" s="28">
        <v>43.286886230451302</v>
      </c>
      <c r="H67" s="29">
        <v>1184.3330039279999</v>
      </c>
      <c r="I67" s="30">
        <v>3938.3658783479559</v>
      </c>
      <c r="K67" s="28">
        <v>66</v>
      </c>
      <c r="L67" s="28">
        <v>1991</v>
      </c>
      <c r="M67" s="28" t="s">
        <v>161</v>
      </c>
      <c r="N67" s="28" t="s">
        <v>127</v>
      </c>
      <c r="O67" s="28">
        <v>0.5</v>
      </c>
      <c r="P67" s="28" t="s">
        <v>128</v>
      </c>
      <c r="Q67" s="28">
        <v>721</v>
      </c>
      <c r="R67" s="28"/>
      <c r="S67" s="28"/>
      <c r="T67" s="28"/>
      <c r="U67" s="28" t="s">
        <v>129</v>
      </c>
      <c r="V67" s="29">
        <v>98.056000000000012</v>
      </c>
      <c r="X67" s="28">
        <v>66</v>
      </c>
      <c r="Y67" s="28">
        <v>2011</v>
      </c>
      <c r="Z67" s="28" t="s">
        <v>138</v>
      </c>
      <c r="AA67" s="28" t="s">
        <v>139</v>
      </c>
      <c r="AB67" s="28" t="s">
        <v>91</v>
      </c>
      <c r="AC67" s="28" t="s">
        <v>73</v>
      </c>
      <c r="AD67" s="28" t="s">
        <v>132</v>
      </c>
      <c r="AE67" s="28"/>
      <c r="AF67" s="29">
        <v>1051.1314164</v>
      </c>
      <c r="AG67" s="41">
        <v>1629.56042557808</v>
      </c>
    </row>
    <row r="68" spans="1:33" x14ac:dyDescent="0.2">
      <c r="A68" s="28">
        <v>2016</v>
      </c>
      <c r="B68" s="28" t="s">
        <v>77</v>
      </c>
      <c r="C68" s="28" t="s">
        <v>76</v>
      </c>
      <c r="D68" s="28" t="s">
        <v>72</v>
      </c>
      <c r="E68" s="28" t="s">
        <v>78</v>
      </c>
      <c r="F68" s="28" t="s">
        <v>74</v>
      </c>
      <c r="G68" s="28">
        <v>49.421032603055203</v>
      </c>
      <c r="H68" s="29">
        <v>1599.5214149999999</v>
      </c>
      <c r="I68" s="30">
        <v>5319.0281294447577</v>
      </c>
      <c r="K68" s="28">
        <v>67</v>
      </c>
      <c r="L68" s="28">
        <v>1991</v>
      </c>
      <c r="M68" s="28" t="s">
        <v>161</v>
      </c>
      <c r="N68" s="28" t="s">
        <v>127</v>
      </c>
      <c r="O68" s="28">
        <v>0.5</v>
      </c>
      <c r="P68" s="28" t="s">
        <v>128</v>
      </c>
      <c r="Q68" s="28">
        <v>721</v>
      </c>
      <c r="R68" s="28"/>
      <c r="S68" s="28"/>
      <c r="T68" s="28"/>
      <c r="U68" s="28" t="s">
        <v>133</v>
      </c>
      <c r="V68" s="29">
        <v>98.056000000000012</v>
      </c>
      <c r="X68" s="28">
        <v>67</v>
      </c>
      <c r="Y68" s="28">
        <v>2012</v>
      </c>
      <c r="Z68" s="28" t="s">
        <v>130</v>
      </c>
      <c r="AA68" s="28" t="s">
        <v>131</v>
      </c>
      <c r="AB68" s="28" t="s">
        <v>91</v>
      </c>
      <c r="AC68" s="28" t="s">
        <v>92</v>
      </c>
      <c r="AD68" s="28" t="s">
        <v>132</v>
      </c>
      <c r="AE68" s="28"/>
      <c r="AF68" s="29">
        <v>303.10981399999997</v>
      </c>
      <c r="AG68" s="41">
        <v>-860.69866510040765</v>
      </c>
    </row>
    <row r="69" spans="1:33" x14ac:dyDescent="0.2">
      <c r="A69" s="28">
        <v>2015</v>
      </c>
      <c r="B69" s="28" t="s">
        <v>77</v>
      </c>
      <c r="C69" s="28" t="s">
        <v>76</v>
      </c>
      <c r="D69" s="28" t="s">
        <v>72</v>
      </c>
      <c r="E69" s="28" t="s">
        <v>78</v>
      </c>
      <c r="F69" s="28" t="s">
        <v>74</v>
      </c>
      <c r="G69" s="28">
        <v>42.007877712596901</v>
      </c>
      <c r="H69" s="29">
        <v>2243.5791840000002</v>
      </c>
      <c r="I69" s="30">
        <v>7460.769626727827</v>
      </c>
      <c r="K69" s="28">
        <v>68</v>
      </c>
      <c r="L69" s="28">
        <v>1991</v>
      </c>
      <c r="M69" s="28" t="s">
        <v>162</v>
      </c>
      <c r="N69" s="28" t="s">
        <v>146</v>
      </c>
      <c r="O69" s="28">
        <v>1</v>
      </c>
      <c r="P69" s="28" t="s">
        <v>128</v>
      </c>
      <c r="Q69" s="28">
        <v>58</v>
      </c>
      <c r="R69" s="28"/>
      <c r="S69" s="28"/>
      <c r="T69" s="28"/>
      <c r="U69" s="28" t="s">
        <v>129</v>
      </c>
      <c r="V69" s="29">
        <v>4.8001518519635225E-5</v>
      </c>
      <c r="X69" s="28">
        <v>68</v>
      </c>
      <c r="Y69" s="28">
        <v>2012</v>
      </c>
      <c r="Z69" s="28" t="s">
        <v>134</v>
      </c>
      <c r="AA69" s="28" t="s">
        <v>135</v>
      </c>
      <c r="AB69" s="28" t="s">
        <v>91</v>
      </c>
      <c r="AC69" s="28" t="s">
        <v>73</v>
      </c>
      <c r="AD69" s="28" t="s">
        <v>132</v>
      </c>
      <c r="AE69" s="28"/>
      <c r="AF69" s="29">
        <v>1459.7024019999999</v>
      </c>
      <c r="AG69" s="41">
        <v>-627.2460777971703</v>
      </c>
    </row>
    <row r="70" spans="1:33" x14ac:dyDescent="0.2">
      <c r="A70" s="28">
        <v>2014</v>
      </c>
      <c r="B70" s="28" t="s">
        <v>77</v>
      </c>
      <c r="C70" s="28" t="s">
        <v>76</v>
      </c>
      <c r="D70" s="28" t="s">
        <v>72</v>
      </c>
      <c r="E70" s="28" t="s">
        <v>78</v>
      </c>
      <c r="F70" s="28" t="s">
        <v>74</v>
      </c>
      <c r="G70" s="28">
        <v>44.478929342749602</v>
      </c>
      <c r="H70" s="29">
        <v>2476.67832</v>
      </c>
      <c r="I70" s="30">
        <v>8235.9145230112372</v>
      </c>
      <c r="K70" s="28">
        <v>69</v>
      </c>
      <c r="L70" s="28">
        <v>1991</v>
      </c>
      <c r="M70" s="28" t="s">
        <v>163</v>
      </c>
      <c r="N70" s="28" t="s">
        <v>146</v>
      </c>
      <c r="O70" s="28">
        <v>1</v>
      </c>
      <c r="P70" s="28" t="s">
        <v>128</v>
      </c>
      <c r="Q70" s="28">
        <v>522</v>
      </c>
      <c r="R70" s="28"/>
      <c r="S70" s="28"/>
      <c r="T70" s="28"/>
      <c r="U70" s="28" t="s">
        <v>129</v>
      </c>
      <c r="V70" s="29">
        <v>4.3201366667671706E-4</v>
      </c>
      <c r="X70" s="28">
        <v>69</v>
      </c>
      <c r="Y70" s="28">
        <v>2012</v>
      </c>
      <c r="Z70" s="28" t="s">
        <v>138</v>
      </c>
      <c r="AA70" s="28" t="s">
        <v>139</v>
      </c>
      <c r="AB70" s="28" t="s">
        <v>91</v>
      </c>
      <c r="AC70" s="28" t="s">
        <v>73</v>
      </c>
      <c r="AD70" s="28" t="s">
        <v>132</v>
      </c>
      <c r="AE70" s="28"/>
      <c r="AF70" s="29">
        <v>955.05895999999996</v>
      </c>
      <c r="AG70" s="41">
        <v>1480.6200833003265</v>
      </c>
    </row>
    <row r="71" spans="1:33" x14ac:dyDescent="0.2">
      <c r="A71" s="28">
        <v>2013</v>
      </c>
      <c r="B71" s="28" t="s">
        <v>77</v>
      </c>
      <c r="C71" s="28" t="s">
        <v>76</v>
      </c>
      <c r="D71" s="28" t="s">
        <v>72</v>
      </c>
      <c r="E71" s="28" t="s">
        <v>78</v>
      </c>
      <c r="F71" s="28" t="s">
        <v>74</v>
      </c>
      <c r="G71" s="28">
        <v>37.0657744522914</v>
      </c>
      <c r="H71" s="29">
        <v>2476.67832</v>
      </c>
      <c r="I71" s="30">
        <v>8235.9145230112372</v>
      </c>
      <c r="K71" s="28">
        <v>70</v>
      </c>
      <c r="L71" s="28">
        <v>1991</v>
      </c>
      <c r="M71" s="28" t="s">
        <v>164</v>
      </c>
      <c r="N71" s="28" t="s">
        <v>146</v>
      </c>
      <c r="O71" s="28">
        <v>1</v>
      </c>
      <c r="P71" s="28" t="s">
        <v>128</v>
      </c>
      <c r="Q71" s="28">
        <v>32686</v>
      </c>
      <c r="R71" s="28"/>
      <c r="S71" s="28"/>
      <c r="T71" s="28"/>
      <c r="U71" s="28" t="s">
        <v>129</v>
      </c>
      <c r="V71" s="29">
        <v>2.7051338522979258E-2</v>
      </c>
      <c r="X71" s="28">
        <v>70</v>
      </c>
      <c r="Y71" s="28">
        <v>2013</v>
      </c>
      <c r="Z71" s="28" t="s">
        <v>130</v>
      </c>
      <c r="AA71" s="28" t="s">
        <v>131</v>
      </c>
      <c r="AB71" s="28" t="s">
        <v>91</v>
      </c>
      <c r="AC71" s="28" t="s">
        <v>92</v>
      </c>
      <c r="AD71" s="28" t="s">
        <v>132</v>
      </c>
      <c r="AE71" s="28"/>
      <c r="AF71" s="29">
        <v>296.06827759999999</v>
      </c>
      <c r="AG71" s="41">
        <v>-840.70379624493762</v>
      </c>
    </row>
    <row r="72" spans="1:33" x14ac:dyDescent="0.2">
      <c r="A72" s="28">
        <v>2012</v>
      </c>
      <c r="B72" s="28" t="s">
        <v>77</v>
      </c>
      <c r="C72" s="28" t="s">
        <v>76</v>
      </c>
      <c r="D72" s="28" t="s">
        <v>72</v>
      </c>
      <c r="E72" s="28" t="s">
        <v>78</v>
      </c>
      <c r="F72" s="28" t="s">
        <v>74</v>
      </c>
      <c r="G72" s="28">
        <v>46.893926405878702</v>
      </c>
      <c r="H72" s="29">
        <v>2337.7220975519999</v>
      </c>
      <c r="I72" s="30">
        <v>7773.831271714289</v>
      </c>
      <c r="K72" s="28">
        <v>71</v>
      </c>
      <c r="L72" s="28">
        <v>1991</v>
      </c>
      <c r="M72" s="28" t="s">
        <v>165</v>
      </c>
      <c r="N72" s="28" t="s">
        <v>140</v>
      </c>
      <c r="O72" s="28">
        <v>1</v>
      </c>
      <c r="P72" s="28" t="s">
        <v>128</v>
      </c>
      <c r="Q72" s="28">
        <v>9337</v>
      </c>
      <c r="R72" s="28">
        <v>0</v>
      </c>
      <c r="S72" s="45">
        <v>0</v>
      </c>
      <c r="T72" s="45">
        <v>0</v>
      </c>
      <c r="U72" s="28" t="s">
        <v>129</v>
      </c>
      <c r="V72" s="29">
        <v>0</v>
      </c>
      <c r="X72" s="28">
        <v>71</v>
      </c>
      <c r="Y72" s="28">
        <v>2013</v>
      </c>
      <c r="Z72" s="28" t="s">
        <v>134</v>
      </c>
      <c r="AA72" s="28" t="s">
        <v>135</v>
      </c>
      <c r="AB72" s="28" t="s">
        <v>91</v>
      </c>
      <c r="AC72" s="28" t="s">
        <v>73</v>
      </c>
      <c r="AD72" s="28" t="s">
        <v>132</v>
      </c>
      <c r="AE72" s="28"/>
      <c r="AF72" s="29">
        <v>1211.8322269999901</v>
      </c>
      <c r="AG72" s="41">
        <v>-520.73423342489889</v>
      </c>
    </row>
    <row r="73" spans="1:33" x14ac:dyDescent="0.2">
      <c r="A73" s="28">
        <v>2011</v>
      </c>
      <c r="B73" s="28" t="s">
        <v>77</v>
      </c>
      <c r="C73" s="28" t="s">
        <v>76</v>
      </c>
      <c r="D73" s="28" t="s">
        <v>72</v>
      </c>
      <c r="E73" s="28" t="s">
        <v>78</v>
      </c>
      <c r="F73" s="28" t="s">
        <v>74</v>
      </c>
      <c r="G73" s="28">
        <v>37.0657744522914</v>
      </c>
      <c r="H73" s="29">
        <v>2389.2661440000002</v>
      </c>
      <c r="I73" s="30">
        <v>7945.2351869049589</v>
      </c>
      <c r="K73" s="28">
        <v>72</v>
      </c>
      <c r="L73" s="28">
        <v>1991</v>
      </c>
      <c r="M73" s="28" t="s">
        <v>166</v>
      </c>
      <c r="N73" s="28" t="s">
        <v>167</v>
      </c>
      <c r="O73" s="28">
        <v>0.5</v>
      </c>
      <c r="P73" s="28" t="s">
        <v>128</v>
      </c>
      <c r="Q73" s="28">
        <v>1150</v>
      </c>
      <c r="R73" s="28"/>
      <c r="S73" s="28"/>
      <c r="T73" s="28"/>
      <c r="U73" s="28" t="s">
        <v>129</v>
      </c>
      <c r="V73" s="29">
        <v>188.23480956614998</v>
      </c>
      <c r="X73" s="28">
        <v>72</v>
      </c>
      <c r="Y73" s="28">
        <v>2013</v>
      </c>
      <c r="Z73" s="28" t="s">
        <v>138</v>
      </c>
      <c r="AA73" s="28" t="s">
        <v>139</v>
      </c>
      <c r="AB73" s="28" t="s">
        <v>91</v>
      </c>
      <c r="AC73" s="28" t="s">
        <v>73</v>
      </c>
      <c r="AD73" s="28" t="s">
        <v>132</v>
      </c>
      <c r="AE73" s="28"/>
      <c r="AF73" s="29">
        <v>990.91413959999898</v>
      </c>
      <c r="AG73" s="41">
        <v>1536.2060745632107</v>
      </c>
    </row>
    <row r="74" spans="1:33" x14ac:dyDescent="0.2">
      <c r="A74" s="28">
        <v>2010</v>
      </c>
      <c r="B74" s="28" t="s">
        <v>77</v>
      </c>
      <c r="C74" s="28" t="s">
        <v>76</v>
      </c>
      <c r="D74" s="28" t="s">
        <v>72</v>
      </c>
      <c r="E74" s="28" t="s">
        <v>78</v>
      </c>
      <c r="F74" s="28" t="s">
        <v>74</v>
      </c>
      <c r="G74" s="28">
        <v>45.7289907556505</v>
      </c>
      <c r="H74" s="29">
        <v>2476.67832</v>
      </c>
      <c r="I74" s="30">
        <v>8235.9145230112372</v>
      </c>
      <c r="K74" s="28">
        <v>73</v>
      </c>
      <c r="L74" s="28">
        <v>1991</v>
      </c>
      <c r="M74" s="28" t="s">
        <v>166</v>
      </c>
      <c r="N74" s="28" t="s">
        <v>167</v>
      </c>
      <c r="O74" s="28">
        <v>0.5</v>
      </c>
      <c r="P74" s="28" t="s">
        <v>128</v>
      </c>
      <c r="Q74" s="28">
        <v>1150</v>
      </c>
      <c r="R74" s="28"/>
      <c r="S74" s="28"/>
      <c r="T74" s="28"/>
      <c r="U74" s="28" t="s">
        <v>133</v>
      </c>
      <c r="V74" s="29">
        <v>184.78353800999997</v>
      </c>
      <c r="X74" s="28">
        <v>73</v>
      </c>
      <c r="Y74" s="28">
        <v>2014</v>
      </c>
      <c r="Z74" s="28" t="s">
        <v>130</v>
      </c>
      <c r="AA74" s="28" t="s">
        <v>131</v>
      </c>
      <c r="AB74" s="28" t="s">
        <v>91</v>
      </c>
      <c r="AC74" s="28" t="s">
        <v>92</v>
      </c>
      <c r="AD74" s="28" t="s">
        <v>132</v>
      </c>
      <c r="AE74" s="28"/>
      <c r="AF74" s="29">
        <v>289.0267412</v>
      </c>
      <c r="AG74" s="41">
        <v>-820.70892738946759</v>
      </c>
    </row>
    <row r="75" spans="1:33" x14ac:dyDescent="0.2">
      <c r="A75" s="28">
        <v>2009</v>
      </c>
      <c r="B75" s="28" t="s">
        <v>77</v>
      </c>
      <c r="C75" s="28" t="s">
        <v>76</v>
      </c>
      <c r="D75" s="28" t="s">
        <v>72</v>
      </c>
      <c r="E75" s="28" t="s">
        <v>78</v>
      </c>
      <c r="F75" s="28" t="s">
        <v>74</v>
      </c>
      <c r="G75" s="28">
        <v>42.007877712596901</v>
      </c>
      <c r="H75" s="29">
        <v>2418.4035359999998</v>
      </c>
      <c r="I75" s="30">
        <v>8042.1282989403844</v>
      </c>
      <c r="K75" s="28">
        <v>74</v>
      </c>
      <c r="L75" s="28">
        <v>1991</v>
      </c>
      <c r="M75" s="28" t="s">
        <v>168</v>
      </c>
      <c r="N75" s="28" t="s">
        <v>146</v>
      </c>
      <c r="O75" s="28">
        <v>1</v>
      </c>
      <c r="P75" s="28" t="s">
        <v>128</v>
      </c>
      <c r="Q75" s="28">
        <v>30000</v>
      </c>
      <c r="R75" s="28"/>
      <c r="S75" s="28"/>
      <c r="T75" s="28"/>
      <c r="U75" s="28" t="s">
        <v>129</v>
      </c>
      <c r="V75" s="29">
        <v>2.4828371648087186E-2</v>
      </c>
      <c r="X75" s="28">
        <v>74</v>
      </c>
      <c r="Y75" s="28">
        <v>2014</v>
      </c>
      <c r="Z75" s="28" t="s">
        <v>134</v>
      </c>
      <c r="AA75" s="28" t="s">
        <v>135</v>
      </c>
      <c r="AB75" s="28" t="s">
        <v>91</v>
      </c>
      <c r="AC75" s="28" t="s">
        <v>73</v>
      </c>
      <c r="AD75" s="28" t="s">
        <v>132</v>
      </c>
      <c r="AE75" s="28"/>
      <c r="AF75" s="29">
        <v>963.96205199999997</v>
      </c>
      <c r="AG75" s="41">
        <v>-414.22238905263629</v>
      </c>
    </row>
    <row r="76" spans="1:33" x14ac:dyDescent="0.2">
      <c r="A76" s="28">
        <v>2008</v>
      </c>
      <c r="B76" s="28" t="s">
        <v>77</v>
      </c>
      <c r="C76" s="28" t="s">
        <v>76</v>
      </c>
      <c r="D76" s="28" t="s">
        <v>72</v>
      </c>
      <c r="E76" s="28" t="s">
        <v>78</v>
      </c>
      <c r="F76" s="28" t="s">
        <v>74</v>
      </c>
      <c r="G76" s="28">
        <v>46.949980972902402</v>
      </c>
      <c r="H76" s="29">
        <v>2505.8157120000001</v>
      </c>
      <c r="I76" s="30">
        <v>8332.8076350466636</v>
      </c>
      <c r="K76" s="28">
        <v>75</v>
      </c>
      <c r="L76" s="28">
        <v>1992</v>
      </c>
      <c r="M76" s="28" t="s">
        <v>126</v>
      </c>
      <c r="N76" s="28" t="s">
        <v>127</v>
      </c>
      <c r="O76" s="28">
        <v>0.5</v>
      </c>
      <c r="P76" s="28" t="s">
        <v>128</v>
      </c>
      <c r="Q76" s="28">
        <v>825</v>
      </c>
      <c r="R76" s="28"/>
      <c r="S76" s="28"/>
      <c r="T76" s="28"/>
      <c r="U76" s="28" t="s">
        <v>129</v>
      </c>
      <c r="V76" s="29">
        <v>112.2</v>
      </c>
      <c r="X76" s="28">
        <v>75</v>
      </c>
      <c r="Y76" s="28">
        <v>2014</v>
      </c>
      <c r="Z76" s="28" t="s">
        <v>138</v>
      </c>
      <c r="AA76" s="28" t="s">
        <v>139</v>
      </c>
      <c r="AB76" s="28" t="s">
        <v>91</v>
      </c>
      <c r="AC76" s="28" t="s">
        <v>73</v>
      </c>
      <c r="AD76" s="28" t="s">
        <v>132</v>
      </c>
      <c r="AE76" s="28"/>
      <c r="AF76" s="29">
        <v>1026.7693191999999</v>
      </c>
      <c r="AG76" s="41">
        <v>1591.7920658260969</v>
      </c>
    </row>
    <row r="77" spans="1:33" x14ac:dyDescent="0.2">
      <c r="A77" s="28">
        <v>2007</v>
      </c>
      <c r="B77" s="28" t="s">
        <v>77</v>
      </c>
      <c r="C77" s="28" t="s">
        <v>76</v>
      </c>
      <c r="D77" s="28" t="s">
        <v>72</v>
      </c>
      <c r="E77" s="28" t="s">
        <v>78</v>
      </c>
      <c r="F77" s="28" t="s">
        <v>74</v>
      </c>
      <c r="G77" s="28">
        <v>46.895953311778399</v>
      </c>
      <c r="H77" s="29">
        <v>2546.695472976</v>
      </c>
      <c r="I77" s="30">
        <v>8468.748671232368</v>
      </c>
      <c r="K77" s="28">
        <v>76</v>
      </c>
      <c r="L77" s="28">
        <v>1992</v>
      </c>
      <c r="M77" s="28" t="s">
        <v>126</v>
      </c>
      <c r="N77" s="28" t="s">
        <v>127</v>
      </c>
      <c r="O77" s="28">
        <v>0.5</v>
      </c>
      <c r="P77" s="28" t="s">
        <v>128</v>
      </c>
      <c r="Q77" s="28">
        <v>825</v>
      </c>
      <c r="R77" s="28"/>
      <c r="S77" s="28"/>
      <c r="T77" s="28"/>
      <c r="U77" s="28" t="s">
        <v>133</v>
      </c>
      <c r="V77" s="29">
        <v>112.2</v>
      </c>
      <c r="X77" s="28">
        <v>76</v>
      </c>
      <c r="Y77" s="28">
        <v>2015</v>
      </c>
      <c r="Z77" s="28" t="s">
        <v>130</v>
      </c>
      <c r="AA77" s="28" t="s">
        <v>131</v>
      </c>
      <c r="AB77" s="28" t="s">
        <v>91</v>
      </c>
      <c r="AC77" s="28" t="s">
        <v>92</v>
      </c>
      <c r="AD77" s="28" t="s">
        <v>132</v>
      </c>
      <c r="AE77" s="28"/>
      <c r="AF77" s="29">
        <v>281.985204799999</v>
      </c>
      <c r="AG77" s="41">
        <v>-800.7140585339946</v>
      </c>
    </row>
    <row r="78" spans="1:33" x14ac:dyDescent="0.2">
      <c r="A78" s="28">
        <v>2006</v>
      </c>
      <c r="B78" s="28" t="s">
        <v>77</v>
      </c>
      <c r="C78" s="28" t="s">
        <v>76</v>
      </c>
      <c r="D78" s="28" t="s">
        <v>72</v>
      </c>
      <c r="E78" s="28" t="s">
        <v>78</v>
      </c>
      <c r="F78" s="28" t="s">
        <v>74</v>
      </c>
      <c r="G78" s="28">
        <v>32.1236711919858</v>
      </c>
      <c r="H78" s="29">
        <v>2360.1287520000001</v>
      </c>
      <c r="I78" s="30">
        <v>7848.3420748695326</v>
      </c>
      <c r="K78" s="28">
        <v>77</v>
      </c>
      <c r="L78" s="28">
        <v>1992</v>
      </c>
      <c r="M78" s="28" t="s">
        <v>136</v>
      </c>
      <c r="N78" s="28" t="s">
        <v>137</v>
      </c>
      <c r="O78" s="28">
        <v>0.5</v>
      </c>
      <c r="P78" s="28" t="s">
        <v>128</v>
      </c>
      <c r="Q78" s="28">
        <v>85</v>
      </c>
      <c r="R78" s="28"/>
      <c r="S78" s="28"/>
      <c r="T78" s="28"/>
      <c r="U78" s="28" t="s">
        <v>129</v>
      </c>
      <c r="V78" s="29">
        <v>0</v>
      </c>
      <c r="X78" s="28">
        <v>77</v>
      </c>
      <c r="Y78" s="28">
        <v>2015</v>
      </c>
      <c r="Z78" s="28" t="s">
        <v>134</v>
      </c>
      <c r="AA78" s="28" t="s">
        <v>135</v>
      </c>
      <c r="AB78" s="28" t="s">
        <v>91</v>
      </c>
      <c r="AC78" s="28" t="s">
        <v>73</v>
      </c>
      <c r="AD78" s="28" t="s">
        <v>132</v>
      </c>
      <c r="AE78" s="28"/>
      <c r="AF78" s="29">
        <v>1135.0093346666599</v>
      </c>
      <c r="AG78" s="41">
        <v>-487.72280737319647</v>
      </c>
    </row>
    <row r="79" spans="1:33" x14ac:dyDescent="0.2">
      <c r="A79" s="28">
        <v>2005</v>
      </c>
      <c r="B79" s="28" t="s">
        <v>77</v>
      </c>
      <c r="C79" s="28" t="s">
        <v>76</v>
      </c>
      <c r="D79" s="28" t="s">
        <v>72</v>
      </c>
      <c r="E79" s="28" t="s">
        <v>78</v>
      </c>
      <c r="F79" s="28" t="s">
        <v>74</v>
      </c>
      <c r="G79" s="28">
        <v>50.656558418131503</v>
      </c>
      <c r="H79" s="29">
        <v>2622.36528</v>
      </c>
      <c r="I79" s="30">
        <v>8720.3800831883691</v>
      </c>
      <c r="K79" s="28">
        <v>78</v>
      </c>
      <c r="L79" s="28">
        <v>1992</v>
      </c>
      <c r="M79" s="28" t="s">
        <v>136</v>
      </c>
      <c r="N79" s="28" t="s">
        <v>137</v>
      </c>
      <c r="O79" s="28">
        <v>0.5</v>
      </c>
      <c r="P79" s="28" t="s">
        <v>128</v>
      </c>
      <c r="Q79" s="28">
        <v>85</v>
      </c>
      <c r="R79" s="28"/>
      <c r="S79" s="28"/>
      <c r="T79" s="28"/>
      <c r="U79" s="28" t="s">
        <v>133</v>
      </c>
      <c r="V79" s="29">
        <v>0</v>
      </c>
      <c r="X79" s="28">
        <v>78</v>
      </c>
      <c r="Y79" s="28">
        <v>2015</v>
      </c>
      <c r="Z79" s="28" t="s">
        <v>138</v>
      </c>
      <c r="AA79" s="28" t="s">
        <v>139</v>
      </c>
      <c r="AB79" s="28" t="s">
        <v>91</v>
      </c>
      <c r="AC79" s="28" t="s">
        <v>73</v>
      </c>
      <c r="AD79" s="28" t="s">
        <v>132</v>
      </c>
      <c r="AE79" s="28"/>
      <c r="AF79" s="29">
        <v>1062.6244988000001</v>
      </c>
      <c r="AG79" s="41">
        <v>1647.3780570889824</v>
      </c>
    </row>
    <row r="80" spans="1:33" x14ac:dyDescent="0.2">
      <c r="A80" s="28">
        <v>2004</v>
      </c>
      <c r="B80" s="28" t="s">
        <v>77</v>
      </c>
      <c r="C80" s="28" t="s">
        <v>76</v>
      </c>
      <c r="D80" s="28" t="s">
        <v>72</v>
      </c>
      <c r="E80" s="28" t="s">
        <v>78</v>
      </c>
      <c r="F80" s="28" t="s">
        <v>74</v>
      </c>
      <c r="G80" s="28">
        <v>48.185506787978802</v>
      </c>
      <c r="H80" s="29">
        <v>2622.36528</v>
      </c>
      <c r="I80" s="30">
        <v>8720.3800831883691</v>
      </c>
      <c r="K80" s="28">
        <v>79</v>
      </c>
      <c r="L80" s="28">
        <v>1992</v>
      </c>
      <c r="M80" s="28" t="s">
        <v>49</v>
      </c>
      <c r="N80" s="28" t="s">
        <v>140</v>
      </c>
      <c r="O80" s="28">
        <v>0.29875098745002898</v>
      </c>
      <c r="P80" s="28" t="s">
        <v>128</v>
      </c>
      <c r="Q80" s="28">
        <v>36363.0739394552</v>
      </c>
      <c r="R80" s="28">
        <v>50</v>
      </c>
      <c r="S80" s="45">
        <v>0.3</v>
      </c>
      <c r="T80" s="45">
        <v>0.15</v>
      </c>
      <c r="U80" s="28" t="s">
        <v>141</v>
      </c>
      <c r="V80" s="29">
        <v>30908.612848536923</v>
      </c>
      <c r="X80" s="28">
        <v>79</v>
      </c>
      <c r="Y80" s="28">
        <v>2016</v>
      </c>
      <c r="Z80" s="28" t="s">
        <v>130</v>
      </c>
      <c r="AA80" s="28" t="s">
        <v>131</v>
      </c>
      <c r="AB80" s="28" t="s">
        <v>91</v>
      </c>
      <c r="AC80" s="28" t="s">
        <v>92</v>
      </c>
      <c r="AD80" s="28" t="s">
        <v>132</v>
      </c>
      <c r="AE80" s="28"/>
      <c r="AF80" s="29">
        <v>274.94366839999998</v>
      </c>
      <c r="AG80" s="41">
        <v>-780.7191896785273</v>
      </c>
    </row>
    <row r="81" spans="1:33" x14ac:dyDescent="0.2">
      <c r="A81" s="28">
        <v>2003</v>
      </c>
      <c r="B81" s="28" t="s">
        <v>77</v>
      </c>
      <c r="C81" s="28" t="s">
        <v>76</v>
      </c>
      <c r="D81" s="28" t="s">
        <v>72</v>
      </c>
      <c r="E81" s="28" t="s">
        <v>78</v>
      </c>
      <c r="F81" s="28" t="s">
        <v>74</v>
      </c>
      <c r="G81" s="28">
        <v>45.728032364585097</v>
      </c>
      <c r="H81" s="29">
        <v>2651.5026720000001</v>
      </c>
      <c r="I81" s="30">
        <v>8817.2731952237955</v>
      </c>
      <c r="K81" s="28">
        <v>80</v>
      </c>
      <c r="L81" s="28">
        <v>1992</v>
      </c>
      <c r="M81" s="28" t="s">
        <v>49</v>
      </c>
      <c r="N81" s="28" t="s">
        <v>140</v>
      </c>
      <c r="O81" s="28">
        <v>5.1249012549970697E-2</v>
      </c>
      <c r="P81" s="28" t="s">
        <v>128</v>
      </c>
      <c r="Q81" s="28">
        <v>6237.8760605447897</v>
      </c>
      <c r="R81" s="28">
        <v>50</v>
      </c>
      <c r="S81" s="45">
        <v>0.3</v>
      </c>
      <c r="T81" s="45">
        <v>0.15</v>
      </c>
      <c r="U81" s="28" t="s">
        <v>129</v>
      </c>
      <c r="V81" s="29">
        <v>5302.1946514630718</v>
      </c>
      <c r="X81" s="28">
        <v>80</v>
      </c>
      <c r="Y81" s="28">
        <v>2016</v>
      </c>
      <c r="Z81" s="28" t="s">
        <v>134</v>
      </c>
      <c r="AA81" s="28" t="s">
        <v>135</v>
      </c>
      <c r="AB81" s="28" t="s">
        <v>91</v>
      </c>
      <c r="AC81" s="28" t="s">
        <v>73</v>
      </c>
      <c r="AD81" s="28" t="s">
        <v>132</v>
      </c>
      <c r="AE81" s="28"/>
      <c r="AF81" s="29">
        <v>1306.05661733333</v>
      </c>
      <c r="AG81" s="41">
        <v>-561.22322569376036</v>
      </c>
    </row>
    <row r="82" spans="1:33" x14ac:dyDescent="0.2">
      <c r="A82" s="28">
        <v>2002</v>
      </c>
      <c r="B82" s="28" t="s">
        <v>77</v>
      </c>
      <c r="C82" s="28" t="s">
        <v>76</v>
      </c>
      <c r="D82" s="28" t="s">
        <v>72</v>
      </c>
      <c r="E82" s="28" t="s">
        <v>78</v>
      </c>
      <c r="F82" s="28" t="s">
        <v>74</v>
      </c>
      <c r="G82" s="28">
        <v>40.235286772980302</v>
      </c>
      <c r="H82" s="29">
        <v>2660.593538304</v>
      </c>
      <c r="I82" s="30">
        <v>8847.5038461788499</v>
      </c>
      <c r="K82" s="28">
        <v>81</v>
      </c>
      <c r="L82" s="28">
        <v>1992</v>
      </c>
      <c r="M82" s="28" t="s">
        <v>49</v>
      </c>
      <c r="N82" s="28" t="s">
        <v>140</v>
      </c>
      <c r="O82" s="28">
        <v>0.15</v>
      </c>
      <c r="P82" s="28" t="s">
        <v>128</v>
      </c>
      <c r="Q82" s="28">
        <v>18257.55</v>
      </c>
      <c r="R82" s="28">
        <v>50</v>
      </c>
      <c r="S82" s="45">
        <v>0.3</v>
      </c>
      <c r="T82" s="45">
        <v>0.15</v>
      </c>
      <c r="U82" s="28" t="s">
        <v>142</v>
      </c>
      <c r="V82" s="29">
        <v>15518.917500000001</v>
      </c>
      <c r="X82" s="28">
        <v>81</v>
      </c>
      <c r="Y82" s="28">
        <v>2016</v>
      </c>
      <c r="Z82" s="28" t="s">
        <v>138</v>
      </c>
      <c r="AA82" s="28" t="s">
        <v>139</v>
      </c>
      <c r="AB82" s="28" t="s">
        <v>91</v>
      </c>
      <c r="AC82" s="28" t="s">
        <v>73</v>
      </c>
      <c r="AD82" s="28" t="s">
        <v>132</v>
      </c>
      <c r="AE82" s="28"/>
      <c r="AF82" s="29">
        <v>1098.4796784</v>
      </c>
      <c r="AG82" s="41">
        <v>1702.9640483518672</v>
      </c>
    </row>
    <row r="83" spans="1:33" x14ac:dyDescent="0.2">
      <c r="A83" s="28">
        <v>2001</v>
      </c>
      <c r="B83" s="28" t="s">
        <v>77</v>
      </c>
      <c r="C83" s="28" t="s">
        <v>76</v>
      </c>
      <c r="D83" s="28" t="s">
        <v>72</v>
      </c>
      <c r="E83" s="28" t="s">
        <v>78</v>
      </c>
      <c r="F83" s="28" t="s">
        <v>74</v>
      </c>
      <c r="G83" s="28">
        <v>46.949980972902402</v>
      </c>
      <c r="H83" s="29">
        <v>2476.67832</v>
      </c>
      <c r="I83" s="30">
        <v>8235.9145230112372</v>
      </c>
      <c r="K83" s="28">
        <v>82</v>
      </c>
      <c r="L83" s="28">
        <v>1992</v>
      </c>
      <c r="M83" s="28" t="s">
        <v>49</v>
      </c>
      <c r="N83" s="28" t="s">
        <v>140</v>
      </c>
      <c r="O83" s="28">
        <v>0.5</v>
      </c>
      <c r="P83" s="28" t="s">
        <v>128</v>
      </c>
      <c r="Q83" s="28">
        <v>60858.5</v>
      </c>
      <c r="R83" s="28">
        <v>50</v>
      </c>
      <c r="S83" s="45">
        <v>0.3</v>
      </c>
      <c r="T83" s="45">
        <v>0.15</v>
      </c>
      <c r="U83" s="28" t="s">
        <v>133</v>
      </c>
      <c r="V83" s="29">
        <v>51729.725000000006</v>
      </c>
      <c r="X83" s="28">
        <v>82</v>
      </c>
      <c r="Y83" s="28">
        <v>2017</v>
      </c>
      <c r="Z83" s="28" t="s">
        <v>130</v>
      </c>
      <c r="AA83" s="28" t="s">
        <v>131</v>
      </c>
      <c r="AB83" s="28" t="s">
        <v>91</v>
      </c>
      <c r="AC83" s="28" t="s">
        <v>92</v>
      </c>
      <c r="AD83" s="28" t="s">
        <v>132</v>
      </c>
      <c r="AE83" s="28"/>
      <c r="AF83" s="29">
        <v>267.90213199999999</v>
      </c>
      <c r="AG83" s="41">
        <v>-760.72432082305727</v>
      </c>
    </row>
    <row r="84" spans="1:33" x14ac:dyDescent="0.2">
      <c r="A84" s="28">
        <v>2000</v>
      </c>
      <c r="B84" s="28" t="s">
        <v>77</v>
      </c>
      <c r="C84" s="28" t="s">
        <v>76</v>
      </c>
      <c r="D84" s="28" t="s">
        <v>72</v>
      </c>
      <c r="E84" s="28" t="s">
        <v>78</v>
      </c>
      <c r="F84" s="28" t="s">
        <v>74</v>
      </c>
      <c r="G84" s="28">
        <v>40.786887495344899</v>
      </c>
      <c r="H84" s="29">
        <v>2476.67832</v>
      </c>
      <c r="I84" s="30">
        <v>8235.9145230112372</v>
      </c>
      <c r="K84" s="28">
        <v>83</v>
      </c>
      <c r="L84" s="28">
        <v>1992</v>
      </c>
      <c r="M84" s="28" t="s">
        <v>50</v>
      </c>
      <c r="N84" s="28" t="s">
        <v>143</v>
      </c>
      <c r="O84" s="28">
        <v>0.5</v>
      </c>
      <c r="P84" s="28" t="s">
        <v>128</v>
      </c>
      <c r="Q84" s="28">
        <v>6435.5</v>
      </c>
      <c r="R84" s="28"/>
      <c r="S84" s="28"/>
      <c r="T84" s="28"/>
      <c r="U84" s="28" t="s">
        <v>129</v>
      </c>
      <c r="V84" s="29">
        <v>7863.284168839029</v>
      </c>
      <c r="X84" s="28">
        <v>83</v>
      </c>
      <c r="Y84" s="28">
        <v>2017</v>
      </c>
      <c r="Z84" s="28" t="s">
        <v>134</v>
      </c>
      <c r="AA84" s="28" t="s">
        <v>135</v>
      </c>
      <c r="AB84" s="28" t="s">
        <v>91</v>
      </c>
      <c r="AC84" s="28" t="s">
        <v>73</v>
      </c>
      <c r="AD84" s="28" t="s">
        <v>132</v>
      </c>
      <c r="AE84" s="28"/>
      <c r="AF84" s="29">
        <v>1477.1039000000001</v>
      </c>
      <c r="AG84" s="41">
        <v>-634.72364401432424</v>
      </c>
    </row>
    <row r="85" spans="1:33" x14ac:dyDescent="0.2">
      <c r="A85" s="28">
        <v>1999</v>
      </c>
      <c r="B85" s="28" t="s">
        <v>77</v>
      </c>
      <c r="C85" s="28" t="s">
        <v>76</v>
      </c>
      <c r="D85" s="28" t="s">
        <v>72</v>
      </c>
      <c r="E85" s="28" t="s">
        <v>78</v>
      </c>
      <c r="F85" s="28" t="s">
        <v>74</v>
      </c>
      <c r="G85" s="28">
        <v>44.478929342749602</v>
      </c>
      <c r="H85" s="29">
        <v>3387.2218200000002</v>
      </c>
      <c r="I85" s="30">
        <v>11263.824274118311</v>
      </c>
      <c r="K85" s="28">
        <v>84</v>
      </c>
      <c r="L85" s="28">
        <v>1992</v>
      </c>
      <c r="M85" s="28" t="s">
        <v>50</v>
      </c>
      <c r="N85" s="28" t="s">
        <v>143</v>
      </c>
      <c r="O85" s="28">
        <v>0.5</v>
      </c>
      <c r="P85" s="28" t="s">
        <v>128</v>
      </c>
      <c r="Q85" s="28">
        <v>6435.5</v>
      </c>
      <c r="R85" s="28"/>
      <c r="S85" s="28"/>
      <c r="T85" s="28"/>
      <c r="U85" s="28" t="s">
        <v>133</v>
      </c>
      <c r="V85" s="29">
        <v>7666.2006775925411</v>
      </c>
      <c r="X85" s="28">
        <v>84</v>
      </c>
      <c r="Y85" s="28">
        <v>2017</v>
      </c>
      <c r="Z85" s="28" t="s">
        <v>138</v>
      </c>
      <c r="AA85" s="28" t="s">
        <v>139</v>
      </c>
      <c r="AB85" s="28" t="s">
        <v>91</v>
      </c>
      <c r="AC85" s="28" t="s">
        <v>73</v>
      </c>
      <c r="AD85" s="28" t="s">
        <v>132</v>
      </c>
      <c r="AE85" s="28"/>
      <c r="AF85" s="29">
        <v>1134.3348579999999</v>
      </c>
      <c r="AG85" s="41">
        <v>1758.5500396147522</v>
      </c>
    </row>
    <row r="86" spans="1:33" x14ac:dyDescent="0.2">
      <c r="A86" s="28">
        <v>1998</v>
      </c>
      <c r="B86" s="28" t="s">
        <v>77</v>
      </c>
      <c r="C86" s="28" t="s">
        <v>76</v>
      </c>
      <c r="D86" s="28" t="s">
        <v>72</v>
      </c>
      <c r="E86" s="28" t="s">
        <v>78</v>
      </c>
      <c r="F86" s="28" t="s">
        <v>74</v>
      </c>
      <c r="G86" s="28">
        <v>42.007877712596901</v>
      </c>
      <c r="H86" s="29">
        <v>3897.1261800000002</v>
      </c>
      <c r="I86" s="30">
        <v>12959.453734738272</v>
      </c>
      <c r="K86" s="28">
        <v>85</v>
      </c>
      <c r="L86" s="28">
        <v>1992</v>
      </c>
      <c r="M86" s="28" t="s">
        <v>51</v>
      </c>
      <c r="N86" s="28" t="s">
        <v>144</v>
      </c>
      <c r="O86" s="28">
        <v>0.68257574404073096</v>
      </c>
      <c r="P86" s="28" t="s">
        <v>128</v>
      </c>
      <c r="Q86" s="28">
        <v>111942.42202267901</v>
      </c>
      <c r="R86" s="28"/>
      <c r="S86" s="28"/>
      <c r="T86" s="28"/>
      <c r="U86" s="28" t="s">
        <v>141</v>
      </c>
      <c r="V86" s="29">
        <v>268989.58503485919</v>
      </c>
      <c r="X86" s="28">
        <v>85</v>
      </c>
      <c r="Y86" s="28">
        <v>2018</v>
      </c>
      <c r="Z86" s="28" t="s">
        <v>130</v>
      </c>
      <c r="AA86" s="28" t="s">
        <v>131</v>
      </c>
      <c r="AB86" s="28" t="s">
        <v>91</v>
      </c>
      <c r="AC86" s="28" t="s">
        <v>92</v>
      </c>
      <c r="AD86" s="28" t="s">
        <v>132</v>
      </c>
      <c r="AE86" s="28"/>
      <c r="AF86" s="29">
        <v>267.90213199999999</v>
      </c>
      <c r="AG86" s="41">
        <v>-760.72432082305727</v>
      </c>
    </row>
    <row r="87" spans="1:33" x14ac:dyDescent="0.2">
      <c r="A87" s="28">
        <v>1997</v>
      </c>
      <c r="B87" s="28" t="s">
        <v>77</v>
      </c>
      <c r="C87" s="28" t="s">
        <v>76</v>
      </c>
      <c r="D87" s="28" t="s">
        <v>72</v>
      </c>
      <c r="E87" s="28" t="s">
        <v>78</v>
      </c>
      <c r="F87" s="28" t="s">
        <v>74</v>
      </c>
      <c r="G87" s="28">
        <v>44.0637795416175</v>
      </c>
      <c r="H87" s="29">
        <v>3455.40331728</v>
      </c>
      <c r="I87" s="30">
        <v>11490.554156281209</v>
      </c>
      <c r="K87" s="28">
        <v>86</v>
      </c>
      <c r="L87" s="28">
        <v>1992</v>
      </c>
      <c r="M87" s="28" t="s">
        <v>51</v>
      </c>
      <c r="N87" s="28" t="s">
        <v>144</v>
      </c>
      <c r="O87" s="28">
        <v>0.117091940586473</v>
      </c>
      <c r="P87" s="28" t="s">
        <v>128</v>
      </c>
      <c r="Q87" s="28">
        <v>19203.078256181601</v>
      </c>
      <c r="R87" s="28"/>
      <c r="S87" s="28"/>
      <c r="T87" s="28"/>
      <c r="U87" s="28" t="s">
        <v>129</v>
      </c>
      <c r="V87" s="29">
        <v>51197.715780359984</v>
      </c>
      <c r="X87" s="28">
        <v>86</v>
      </c>
      <c r="Y87" s="28">
        <v>2018</v>
      </c>
      <c r="Z87" s="28" t="s">
        <v>134</v>
      </c>
      <c r="AA87" s="28" t="s">
        <v>135</v>
      </c>
      <c r="AB87" s="28" t="s">
        <v>91</v>
      </c>
      <c r="AC87" s="28" t="s">
        <v>73</v>
      </c>
      <c r="AD87" s="28" t="s">
        <v>132</v>
      </c>
      <c r="AE87" s="28"/>
      <c r="AF87" s="29">
        <v>1094.473287</v>
      </c>
      <c r="AG87" s="41">
        <v>-470.30413568129927</v>
      </c>
    </row>
    <row r="88" spans="1:33" x14ac:dyDescent="0.2">
      <c r="A88" s="28">
        <v>1996</v>
      </c>
      <c r="B88" s="28" t="s">
        <v>77</v>
      </c>
      <c r="C88" s="28" t="s">
        <v>76</v>
      </c>
      <c r="D88" s="28" t="s">
        <v>72</v>
      </c>
      <c r="E88" s="28" t="s">
        <v>78</v>
      </c>
      <c r="F88" s="28" t="s">
        <v>74</v>
      </c>
      <c r="G88" s="28">
        <v>40.772351897520501</v>
      </c>
      <c r="H88" s="29">
        <v>2986.58268</v>
      </c>
      <c r="I88" s="30">
        <v>9931.543983631198</v>
      </c>
      <c r="K88" s="28">
        <v>87</v>
      </c>
      <c r="L88" s="28">
        <v>1992</v>
      </c>
      <c r="M88" s="28" t="s">
        <v>51</v>
      </c>
      <c r="N88" s="28" t="s">
        <v>144</v>
      </c>
      <c r="O88" s="28">
        <v>0.200332315372795</v>
      </c>
      <c r="P88" s="28" t="s">
        <v>128</v>
      </c>
      <c r="Q88" s="28">
        <v>32854.499721138403</v>
      </c>
      <c r="R88" s="28"/>
      <c r="S88" s="28"/>
      <c r="T88" s="28"/>
      <c r="U88" s="28" t="s">
        <v>133</v>
      </c>
      <c r="V88" s="29">
        <v>85201.914138045846</v>
      </c>
      <c r="X88" s="28">
        <v>87</v>
      </c>
      <c r="Y88" s="28">
        <v>2018</v>
      </c>
      <c r="Z88" s="28" t="s">
        <v>138</v>
      </c>
      <c r="AA88" s="28" t="s">
        <v>139</v>
      </c>
      <c r="AB88" s="28" t="s">
        <v>91</v>
      </c>
      <c r="AC88" s="28" t="s">
        <v>73</v>
      </c>
      <c r="AD88" s="28" t="s">
        <v>132</v>
      </c>
      <c r="AE88" s="28"/>
      <c r="AF88" s="29">
        <v>1134.3348579999999</v>
      </c>
      <c r="AG88" s="41">
        <v>1758.5500396147522</v>
      </c>
    </row>
    <row r="89" spans="1:33" x14ac:dyDescent="0.2">
      <c r="A89" s="28">
        <v>1995</v>
      </c>
      <c r="B89" s="28" t="s">
        <v>77</v>
      </c>
      <c r="C89" s="28" t="s">
        <v>76</v>
      </c>
      <c r="D89" s="28" t="s">
        <v>72</v>
      </c>
      <c r="E89" s="28" t="s">
        <v>78</v>
      </c>
      <c r="F89" s="28" t="s">
        <v>74</v>
      </c>
      <c r="G89" s="28">
        <v>42.007877712596901</v>
      </c>
      <c r="H89" s="29">
        <v>2877.3174600000002</v>
      </c>
      <c r="I89" s="30">
        <v>9568.1948134983504</v>
      </c>
      <c r="K89" s="28">
        <v>88</v>
      </c>
      <c r="L89" s="28">
        <v>1992</v>
      </c>
      <c r="M89" s="28" t="s">
        <v>145</v>
      </c>
      <c r="N89" s="28" t="s">
        <v>146</v>
      </c>
      <c r="O89" s="28">
        <v>1</v>
      </c>
      <c r="P89" s="28" t="s">
        <v>128</v>
      </c>
      <c r="Q89" s="28">
        <v>16233</v>
      </c>
      <c r="R89" s="28"/>
      <c r="S89" s="28"/>
      <c r="T89" s="28"/>
      <c r="U89" s="28" t="s">
        <v>129</v>
      </c>
      <c r="V89" s="29">
        <v>1.3434631898779976E-2</v>
      </c>
      <c r="X89" s="28">
        <v>88</v>
      </c>
      <c r="Y89" s="28">
        <v>2019</v>
      </c>
      <c r="Z89" s="28" t="s">
        <v>130</v>
      </c>
      <c r="AA89" s="28" t="s">
        <v>131</v>
      </c>
      <c r="AB89" s="28" t="s">
        <v>91</v>
      </c>
      <c r="AC89" s="28" t="s">
        <v>92</v>
      </c>
      <c r="AD89" s="28" t="s">
        <v>132</v>
      </c>
      <c r="AE89" s="28"/>
      <c r="AF89" s="29">
        <v>267.90213199999999</v>
      </c>
      <c r="AG89" s="41">
        <v>-760.72432082305727</v>
      </c>
    </row>
    <row r="90" spans="1:33" x14ac:dyDescent="0.2">
      <c r="A90" s="28">
        <v>1994</v>
      </c>
      <c r="B90" s="28" t="s">
        <v>77</v>
      </c>
      <c r="C90" s="28" t="s">
        <v>76</v>
      </c>
      <c r="D90" s="28" t="s">
        <v>72</v>
      </c>
      <c r="E90" s="28" t="s">
        <v>78</v>
      </c>
      <c r="F90" s="28" t="s">
        <v>74</v>
      </c>
      <c r="G90" s="28">
        <v>43.2579391254977</v>
      </c>
      <c r="H90" s="29">
        <v>3095.8479000000002</v>
      </c>
      <c r="I90" s="30">
        <v>10294.893153764047</v>
      </c>
      <c r="K90" s="28">
        <v>89</v>
      </c>
      <c r="L90" s="28">
        <v>1992</v>
      </c>
      <c r="M90" s="28" t="s">
        <v>147</v>
      </c>
      <c r="N90" s="28" t="s">
        <v>148</v>
      </c>
      <c r="O90" s="28">
        <v>1</v>
      </c>
      <c r="P90" s="28" t="s">
        <v>128</v>
      </c>
      <c r="Q90" s="28">
        <v>258667</v>
      </c>
      <c r="R90" s="28"/>
      <c r="S90" s="28"/>
      <c r="T90" s="28"/>
      <c r="U90" s="28" t="s">
        <v>129</v>
      </c>
      <c r="V90" s="29">
        <v>0.21407601363652559</v>
      </c>
      <c r="X90" s="28">
        <v>89</v>
      </c>
      <c r="Y90" s="28">
        <v>2019</v>
      </c>
      <c r="Z90" s="28" t="s">
        <v>134</v>
      </c>
      <c r="AA90" s="28" t="s">
        <v>135</v>
      </c>
      <c r="AB90" s="28" t="s">
        <v>91</v>
      </c>
      <c r="AC90" s="28" t="s">
        <v>73</v>
      </c>
      <c r="AD90" s="28" t="s">
        <v>132</v>
      </c>
      <c r="AE90" s="28"/>
      <c r="AF90" s="29">
        <v>711.84267399999999</v>
      </c>
      <c r="AG90" s="41">
        <v>-305.88462734827334</v>
      </c>
    </row>
    <row r="91" spans="1:33" x14ac:dyDescent="0.2">
      <c r="A91" s="28">
        <v>1993</v>
      </c>
      <c r="B91" s="28" t="s">
        <v>77</v>
      </c>
      <c r="C91" s="28" t="s">
        <v>76</v>
      </c>
      <c r="D91" s="28" t="s">
        <v>72</v>
      </c>
      <c r="E91" s="28" t="s">
        <v>78</v>
      </c>
      <c r="F91" s="28" t="s">
        <v>74</v>
      </c>
      <c r="G91" s="28">
        <v>35.830248637215</v>
      </c>
      <c r="H91" s="29">
        <v>3205.11312</v>
      </c>
      <c r="I91" s="30">
        <v>10658.242323896895</v>
      </c>
      <c r="K91" s="28">
        <v>90</v>
      </c>
      <c r="L91" s="28">
        <v>1992</v>
      </c>
      <c r="M91" s="28" t="s">
        <v>149</v>
      </c>
      <c r="N91" s="28" t="s">
        <v>140</v>
      </c>
      <c r="O91" s="28">
        <v>1</v>
      </c>
      <c r="P91" s="28" t="s">
        <v>128</v>
      </c>
      <c r="Q91" s="28">
        <v>30956</v>
      </c>
      <c r="R91" s="28">
        <v>0</v>
      </c>
      <c r="S91" s="45">
        <v>0</v>
      </c>
      <c r="T91" s="45">
        <v>0</v>
      </c>
      <c r="U91" s="28" t="s">
        <v>129</v>
      </c>
      <c r="V91" s="29">
        <v>0</v>
      </c>
      <c r="X91" s="28">
        <v>90</v>
      </c>
      <c r="Y91" s="28">
        <v>2019</v>
      </c>
      <c r="Z91" s="28" t="s">
        <v>138</v>
      </c>
      <c r="AA91" s="28" t="s">
        <v>139</v>
      </c>
      <c r="AB91" s="28" t="s">
        <v>91</v>
      </c>
      <c r="AC91" s="28" t="s">
        <v>73</v>
      </c>
      <c r="AD91" s="28" t="s">
        <v>132</v>
      </c>
      <c r="AE91" s="28"/>
      <c r="AF91" s="29">
        <v>1134.3348579999999</v>
      </c>
      <c r="AG91" s="41">
        <v>1758.5500396147522</v>
      </c>
    </row>
    <row r="92" spans="1:33" x14ac:dyDescent="0.2">
      <c r="A92" s="28">
        <v>1992</v>
      </c>
      <c r="B92" s="28" t="s">
        <v>77</v>
      </c>
      <c r="C92" s="28" t="s">
        <v>76</v>
      </c>
      <c r="D92" s="28" t="s">
        <v>72</v>
      </c>
      <c r="E92" s="28" t="s">
        <v>78</v>
      </c>
      <c r="F92" s="28" t="s">
        <v>74</v>
      </c>
      <c r="G92" s="28">
        <v>43.243403527673301</v>
      </c>
      <c r="H92" s="29">
        <v>3205.11312</v>
      </c>
      <c r="I92" s="30">
        <v>10658.242323896895</v>
      </c>
      <c r="K92" s="28">
        <v>91</v>
      </c>
      <c r="L92" s="28">
        <v>1992</v>
      </c>
      <c r="M92" s="28" t="s">
        <v>150</v>
      </c>
      <c r="N92" s="28" t="s">
        <v>148</v>
      </c>
      <c r="O92" s="28">
        <v>1</v>
      </c>
      <c r="P92" s="28" t="s">
        <v>128</v>
      </c>
      <c r="Q92" s="28">
        <v>2933</v>
      </c>
      <c r="R92" s="28"/>
      <c r="S92" s="28"/>
      <c r="T92" s="28"/>
      <c r="U92" s="28" t="s">
        <v>129</v>
      </c>
      <c r="V92" s="29">
        <v>2.4273871347946572E-3</v>
      </c>
      <c r="X92" s="28">
        <v>91</v>
      </c>
      <c r="Y92" s="28">
        <v>2020</v>
      </c>
      <c r="Z92" s="28" t="s">
        <v>130</v>
      </c>
      <c r="AA92" s="28" t="s">
        <v>131</v>
      </c>
      <c r="AB92" s="28" t="s">
        <v>91</v>
      </c>
      <c r="AC92" s="28" t="s">
        <v>92</v>
      </c>
      <c r="AD92" s="28" t="s">
        <v>132</v>
      </c>
      <c r="AE92" s="28"/>
      <c r="AF92" s="29">
        <v>267.90213199999999</v>
      </c>
      <c r="AG92" s="41">
        <v>-760.72432082305727</v>
      </c>
    </row>
    <row r="93" spans="1:33" x14ac:dyDescent="0.2">
      <c r="A93" s="28">
        <v>1991</v>
      </c>
      <c r="B93" s="28" t="s">
        <v>77</v>
      </c>
      <c r="C93" s="28" t="s">
        <v>76</v>
      </c>
      <c r="D93" s="28" t="s">
        <v>72</v>
      </c>
      <c r="E93" s="28" t="s">
        <v>78</v>
      </c>
      <c r="F93" s="28" t="s">
        <v>74</v>
      </c>
      <c r="G93" s="28">
        <v>37.0657744522914</v>
      </c>
      <c r="H93" s="29">
        <v>3132.26964</v>
      </c>
      <c r="I93" s="30">
        <v>10416.00954380833</v>
      </c>
      <c r="K93" s="28">
        <v>92</v>
      </c>
      <c r="L93" s="28">
        <v>1992</v>
      </c>
      <c r="M93" s="28" t="s">
        <v>151</v>
      </c>
      <c r="N93" s="28" t="s">
        <v>146</v>
      </c>
      <c r="O93" s="28">
        <v>1</v>
      </c>
      <c r="P93" s="28" t="s">
        <v>128</v>
      </c>
      <c r="Q93" s="28">
        <v>194</v>
      </c>
      <c r="R93" s="28"/>
      <c r="S93" s="28"/>
      <c r="T93" s="28"/>
      <c r="U93" s="28" t="s">
        <v>129</v>
      </c>
      <c r="V93" s="29">
        <v>1.6055680332429712E-4</v>
      </c>
      <c r="X93" s="28">
        <v>92</v>
      </c>
      <c r="Y93" s="28">
        <v>2020</v>
      </c>
      <c r="Z93" s="28" t="s">
        <v>134</v>
      </c>
      <c r="AA93" s="28" t="s">
        <v>135</v>
      </c>
      <c r="AB93" s="28" t="s">
        <v>91</v>
      </c>
      <c r="AC93" s="28" t="s">
        <v>73</v>
      </c>
      <c r="AD93" s="28" t="s">
        <v>132</v>
      </c>
      <c r="AE93" s="28"/>
      <c r="AF93" s="29">
        <v>711.84267399999999</v>
      </c>
      <c r="AG93" s="41">
        <v>-305.88462734827334</v>
      </c>
    </row>
    <row r="94" spans="1:33" x14ac:dyDescent="0.2">
      <c r="A94" s="28">
        <v>1990</v>
      </c>
      <c r="B94" s="28" t="s">
        <v>77</v>
      </c>
      <c r="C94" s="28" t="s">
        <v>76</v>
      </c>
      <c r="D94" s="28" t="s">
        <v>72</v>
      </c>
      <c r="E94" s="28" t="s">
        <v>78</v>
      </c>
      <c r="F94" s="28" t="s">
        <v>74</v>
      </c>
      <c r="G94" s="28">
        <v>43.243403527673301</v>
      </c>
      <c r="H94" s="29">
        <v>2768.05224</v>
      </c>
      <c r="I94" s="30">
        <v>9204.845643365501</v>
      </c>
      <c r="K94" s="28">
        <v>93</v>
      </c>
      <c r="L94" s="28">
        <v>1992</v>
      </c>
      <c r="M94" s="28" t="s">
        <v>152</v>
      </c>
      <c r="N94" s="28" t="s">
        <v>146</v>
      </c>
      <c r="O94" s="28">
        <v>1</v>
      </c>
      <c r="P94" s="28" t="s">
        <v>128</v>
      </c>
      <c r="Q94" s="28">
        <v>1232</v>
      </c>
      <c r="R94" s="28"/>
      <c r="S94" s="28"/>
      <c r="T94" s="28"/>
      <c r="U94" s="28" t="s">
        <v>129</v>
      </c>
      <c r="V94" s="29">
        <v>1.0196184623481137E-3</v>
      </c>
      <c r="X94" s="28">
        <v>93</v>
      </c>
      <c r="Y94" s="28">
        <v>2020</v>
      </c>
      <c r="Z94" s="28" t="s">
        <v>138</v>
      </c>
      <c r="AA94" s="28" t="s">
        <v>139</v>
      </c>
      <c r="AB94" s="28" t="s">
        <v>91</v>
      </c>
      <c r="AC94" s="28" t="s">
        <v>73</v>
      </c>
      <c r="AD94" s="28" t="s">
        <v>132</v>
      </c>
      <c r="AE94" s="28"/>
      <c r="AF94" s="29">
        <v>1134.3348579999999</v>
      </c>
      <c r="AG94" s="41">
        <v>1758.5500396147522</v>
      </c>
    </row>
    <row r="95" spans="1:33" x14ac:dyDescent="0.2">
      <c r="A95" s="28">
        <v>2020</v>
      </c>
      <c r="B95" s="28" t="s">
        <v>79</v>
      </c>
      <c r="C95" s="28" t="s">
        <v>80</v>
      </c>
      <c r="D95" s="28" t="s">
        <v>72</v>
      </c>
      <c r="E95" s="28" t="s">
        <v>78</v>
      </c>
      <c r="F95" s="28" t="s">
        <v>74</v>
      </c>
      <c r="G95" s="28">
        <v>8.3147310519175299</v>
      </c>
      <c r="H95" s="29">
        <v>324.99118601999999</v>
      </c>
      <c r="I95" s="30">
        <v>1080.7215483651362</v>
      </c>
      <c r="K95" s="28">
        <v>94</v>
      </c>
      <c r="L95" s="28">
        <v>1992</v>
      </c>
      <c r="M95" s="28" t="s">
        <v>153</v>
      </c>
      <c r="N95" s="28" t="s">
        <v>154</v>
      </c>
      <c r="O95" s="28">
        <v>0.5</v>
      </c>
      <c r="P95" s="28" t="s">
        <v>128</v>
      </c>
      <c r="Q95" s="28">
        <v>5938</v>
      </c>
      <c r="R95" s="28"/>
      <c r="S95" s="28"/>
      <c r="T95" s="28"/>
      <c r="U95" s="28" t="s">
        <v>129</v>
      </c>
      <c r="V95" s="29">
        <v>2318.8066944224647</v>
      </c>
      <c r="X95" s="28">
        <v>94</v>
      </c>
      <c r="Y95" s="28">
        <v>2021</v>
      </c>
      <c r="Z95" s="28" t="s">
        <v>130</v>
      </c>
      <c r="AA95" s="28" t="s">
        <v>131</v>
      </c>
      <c r="AB95" s="28" t="s">
        <v>91</v>
      </c>
      <c r="AC95" s="28" t="s">
        <v>92</v>
      </c>
      <c r="AD95" s="28" t="s">
        <v>132</v>
      </c>
      <c r="AE95" s="28"/>
      <c r="AF95" s="29">
        <v>267.90213199999999</v>
      </c>
      <c r="AG95" s="41">
        <v>-760.72432082305727</v>
      </c>
    </row>
    <row r="96" spans="1:33" x14ac:dyDescent="0.2">
      <c r="A96" s="28">
        <v>2019</v>
      </c>
      <c r="B96" s="28" t="s">
        <v>79</v>
      </c>
      <c r="C96" s="28" t="s">
        <v>80</v>
      </c>
      <c r="D96" s="28" t="s">
        <v>72</v>
      </c>
      <c r="E96" s="28" t="s">
        <v>78</v>
      </c>
      <c r="F96" s="28" t="s">
        <v>74</v>
      </c>
      <c r="G96" s="28">
        <v>8.3147310519175299</v>
      </c>
      <c r="H96" s="29">
        <v>324.99118601999999</v>
      </c>
      <c r="I96" s="30">
        <v>1080.7215483651362</v>
      </c>
      <c r="K96" s="28">
        <v>95</v>
      </c>
      <c r="L96" s="28">
        <v>1992</v>
      </c>
      <c r="M96" s="28" t="s">
        <v>153</v>
      </c>
      <c r="N96" s="28" t="s">
        <v>154</v>
      </c>
      <c r="O96" s="28">
        <v>0.5</v>
      </c>
      <c r="P96" s="28" t="s">
        <v>128</v>
      </c>
      <c r="Q96" s="28">
        <v>5938</v>
      </c>
      <c r="R96" s="28"/>
      <c r="S96" s="28"/>
      <c r="T96" s="28"/>
      <c r="U96" s="28" t="s">
        <v>133</v>
      </c>
      <c r="V96" s="29">
        <v>2185.5060346802657</v>
      </c>
      <c r="X96" s="28">
        <v>95</v>
      </c>
      <c r="Y96" s="28">
        <v>2021</v>
      </c>
      <c r="Z96" s="28" t="s">
        <v>134</v>
      </c>
      <c r="AA96" s="28" t="s">
        <v>135</v>
      </c>
      <c r="AB96" s="28" t="s">
        <v>91</v>
      </c>
      <c r="AC96" s="28" t="s">
        <v>73</v>
      </c>
      <c r="AD96" s="28" t="s">
        <v>132</v>
      </c>
      <c r="AE96" s="28"/>
      <c r="AF96" s="29">
        <v>711.84267399999999</v>
      </c>
      <c r="AG96" s="41">
        <v>-305.88462734827334</v>
      </c>
    </row>
    <row r="97" spans="1:33" x14ac:dyDescent="0.2">
      <c r="A97" s="28">
        <v>2018</v>
      </c>
      <c r="B97" s="28" t="s">
        <v>79</v>
      </c>
      <c r="C97" s="28" t="s">
        <v>80</v>
      </c>
      <c r="D97" s="28" t="s">
        <v>72</v>
      </c>
      <c r="E97" s="28" t="s">
        <v>78</v>
      </c>
      <c r="F97" s="28" t="s">
        <v>74</v>
      </c>
      <c r="G97" s="28">
        <v>8.3147310519175299</v>
      </c>
      <c r="H97" s="29">
        <v>324.99118601999999</v>
      </c>
      <c r="I97" s="30">
        <v>1080.7215483651362</v>
      </c>
      <c r="K97" s="28">
        <v>96</v>
      </c>
      <c r="L97" s="28">
        <v>1992</v>
      </c>
      <c r="M97" s="28" t="s">
        <v>155</v>
      </c>
      <c r="N97" s="28" t="s">
        <v>156</v>
      </c>
      <c r="O97" s="28">
        <v>0.5</v>
      </c>
      <c r="P97" s="28" t="s">
        <v>128</v>
      </c>
      <c r="Q97" s="28">
        <v>143</v>
      </c>
      <c r="R97" s="28"/>
      <c r="S97" s="28"/>
      <c r="T97" s="28"/>
      <c r="U97" s="28" t="s">
        <v>129</v>
      </c>
      <c r="V97" s="29">
        <v>28.476871075969648</v>
      </c>
      <c r="X97" s="28">
        <v>96</v>
      </c>
      <c r="Y97" s="28">
        <v>2021</v>
      </c>
      <c r="Z97" s="28" t="s">
        <v>138</v>
      </c>
      <c r="AA97" s="28" t="s">
        <v>139</v>
      </c>
      <c r="AB97" s="28" t="s">
        <v>91</v>
      </c>
      <c r="AC97" s="28" t="s">
        <v>73</v>
      </c>
      <c r="AD97" s="28" t="s">
        <v>132</v>
      </c>
      <c r="AE97" s="28"/>
      <c r="AF97" s="29">
        <v>1134.3348579999999</v>
      </c>
      <c r="AG97" s="41">
        <v>1758.5500396147522</v>
      </c>
    </row>
    <row r="98" spans="1:33" x14ac:dyDescent="0.2">
      <c r="A98" s="28">
        <v>2017</v>
      </c>
      <c r="B98" s="28" t="s">
        <v>79</v>
      </c>
      <c r="C98" s="28" t="s">
        <v>80</v>
      </c>
      <c r="D98" s="28" t="s">
        <v>72</v>
      </c>
      <c r="E98" s="28" t="s">
        <v>78</v>
      </c>
      <c r="F98" s="28" t="s">
        <v>74</v>
      </c>
      <c r="G98" s="28">
        <v>8.3147310519175299</v>
      </c>
      <c r="H98" s="29">
        <v>324.99118601999999</v>
      </c>
      <c r="I98" s="30">
        <v>1080.7215483651362</v>
      </c>
      <c r="K98" s="28">
        <v>97</v>
      </c>
      <c r="L98" s="28">
        <v>1992</v>
      </c>
      <c r="M98" s="28" t="s">
        <v>155</v>
      </c>
      <c r="N98" s="28" t="s">
        <v>156</v>
      </c>
      <c r="O98" s="28">
        <v>0.5</v>
      </c>
      <c r="P98" s="28" t="s">
        <v>128</v>
      </c>
      <c r="Q98" s="28">
        <v>143</v>
      </c>
      <c r="R98" s="28"/>
      <c r="S98" s="28"/>
      <c r="T98" s="28"/>
      <c r="U98" s="28" t="s">
        <v>133</v>
      </c>
      <c r="V98" s="29">
        <v>27.369915619985715</v>
      </c>
    </row>
    <row r="99" spans="1:33" x14ac:dyDescent="0.2">
      <c r="A99" s="28">
        <v>2016</v>
      </c>
      <c r="B99" s="28" t="s">
        <v>79</v>
      </c>
      <c r="C99" s="28" t="s">
        <v>80</v>
      </c>
      <c r="D99" s="28" t="s">
        <v>72</v>
      </c>
      <c r="E99" s="28" t="s">
        <v>78</v>
      </c>
      <c r="F99" s="28" t="s">
        <v>74</v>
      </c>
      <c r="G99" s="28">
        <v>8.2737046674655197</v>
      </c>
      <c r="H99" s="29">
        <v>439.87779807449999</v>
      </c>
      <c r="I99" s="30">
        <v>1462.7640239980699</v>
      </c>
      <c r="K99" s="28">
        <v>98</v>
      </c>
      <c r="L99" s="28">
        <v>1992</v>
      </c>
      <c r="M99" s="28" t="s">
        <v>157</v>
      </c>
      <c r="N99" s="28" t="s">
        <v>146</v>
      </c>
      <c r="O99" s="28">
        <v>1</v>
      </c>
      <c r="P99" s="28" t="s">
        <v>128</v>
      </c>
      <c r="Q99" s="28">
        <v>833</v>
      </c>
      <c r="R99" s="28"/>
      <c r="S99" s="28"/>
      <c r="T99" s="28"/>
      <c r="U99" s="28" t="s">
        <v>129</v>
      </c>
      <c r="V99" s="29">
        <v>6.8940111942855415E-4</v>
      </c>
    </row>
    <row r="100" spans="1:33" x14ac:dyDescent="0.2">
      <c r="A100" s="28">
        <v>2015</v>
      </c>
      <c r="B100" s="28" t="s">
        <v>79</v>
      </c>
      <c r="C100" s="28" t="s">
        <v>80</v>
      </c>
      <c r="D100" s="28" t="s">
        <v>72</v>
      </c>
      <c r="E100" s="28" t="s">
        <v>78</v>
      </c>
      <c r="F100" s="28" t="s">
        <v>74</v>
      </c>
      <c r="G100" s="28">
        <v>8.2326782830135095</v>
      </c>
      <c r="H100" s="29">
        <v>623.192361183</v>
      </c>
      <c r="I100" s="30">
        <v>2072.3559360332006</v>
      </c>
      <c r="K100" s="28">
        <v>99</v>
      </c>
      <c r="L100" s="28">
        <v>1992</v>
      </c>
      <c r="M100" s="28" t="s">
        <v>55</v>
      </c>
      <c r="N100" s="28" t="s">
        <v>158</v>
      </c>
      <c r="O100" s="28">
        <v>0.5</v>
      </c>
      <c r="P100" s="28" t="s">
        <v>128</v>
      </c>
      <c r="Q100" s="28">
        <v>1946</v>
      </c>
      <c r="R100" s="28"/>
      <c r="S100" s="28"/>
      <c r="T100" s="28"/>
      <c r="U100" s="28" t="s">
        <v>129</v>
      </c>
      <c r="V100" s="29">
        <v>325.15967272852151</v>
      </c>
    </row>
    <row r="101" spans="1:33" x14ac:dyDescent="0.2">
      <c r="A101" s="28">
        <v>2014</v>
      </c>
      <c r="B101" s="28" t="s">
        <v>79</v>
      </c>
      <c r="C101" s="28" t="s">
        <v>80</v>
      </c>
      <c r="D101" s="28" t="s">
        <v>72</v>
      </c>
      <c r="E101" s="28" t="s">
        <v>78</v>
      </c>
      <c r="F101" s="28" t="s">
        <v>74</v>
      </c>
      <c r="G101" s="28">
        <v>8.1916518985615099</v>
      </c>
      <c r="H101" s="29">
        <v>743.33857600800002</v>
      </c>
      <c r="I101" s="30">
        <v>2471.8886276917783</v>
      </c>
      <c r="K101" s="28">
        <v>100</v>
      </c>
      <c r="L101" s="28">
        <v>1992</v>
      </c>
      <c r="M101" s="28" t="s">
        <v>55</v>
      </c>
      <c r="N101" s="28" t="s">
        <v>158</v>
      </c>
      <c r="O101" s="28">
        <v>0.5</v>
      </c>
      <c r="P101" s="28" t="s">
        <v>128</v>
      </c>
      <c r="Q101" s="28">
        <v>1946</v>
      </c>
      <c r="R101" s="28"/>
      <c r="S101" s="28"/>
      <c r="T101" s="28"/>
      <c r="U101" s="28" t="s">
        <v>133</v>
      </c>
      <c r="V101" s="29">
        <v>317.874933247596</v>
      </c>
    </row>
    <row r="102" spans="1:33" x14ac:dyDescent="0.2">
      <c r="A102" s="28">
        <v>2013</v>
      </c>
      <c r="B102" s="28" t="s">
        <v>79</v>
      </c>
      <c r="C102" s="28" t="s">
        <v>80</v>
      </c>
      <c r="D102" s="28" t="s">
        <v>72</v>
      </c>
      <c r="E102" s="28" t="s">
        <v>78</v>
      </c>
      <c r="F102" s="28" t="s">
        <v>74</v>
      </c>
      <c r="G102" s="28">
        <v>8.1506255141094996</v>
      </c>
      <c r="H102" s="29">
        <v>774.45731066399901</v>
      </c>
      <c r="I102" s="30">
        <v>2575.3704713456109</v>
      </c>
      <c r="K102" s="28">
        <v>101</v>
      </c>
      <c r="L102" s="28">
        <v>1992</v>
      </c>
      <c r="M102" s="28" t="s">
        <v>159</v>
      </c>
      <c r="N102" s="28" t="s">
        <v>146</v>
      </c>
      <c r="O102" s="28">
        <v>1</v>
      </c>
      <c r="P102" s="28" t="s">
        <v>128</v>
      </c>
      <c r="Q102" s="28">
        <v>724</v>
      </c>
      <c r="R102" s="28"/>
      <c r="S102" s="28"/>
      <c r="T102" s="28"/>
      <c r="U102" s="28" t="s">
        <v>129</v>
      </c>
      <c r="V102" s="29">
        <v>5.9919136910717072E-4</v>
      </c>
    </row>
    <row r="103" spans="1:33" x14ac:dyDescent="0.2">
      <c r="A103" s="28">
        <v>2012</v>
      </c>
      <c r="B103" s="28" t="s">
        <v>79</v>
      </c>
      <c r="C103" s="28" t="s">
        <v>80</v>
      </c>
      <c r="D103" s="28" t="s">
        <v>72</v>
      </c>
      <c r="E103" s="28" t="s">
        <v>78</v>
      </c>
      <c r="F103" s="28" t="s">
        <v>74</v>
      </c>
      <c r="G103" s="28">
        <v>8.1095991296574894</v>
      </c>
      <c r="H103" s="29">
        <v>805.57604532000005</v>
      </c>
      <c r="I103" s="30">
        <v>2678.8523149994498</v>
      </c>
      <c r="K103" s="28">
        <v>102</v>
      </c>
      <c r="L103" s="28">
        <v>1992</v>
      </c>
      <c r="M103" s="28" t="s">
        <v>56</v>
      </c>
      <c r="N103" s="28" t="s">
        <v>160</v>
      </c>
      <c r="O103" s="28">
        <v>1</v>
      </c>
      <c r="P103" s="28" t="s">
        <v>128</v>
      </c>
      <c r="Q103" s="28">
        <v>3477</v>
      </c>
      <c r="R103" s="28"/>
      <c r="S103" s="28"/>
      <c r="T103" s="28"/>
      <c r="U103" s="28" t="s">
        <v>129</v>
      </c>
      <c r="V103" s="29">
        <v>88.663500000000013</v>
      </c>
    </row>
    <row r="104" spans="1:33" x14ac:dyDescent="0.2">
      <c r="A104" s="28">
        <v>2011</v>
      </c>
      <c r="B104" s="28" t="s">
        <v>79</v>
      </c>
      <c r="C104" s="28" t="s">
        <v>80</v>
      </c>
      <c r="D104" s="28" t="s">
        <v>72</v>
      </c>
      <c r="E104" s="28" t="s">
        <v>78</v>
      </c>
      <c r="F104" s="28" t="s">
        <v>74</v>
      </c>
      <c r="G104" s="28">
        <v>8.2974193135201997</v>
      </c>
      <c r="H104" s="29">
        <v>722.66559638399997</v>
      </c>
      <c r="I104" s="30">
        <v>2403.1429647026434</v>
      </c>
      <c r="K104" s="28">
        <v>103</v>
      </c>
      <c r="L104" s="28">
        <v>1992</v>
      </c>
      <c r="M104" s="28" t="s">
        <v>161</v>
      </c>
      <c r="N104" s="28" t="s">
        <v>127</v>
      </c>
      <c r="O104" s="28">
        <v>0.5</v>
      </c>
      <c r="P104" s="28" t="s">
        <v>128</v>
      </c>
      <c r="Q104" s="28">
        <v>721</v>
      </c>
      <c r="R104" s="28"/>
      <c r="S104" s="28"/>
      <c r="T104" s="28"/>
      <c r="U104" s="28" t="s">
        <v>129</v>
      </c>
      <c r="V104" s="29">
        <v>98.056000000000012</v>
      </c>
    </row>
    <row r="105" spans="1:33" x14ac:dyDescent="0.2">
      <c r="A105" s="28">
        <v>2010</v>
      </c>
      <c r="B105" s="28" t="s">
        <v>79</v>
      </c>
      <c r="C105" s="28" t="s">
        <v>80</v>
      </c>
      <c r="D105" s="28" t="s">
        <v>72</v>
      </c>
      <c r="E105" s="28" t="s">
        <v>78</v>
      </c>
      <c r="F105" s="28" t="s">
        <v>74</v>
      </c>
      <c r="G105" s="28">
        <v>8.4852394973828993</v>
      </c>
      <c r="H105" s="29">
        <v>639.755147448</v>
      </c>
      <c r="I105" s="30">
        <v>2127.4336144058379</v>
      </c>
      <c r="K105" s="28">
        <v>104</v>
      </c>
      <c r="L105" s="28">
        <v>1992</v>
      </c>
      <c r="M105" s="28" t="s">
        <v>161</v>
      </c>
      <c r="N105" s="28" t="s">
        <v>127</v>
      </c>
      <c r="O105" s="28">
        <v>0.5</v>
      </c>
      <c r="P105" s="28" t="s">
        <v>128</v>
      </c>
      <c r="Q105" s="28">
        <v>721</v>
      </c>
      <c r="R105" s="28"/>
      <c r="S105" s="28"/>
      <c r="T105" s="28"/>
      <c r="U105" s="28" t="s">
        <v>133</v>
      </c>
      <c r="V105" s="29">
        <v>98.056000000000012</v>
      </c>
    </row>
    <row r="106" spans="1:33" x14ac:dyDescent="0.2">
      <c r="A106" s="28">
        <v>2009</v>
      </c>
      <c r="B106" s="28" t="s">
        <v>79</v>
      </c>
      <c r="C106" s="28" t="s">
        <v>80</v>
      </c>
      <c r="D106" s="28" t="s">
        <v>72</v>
      </c>
      <c r="E106" s="28" t="s">
        <v>78</v>
      </c>
      <c r="F106" s="28" t="s">
        <v>74</v>
      </c>
      <c r="G106" s="28">
        <v>8.6730596812456007</v>
      </c>
      <c r="H106" s="29">
        <v>556.84469851200004</v>
      </c>
      <c r="I106" s="30">
        <v>1851.7242641090327</v>
      </c>
      <c r="K106" s="28">
        <v>105</v>
      </c>
      <c r="L106" s="28">
        <v>1992</v>
      </c>
      <c r="M106" s="28" t="s">
        <v>162</v>
      </c>
      <c r="N106" s="28" t="s">
        <v>146</v>
      </c>
      <c r="O106" s="28">
        <v>1</v>
      </c>
      <c r="P106" s="28" t="s">
        <v>128</v>
      </c>
      <c r="Q106" s="28">
        <v>58</v>
      </c>
      <c r="R106" s="28"/>
      <c r="S106" s="28"/>
      <c r="T106" s="28"/>
      <c r="U106" s="28" t="s">
        <v>129</v>
      </c>
      <c r="V106" s="29">
        <v>4.8001518519635225E-5</v>
      </c>
    </row>
    <row r="107" spans="1:33" x14ac:dyDescent="0.2">
      <c r="A107" s="28">
        <v>2008</v>
      </c>
      <c r="B107" s="28" t="s">
        <v>79</v>
      </c>
      <c r="C107" s="28" t="s">
        <v>80</v>
      </c>
      <c r="D107" s="28" t="s">
        <v>72</v>
      </c>
      <c r="E107" s="28" t="s">
        <v>78</v>
      </c>
      <c r="F107" s="28" t="s">
        <v>74</v>
      </c>
      <c r="G107" s="28">
        <v>8.8608798651083092</v>
      </c>
      <c r="H107" s="29">
        <v>473.93424957600001</v>
      </c>
      <c r="I107" s="30">
        <v>1576.014913812227</v>
      </c>
      <c r="K107" s="28">
        <v>106</v>
      </c>
      <c r="L107" s="28">
        <v>1992</v>
      </c>
      <c r="M107" s="28" t="s">
        <v>163</v>
      </c>
      <c r="N107" s="28" t="s">
        <v>146</v>
      </c>
      <c r="O107" s="28">
        <v>1</v>
      </c>
      <c r="P107" s="28" t="s">
        <v>128</v>
      </c>
      <c r="Q107" s="28">
        <v>522</v>
      </c>
      <c r="R107" s="28"/>
      <c r="S107" s="28"/>
      <c r="T107" s="28"/>
      <c r="U107" s="28" t="s">
        <v>129</v>
      </c>
      <c r="V107" s="29">
        <v>4.3201366667671706E-4</v>
      </c>
    </row>
    <row r="108" spans="1:33" x14ac:dyDescent="0.2">
      <c r="A108" s="28">
        <v>2007</v>
      </c>
      <c r="B108" s="28" t="s">
        <v>79</v>
      </c>
      <c r="C108" s="28" t="s">
        <v>80</v>
      </c>
      <c r="D108" s="28" t="s">
        <v>72</v>
      </c>
      <c r="E108" s="28" t="s">
        <v>78</v>
      </c>
      <c r="F108" s="28" t="s">
        <v>74</v>
      </c>
      <c r="G108" s="28">
        <v>9.0487000489710105</v>
      </c>
      <c r="H108" s="29">
        <v>391.02380063999999</v>
      </c>
      <c r="I108" s="30">
        <v>1300.3055635154212</v>
      </c>
      <c r="K108" s="28">
        <v>107</v>
      </c>
      <c r="L108" s="28">
        <v>1992</v>
      </c>
      <c r="M108" s="28" t="s">
        <v>164</v>
      </c>
      <c r="N108" s="28" t="s">
        <v>146</v>
      </c>
      <c r="O108" s="28">
        <v>1</v>
      </c>
      <c r="P108" s="28" t="s">
        <v>128</v>
      </c>
      <c r="Q108" s="28">
        <v>32686</v>
      </c>
      <c r="R108" s="28"/>
      <c r="S108" s="28"/>
      <c r="T108" s="28"/>
      <c r="U108" s="28" t="s">
        <v>129</v>
      </c>
      <c r="V108" s="29">
        <v>2.7051338522979258E-2</v>
      </c>
    </row>
    <row r="109" spans="1:33" x14ac:dyDescent="0.2">
      <c r="A109" s="28">
        <v>2006</v>
      </c>
      <c r="B109" s="28" t="s">
        <v>79</v>
      </c>
      <c r="C109" s="28" t="s">
        <v>80</v>
      </c>
      <c r="D109" s="28" t="s">
        <v>72</v>
      </c>
      <c r="E109" s="28" t="s">
        <v>78</v>
      </c>
      <c r="F109" s="28" t="s">
        <v>74</v>
      </c>
      <c r="G109" s="28">
        <v>8.7678570227106096</v>
      </c>
      <c r="H109" s="29">
        <v>387.55645099200001</v>
      </c>
      <c r="I109" s="30">
        <v>1288.7752831832056</v>
      </c>
      <c r="K109" s="28">
        <v>108</v>
      </c>
      <c r="L109" s="28">
        <v>1992</v>
      </c>
      <c r="M109" s="28" t="s">
        <v>165</v>
      </c>
      <c r="N109" s="28" t="s">
        <v>140</v>
      </c>
      <c r="O109" s="28">
        <v>1</v>
      </c>
      <c r="P109" s="28" t="s">
        <v>128</v>
      </c>
      <c r="Q109" s="28">
        <v>9337</v>
      </c>
      <c r="R109" s="28">
        <v>0</v>
      </c>
      <c r="S109" s="45">
        <v>0</v>
      </c>
      <c r="T109" s="45">
        <v>0</v>
      </c>
      <c r="U109" s="28" t="s">
        <v>129</v>
      </c>
      <c r="V109" s="29">
        <v>0</v>
      </c>
    </row>
    <row r="110" spans="1:33" x14ac:dyDescent="0.2">
      <c r="A110" s="28">
        <v>2005</v>
      </c>
      <c r="B110" s="28" t="s">
        <v>79</v>
      </c>
      <c r="C110" s="28" t="s">
        <v>80</v>
      </c>
      <c r="D110" s="28" t="s">
        <v>72</v>
      </c>
      <c r="E110" s="28" t="s">
        <v>78</v>
      </c>
      <c r="F110" s="28" t="s">
        <v>74</v>
      </c>
      <c r="G110" s="28">
        <v>8.4870139964502194</v>
      </c>
      <c r="H110" s="29">
        <v>384.08910134400003</v>
      </c>
      <c r="I110" s="30">
        <v>1277.24500285099</v>
      </c>
      <c r="K110" s="28">
        <v>109</v>
      </c>
      <c r="L110" s="28">
        <v>1992</v>
      </c>
      <c r="M110" s="28" t="s">
        <v>166</v>
      </c>
      <c r="N110" s="28" t="s">
        <v>167</v>
      </c>
      <c r="O110" s="28">
        <v>0.5</v>
      </c>
      <c r="P110" s="28" t="s">
        <v>128</v>
      </c>
      <c r="Q110" s="28">
        <v>1150</v>
      </c>
      <c r="R110" s="28"/>
      <c r="S110" s="28"/>
      <c r="T110" s="28"/>
      <c r="U110" s="28" t="s">
        <v>129</v>
      </c>
      <c r="V110" s="29">
        <v>188.23480956614998</v>
      </c>
    </row>
    <row r="111" spans="1:33" x14ac:dyDescent="0.2">
      <c r="A111" s="28">
        <v>2004</v>
      </c>
      <c r="B111" s="28" t="s">
        <v>79</v>
      </c>
      <c r="C111" s="28" t="s">
        <v>80</v>
      </c>
      <c r="D111" s="28" t="s">
        <v>72</v>
      </c>
      <c r="E111" s="28" t="s">
        <v>78</v>
      </c>
      <c r="F111" s="28" t="s">
        <v>74</v>
      </c>
      <c r="G111" s="28">
        <v>8.2061709701898202</v>
      </c>
      <c r="H111" s="29">
        <v>380.62175169599999</v>
      </c>
      <c r="I111" s="30">
        <v>1265.7147225187741</v>
      </c>
      <c r="K111" s="28">
        <v>110</v>
      </c>
      <c r="L111" s="28">
        <v>1992</v>
      </c>
      <c r="M111" s="28" t="s">
        <v>166</v>
      </c>
      <c r="N111" s="28" t="s">
        <v>167</v>
      </c>
      <c r="O111" s="28">
        <v>0.5</v>
      </c>
      <c r="P111" s="28" t="s">
        <v>128</v>
      </c>
      <c r="Q111" s="28">
        <v>1150</v>
      </c>
      <c r="R111" s="28"/>
      <c r="S111" s="28"/>
      <c r="T111" s="28"/>
      <c r="U111" s="28" t="s">
        <v>133</v>
      </c>
      <c r="V111" s="29">
        <v>184.78353800999997</v>
      </c>
    </row>
    <row r="112" spans="1:33" x14ac:dyDescent="0.2">
      <c r="A112" s="28">
        <v>2003</v>
      </c>
      <c r="B112" s="28" t="s">
        <v>79</v>
      </c>
      <c r="C112" s="28" t="s">
        <v>80</v>
      </c>
      <c r="D112" s="28" t="s">
        <v>72</v>
      </c>
      <c r="E112" s="28" t="s">
        <v>78</v>
      </c>
      <c r="F112" s="28" t="s">
        <v>74</v>
      </c>
      <c r="G112" s="28">
        <v>7.92532794392943</v>
      </c>
      <c r="H112" s="29">
        <v>377.15440204800001</v>
      </c>
      <c r="I112" s="30">
        <v>1254.1844421865585</v>
      </c>
      <c r="K112" s="28">
        <v>111</v>
      </c>
      <c r="L112" s="28">
        <v>1992</v>
      </c>
      <c r="M112" s="28" t="s">
        <v>168</v>
      </c>
      <c r="N112" s="28" t="s">
        <v>146</v>
      </c>
      <c r="O112" s="28">
        <v>1</v>
      </c>
      <c r="P112" s="28" t="s">
        <v>128</v>
      </c>
      <c r="Q112" s="28">
        <v>30000</v>
      </c>
      <c r="R112" s="28"/>
      <c r="S112" s="28"/>
      <c r="T112" s="28"/>
      <c r="U112" s="28" t="s">
        <v>129</v>
      </c>
      <c r="V112" s="29">
        <v>2.4828371648087186E-2</v>
      </c>
    </row>
    <row r="113" spans="1:22" x14ac:dyDescent="0.2">
      <c r="A113" s="28">
        <v>2002</v>
      </c>
      <c r="B113" s="28" t="s">
        <v>79</v>
      </c>
      <c r="C113" s="28" t="s">
        <v>80</v>
      </c>
      <c r="D113" s="28" t="s">
        <v>72</v>
      </c>
      <c r="E113" s="28" t="s">
        <v>78</v>
      </c>
      <c r="F113" s="28" t="s">
        <v>74</v>
      </c>
      <c r="G113" s="28">
        <v>7.6444849176690397</v>
      </c>
      <c r="H113" s="29">
        <v>373.68705240000003</v>
      </c>
      <c r="I113" s="30">
        <v>1242.6541618543426</v>
      </c>
      <c r="K113" s="28">
        <v>112</v>
      </c>
      <c r="L113" s="28">
        <v>1993</v>
      </c>
      <c r="M113" s="28" t="s">
        <v>126</v>
      </c>
      <c r="N113" s="28" t="s">
        <v>127</v>
      </c>
      <c r="O113" s="28">
        <v>0.5</v>
      </c>
      <c r="P113" s="28" t="s">
        <v>128</v>
      </c>
      <c r="Q113" s="28">
        <v>825</v>
      </c>
      <c r="R113" s="28"/>
      <c r="S113" s="28"/>
      <c r="T113" s="28"/>
      <c r="U113" s="28" t="s">
        <v>129</v>
      </c>
      <c r="V113" s="29">
        <v>112.2</v>
      </c>
    </row>
    <row r="114" spans="1:22" x14ac:dyDescent="0.2">
      <c r="A114" s="28">
        <v>2001</v>
      </c>
      <c r="B114" s="28" t="s">
        <v>79</v>
      </c>
      <c r="C114" s="28" t="s">
        <v>80</v>
      </c>
      <c r="D114" s="28" t="s">
        <v>72</v>
      </c>
      <c r="E114" s="28" t="s">
        <v>78</v>
      </c>
      <c r="F114" s="28" t="s">
        <v>74</v>
      </c>
      <c r="G114" s="28">
        <v>7.5404255659077499</v>
      </c>
      <c r="H114" s="29">
        <v>419.81154393600002</v>
      </c>
      <c r="I114" s="30">
        <v>1396.0359582064225</v>
      </c>
      <c r="K114" s="28">
        <v>113</v>
      </c>
      <c r="L114" s="28">
        <v>1993</v>
      </c>
      <c r="M114" s="28" t="s">
        <v>126</v>
      </c>
      <c r="N114" s="28" t="s">
        <v>127</v>
      </c>
      <c r="O114" s="28">
        <v>0.5</v>
      </c>
      <c r="P114" s="28" t="s">
        <v>128</v>
      </c>
      <c r="Q114" s="28">
        <v>825</v>
      </c>
      <c r="R114" s="28"/>
      <c r="S114" s="28"/>
      <c r="T114" s="28"/>
      <c r="U114" s="28" t="s">
        <v>133</v>
      </c>
      <c r="V114" s="29">
        <v>112.2</v>
      </c>
    </row>
    <row r="115" spans="1:22" x14ac:dyDescent="0.2">
      <c r="A115" s="28">
        <v>2000</v>
      </c>
      <c r="B115" s="28" t="s">
        <v>79</v>
      </c>
      <c r="C115" s="28" t="s">
        <v>80</v>
      </c>
      <c r="D115" s="28" t="s">
        <v>72</v>
      </c>
      <c r="E115" s="28" t="s">
        <v>78</v>
      </c>
      <c r="F115" s="28" t="s">
        <v>74</v>
      </c>
      <c r="G115" s="28">
        <v>7.4363662141464602</v>
      </c>
      <c r="H115" s="29">
        <v>465.93603547199899</v>
      </c>
      <c r="I115" s="30">
        <v>1549.4177545584989</v>
      </c>
      <c r="K115" s="28">
        <v>114</v>
      </c>
      <c r="L115" s="28">
        <v>1993</v>
      </c>
      <c r="M115" s="28" t="s">
        <v>136</v>
      </c>
      <c r="N115" s="28" t="s">
        <v>137</v>
      </c>
      <c r="O115" s="28">
        <v>0.5</v>
      </c>
      <c r="P115" s="28" t="s">
        <v>128</v>
      </c>
      <c r="Q115" s="28">
        <v>85</v>
      </c>
      <c r="R115" s="28"/>
      <c r="S115" s="28"/>
      <c r="T115" s="28"/>
      <c r="U115" s="28" t="s">
        <v>129</v>
      </c>
      <c r="V115" s="29">
        <v>0</v>
      </c>
    </row>
    <row r="116" spans="1:22" x14ac:dyDescent="0.2">
      <c r="A116" s="28">
        <v>1999</v>
      </c>
      <c r="B116" s="28" t="s">
        <v>79</v>
      </c>
      <c r="C116" s="28" t="s">
        <v>80</v>
      </c>
      <c r="D116" s="28" t="s">
        <v>72</v>
      </c>
      <c r="E116" s="28" t="s">
        <v>78</v>
      </c>
      <c r="F116" s="28" t="s">
        <v>74</v>
      </c>
      <c r="G116" s="28">
        <v>7.3323068623851801</v>
      </c>
      <c r="H116" s="29">
        <v>640.07565876000001</v>
      </c>
      <c r="I116" s="30">
        <v>2128.4994386382277</v>
      </c>
      <c r="K116" s="28">
        <v>115</v>
      </c>
      <c r="L116" s="28">
        <v>1993</v>
      </c>
      <c r="M116" s="28" t="s">
        <v>136</v>
      </c>
      <c r="N116" s="28" t="s">
        <v>137</v>
      </c>
      <c r="O116" s="28">
        <v>0.5</v>
      </c>
      <c r="P116" s="28" t="s">
        <v>128</v>
      </c>
      <c r="Q116" s="28">
        <v>85</v>
      </c>
      <c r="R116" s="28"/>
      <c r="S116" s="28"/>
      <c r="T116" s="28"/>
      <c r="U116" s="28" t="s">
        <v>133</v>
      </c>
      <c r="V116" s="29">
        <v>0</v>
      </c>
    </row>
    <row r="117" spans="1:22" x14ac:dyDescent="0.2">
      <c r="A117" s="28">
        <v>1998</v>
      </c>
      <c r="B117" s="28" t="s">
        <v>79</v>
      </c>
      <c r="C117" s="28" t="s">
        <v>80</v>
      </c>
      <c r="D117" s="28" t="s">
        <v>72</v>
      </c>
      <c r="E117" s="28" t="s">
        <v>78</v>
      </c>
      <c r="F117" s="28" t="s">
        <v>74</v>
      </c>
      <c r="G117" s="28">
        <v>7.2282475106238904</v>
      </c>
      <c r="H117" s="29">
        <v>697.73127318000002</v>
      </c>
      <c r="I117" s="30">
        <v>2320.2266840783277</v>
      </c>
      <c r="K117" s="28">
        <v>116</v>
      </c>
      <c r="L117" s="28">
        <v>1993</v>
      </c>
      <c r="M117" s="28" t="s">
        <v>49</v>
      </c>
      <c r="N117" s="28" t="s">
        <v>140</v>
      </c>
      <c r="O117" s="28">
        <v>0.28078544547556999</v>
      </c>
      <c r="P117" s="28" t="s">
        <v>128</v>
      </c>
      <c r="Q117" s="28">
        <v>34176.362066950001</v>
      </c>
      <c r="R117" s="28">
        <v>50</v>
      </c>
      <c r="S117" s="45">
        <v>0.3</v>
      </c>
      <c r="T117" s="45">
        <v>0.15</v>
      </c>
      <c r="U117" s="28" t="s">
        <v>141</v>
      </c>
      <c r="V117" s="29">
        <v>29049.907756907505</v>
      </c>
    </row>
    <row r="118" spans="1:22" x14ac:dyDescent="0.2">
      <c r="A118" s="28">
        <v>1997</v>
      </c>
      <c r="B118" s="28" t="s">
        <v>79</v>
      </c>
      <c r="C118" s="28" t="s">
        <v>80</v>
      </c>
      <c r="D118" s="28" t="s">
        <v>72</v>
      </c>
      <c r="E118" s="28" t="s">
        <v>78</v>
      </c>
      <c r="F118" s="28" t="s">
        <v>74</v>
      </c>
      <c r="G118" s="28">
        <v>7.1241881588625997</v>
      </c>
      <c r="H118" s="29">
        <v>755.38688760000002</v>
      </c>
      <c r="I118" s="30">
        <v>2511.9539295184272</v>
      </c>
      <c r="K118" s="28">
        <v>117</v>
      </c>
      <c r="L118" s="28">
        <v>1993</v>
      </c>
      <c r="M118" s="28" t="s">
        <v>49</v>
      </c>
      <c r="N118" s="28" t="s">
        <v>140</v>
      </c>
      <c r="O118" s="28">
        <v>2.1867830423808399E-2</v>
      </c>
      <c r="P118" s="28" t="s">
        <v>128</v>
      </c>
      <c r="Q118" s="28">
        <v>2661.6867156946801</v>
      </c>
      <c r="R118" s="28">
        <v>50</v>
      </c>
      <c r="S118" s="45">
        <v>0.3</v>
      </c>
      <c r="T118" s="45">
        <v>0.15</v>
      </c>
      <c r="U118" s="28" t="s">
        <v>169</v>
      </c>
      <c r="V118" s="29">
        <v>2262.4337083404785</v>
      </c>
    </row>
    <row r="119" spans="1:22" x14ac:dyDescent="0.2">
      <c r="A119" s="28">
        <v>1996</v>
      </c>
      <c r="B119" s="28" t="s">
        <v>79</v>
      </c>
      <c r="C119" s="28" t="s">
        <v>80</v>
      </c>
      <c r="D119" s="28" t="s">
        <v>72</v>
      </c>
      <c r="E119" s="28" t="s">
        <v>78</v>
      </c>
      <c r="F119" s="28" t="s">
        <v>74</v>
      </c>
      <c r="G119" s="28">
        <v>7.1241881588625997</v>
      </c>
      <c r="H119" s="29">
        <v>755.38688760000002</v>
      </c>
      <c r="I119" s="30">
        <v>2511.9539295184272</v>
      </c>
      <c r="K119" s="28">
        <v>118</v>
      </c>
      <c r="L119" s="28">
        <v>1993</v>
      </c>
      <c r="M119" s="28" t="s">
        <v>49</v>
      </c>
      <c r="N119" s="28" t="s">
        <v>140</v>
      </c>
      <c r="O119" s="28">
        <v>4.7346724100621199E-2</v>
      </c>
      <c r="P119" s="28" t="s">
        <v>128</v>
      </c>
      <c r="Q119" s="28">
        <v>5762.9012173553101</v>
      </c>
      <c r="R119" s="28">
        <v>50</v>
      </c>
      <c r="S119" s="45">
        <v>0.3</v>
      </c>
      <c r="T119" s="45">
        <v>0.15</v>
      </c>
      <c r="U119" s="28" t="s">
        <v>129</v>
      </c>
      <c r="V119" s="29">
        <v>4898.4660347520139</v>
      </c>
    </row>
    <row r="120" spans="1:22" x14ac:dyDescent="0.2">
      <c r="A120" s="28">
        <v>1995</v>
      </c>
      <c r="B120" s="28" t="s">
        <v>79</v>
      </c>
      <c r="C120" s="28" t="s">
        <v>80</v>
      </c>
      <c r="D120" s="28" t="s">
        <v>72</v>
      </c>
      <c r="E120" s="28" t="s">
        <v>78</v>
      </c>
      <c r="F120" s="28" t="s">
        <v>74</v>
      </c>
      <c r="G120" s="28">
        <v>7.1241881588625997</v>
      </c>
      <c r="H120" s="29">
        <v>755.38688760000002</v>
      </c>
      <c r="I120" s="30">
        <v>2511.9539295184272</v>
      </c>
      <c r="K120" s="28">
        <v>119</v>
      </c>
      <c r="L120" s="28">
        <v>1993</v>
      </c>
      <c r="M120" s="28" t="s">
        <v>49</v>
      </c>
      <c r="N120" s="28" t="s">
        <v>140</v>
      </c>
      <c r="O120" s="28">
        <v>0.15</v>
      </c>
      <c r="P120" s="28" t="s">
        <v>128</v>
      </c>
      <c r="Q120" s="28">
        <v>18257.55</v>
      </c>
      <c r="R120" s="28">
        <v>50</v>
      </c>
      <c r="S120" s="45">
        <v>0.3</v>
      </c>
      <c r="T120" s="45">
        <v>0.15</v>
      </c>
      <c r="U120" s="28" t="s">
        <v>142</v>
      </c>
      <c r="V120" s="29">
        <v>15518.917500000001</v>
      </c>
    </row>
    <row r="121" spans="1:22" x14ac:dyDescent="0.2">
      <c r="A121" s="28">
        <v>1994</v>
      </c>
      <c r="B121" s="28" t="s">
        <v>79</v>
      </c>
      <c r="C121" s="28" t="s">
        <v>80</v>
      </c>
      <c r="D121" s="28" t="s">
        <v>72</v>
      </c>
      <c r="E121" s="28" t="s">
        <v>78</v>
      </c>
      <c r="F121" s="28" t="s">
        <v>74</v>
      </c>
      <c r="G121" s="28">
        <v>7.1241881588625997</v>
      </c>
      <c r="H121" s="29">
        <v>755.38688760000002</v>
      </c>
      <c r="I121" s="30">
        <v>2511.9539295184272</v>
      </c>
      <c r="K121" s="28">
        <v>120</v>
      </c>
      <c r="L121" s="28">
        <v>1993</v>
      </c>
      <c r="M121" s="28" t="s">
        <v>49</v>
      </c>
      <c r="N121" s="28" t="s">
        <v>140</v>
      </c>
      <c r="O121" s="28">
        <v>0.5</v>
      </c>
      <c r="P121" s="28" t="s">
        <v>128</v>
      </c>
      <c r="Q121" s="28">
        <v>60858.5</v>
      </c>
      <c r="R121" s="28">
        <v>50</v>
      </c>
      <c r="S121" s="45">
        <v>0.3</v>
      </c>
      <c r="T121" s="45">
        <v>0.15</v>
      </c>
      <c r="U121" s="28" t="s">
        <v>133</v>
      </c>
      <c r="V121" s="29">
        <v>51729.725000000006</v>
      </c>
    </row>
    <row r="122" spans="1:22" x14ac:dyDescent="0.2">
      <c r="A122" s="28">
        <v>1993</v>
      </c>
      <c r="B122" s="28" t="s">
        <v>79</v>
      </c>
      <c r="C122" s="28" t="s">
        <v>80</v>
      </c>
      <c r="D122" s="28" t="s">
        <v>72</v>
      </c>
      <c r="E122" s="28" t="s">
        <v>78</v>
      </c>
      <c r="F122" s="28" t="s">
        <v>74</v>
      </c>
      <c r="G122" s="28">
        <v>7.1241881588625997</v>
      </c>
      <c r="H122" s="29">
        <v>755.38688760000002</v>
      </c>
      <c r="I122" s="30">
        <v>2511.9539295184272</v>
      </c>
      <c r="K122" s="28">
        <v>121</v>
      </c>
      <c r="L122" s="28">
        <v>1993</v>
      </c>
      <c r="M122" s="28" t="s">
        <v>50</v>
      </c>
      <c r="N122" s="28" t="s">
        <v>143</v>
      </c>
      <c r="O122" s="28">
        <v>0.5</v>
      </c>
      <c r="P122" s="28" t="s">
        <v>128</v>
      </c>
      <c r="Q122" s="28">
        <v>6435.5</v>
      </c>
      <c r="R122" s="28"/>
      <c r="S122" s="28"/>
      <c r="T122" s="28"/>
      <c r="U122" s="28" t="s">
        <v>129</v>
      </c>
      <c r="V122" s="29">
        <v>7863.284168839029</v>
      </c>
    </row>
    <row r="123" spans="1:22" x14ac:dyDescent="0.2">
      <c r="A123" s="28">
        <v>1992</v>
      </c>
      <c r="B123" s="28" t="s">
        <v>79</v>
      </c>
      <c r="C123" s="28" t="s">
        <v>80</v>
      </c>
      <c r="D123" s="28" t="s">
        <v>72</v>
      </c>
      <c r="E123" s="28" t="s">
        <v>78</v>
      </c>
      <c r="F123" s="28" t="s">
        <v>74</v>
      </c>
      <c r="G123" s="28">
        <v>7.1241881588625997</v>
      </c>
      <c r="H123" s="29">
        <v>755.38688760000002</v>
      </c>
      <c r="I123" s="30">
        <v>2511.9539295184272</v>
      </c>
      <c r="K123" s="28">
        <v>122</v>
      </c>
      <c r="L123" s="28">
        <v>1993</v>
      </c>
      <c r="M123" s="28" t="s">
        <v>50</v>
      </c>
      <c r="N123" s="28" t="s">
        <v>143</v>
      </c>
      <c r="O123" s="28">
        <v>0.5</v>
      </c>
      <c r="P123" s="28" t="s">
        <v>128</v>
      </c>
      <c r="Q123" s="28">
        <v>6435.5</v>
      </c>
      <c r="R123" s="28"/>
      <c r="S123" s="28"/>
      <c r="T123" s="28"/>
      <c r="U123" s="28" t="s">
        <v>133</v>
      </c>
      <c r="V123" s="29">
        <v>7666.2006775925411</v>
      </c>
    </row>
    <row r="124" spans="1:22" x14ac:dyDescent="0.2">
      <c r="A124" s="28">
        <v>1991</v>
      </c>
      <c r="B124" s="28" t="s">
        <v>79</v>
      </c>
      <c r="C124" s="28" t="s">
        <v>80</v>
      </c>
      <c r="D124" s="28" t="s">
        <v>72</v>
      </c>
      <c r="E124" s="28" t="s">
        <v>78</v>
      </c>
      <c r="F124" s="28" t="s">
        <v>74</v>
      </c>
      <c r="G124" s="28">
        <v>7.1241881588625997</v>
      </c>
      <c r="H124" s="29">
        <v>755.38688760000002</v>
      </c>
      <c r="I124" s="30">
        <v>2511.9539295184272</v>
      </c>
      <c r="K124" s="28">
        <v>123</v>
      </c>
      <c r="L124" s="28">
        <v>1993</v>
      </c>
      <c r="M124" s="28" t="s">
        <v>51</v>
      </c>
      <c r="N124" s="28" t="s">
        <v>144</v>
      </c>
      <c r="O124" s="28">
        <v>0.64139397830084999</v>
      </c>
      <c r="P124" s="28" t="s">
        <v>128</v>
      </c>
      <c r="Q124" s="28">
        <v>103905.82448473699</v>
      </c>
      <c r="R124" s="28"/>
      <c r="S124" s="28"/>
      <c r="T124" s="28"/>
      <c r="U124" s="28" t="s">
        <v>141</v>
      </c>
      <c r="V124" s="29">
        <v>249678.21944384824</v>
      </c>
    </row>
    <row r="125" spans="1:22" x14ac:dyDescent="0.2">
      <c r="A125" s="28">
        <v>1990</v>
      </c>
      <c r="B125" s="28" t="s">
        <v>79</v>
      </c>
      <c r="C125" s="28" t="s">
        <v>80</v>
      </c>
      <c r="D125" s="28" t="s">
        <v>72</v>
      </c>
      <c r="E125" s="28" t="s">
        <v>78</v>
      </c>
      <c r="F125" s="28" t="s">
        <v>74</v>
      </c>
      <c r="G125" s="28">
        <v>7.1241881588625997</v>
      </c>
      <c r="H125" s="29">
        <v>755.38688760000002</v>
      </c>
      <c r="I125" s="30">
        <v>2511.9539295184272</v>
      </c>
      <c r="K125" s="28">
        <v>124</v>
      </c>
      <c r="L125" s="28">
        <v>1993</v>
      </c>
      <c r="M125" s="28" t="s">
        <v>51</v>
      </c>
      <c r="N125" s="28" t="s">
        <v>144</v>
      </c>
      <c r="O125" s="28">
        <v>4.9952356784658002E-2</v>
      </c>
      <c r="P125" s="28" t="s">
        <v>128</v>
      </c>
      <c r="Q125" s="28">
        <v>8092.2817991146103</v>
      </c>
      <c r="R125" s="28"/>
      <c r="S125" s="28"/>
      <c r="T125" s="28"/>
      <c r="U125" s="28" t="s">
        <v>169</v>
      </c>
      <c r="V125" s="29">
        <v>20721.384924147354</v>
      </c>
    </row>
    <row r="126" spans="1:22" x14ac:dyDescent="0.2">
      <c r="A126" s="28">
        <v>2020</v>
      </c>
      <c r="B126" s="28" t="s">
        <v>81</v>
      </c>
      <c r="C126" s="28" t="s">
        <v>82</v>
      </c>
      <c r="D126" s="28" t="s">
        <v>72</v>
      </c>
      <c r="E126" s="28" t="s">
        <v>78</v>
      </c>
      <c r="F126" s="28" t="s">
        <v>74</v>
      </c>
      <c r="G126" s="28">
        <v>2.81161701568498</v>
      </c>
      <c r="H126" s="29">
        <v>495.74844371999899</v>
      </c>
      <c r="I126" s="30">
        <v>1648.5555570227461</v>
      </c>
      <c r="K126" s="28">
        <v>125</v>
      </c>
      <c r="L126" s="28">
        <v>1993</v>
      </c>
      <c r="M126" s="28" t="s">
        <v>51</v>
      </c>
      <c r="N126" s="28" t="s">
        <v>144</v>
      </c>
      <c r="O126" s="28">
        <v>0.10815341115340001</v>
      </c>
      <c r="P126" s="28" t="s">
        <v>128</v>
      </c>
      <c r="Q126" s="28">
        <v>17520.852606850902</v>
      </c>
      <c r="R126" s="28"/>
      <c r="S126" s="28"/>
      <c r="T126" s="28"/>
      <c r="U126" s="28" t="s">
        <v>129</v>
      </c>
      <c r="V126" s="29">
        <v>46712.699913430406</v>
      </c>
    </row>
    <row r="127" spans="1:22" x14ac:dyDescent="0.2">
      <c r="A127" s="28">
        <v>2019</v>
      </c>
      <c r="B127" s="28" t="s">
        <v>81</v>
      </c>
      <c r="C127" s="28" t="s">
        <v>82</v>
      </c>
      <c r="D127" s="28" t="s">
        <v>72</v>
      </c>
      <c r="E127" s="28" t="s">
        <v>78</v>
      </c>
      <c r="F127" s="28" t="s">
        <v>74</v>
      </c>
      <c r="G127" s="28">
        <v>2.81161701568498</v>
      </c>
      <c r="H127" s="29">
        <v>495.74844371999899</v>
      </c>
      <c r="I127" s="30">
        <v>1648.5555570227461</v>
      </c>
      <c r="K127" s="28">
        <v>126</v>
      </c>
      <c r="L127" s="28">
        <v>1993</v>
      </c>
      <c r="M127" s="28" t="s">
        <v>51</v>
      </c>
      <c r="N127" s="28" t="s">
        <v>144</v>
      </c>
      <c r="O127" s="28">
        <v>0.20050025376109001</v>
      </c>
      <c r="P127" s="28" t="s">
        <v>128</v>
      </c>
      <c r="Q127" s="28">
        <v>32481.041109296501</v>
      </c>
      <c r="R127" s="28"/>
      <c r="S127" s="28"/>
      <c r="T127" s="28"/>
      <c r="U127" s="28" t="s">
        <v>133</v>
      </c>
      <c r="V127" s="29">
        <v>84233.420055033072</v>
      </c>
    </row>
    <row r="128" spans="1:22" x14ac:dyDescent="0.2">
      <c r="A128" s="28">
        <v>2018</v>
      </c>
      <c r="B128" s="28" t="s">
        <v>81</v>
      </c>
      <c r="C128" s="28" t="s">
        <v>82</v>
      </c>
      <c r="D128" s="28" t="s">
        <v>72</v>
      </c>
      <c r="E128" s="28" t="s">
        <v>78</v>
      </c>
      <c r="F128" s="28" t="s">
        <v>74</v>
      </c>
      <c r="G128" s="28">
        <v>2.81161701568498</v>
      </c>
      <c r="H128" s="29">
        <v>495.74844371999899</v>
      </c>
      <c r="I128" s="30">
        <v>1648.5555570227461</v>
      </c>
      <c r="K128" s="28">
        <v>127</v>
      </c>
      <c r="L128" s="28">
        <v>1993</v>
      </c>
      <c r="M128" s="28" t="s">
        <v>145</v>
      </c>
      <c r="N128" s="28" t="s">
        <v>146</v>
      </c>
      <c r="O128" s="28">
        <v>1</v>
      </c>
      <c r="P128" s="28" t="s">
        <v>128</v>
      </c>
      <c r="Q128" s="28">
        <v>16233</v>
      </c>
      <c r="R128" s="28"/>
      <c r="S128" s="28"/>
      <c r="T128" s="28"/>
      <c r="U128" s="28" t="s">
        <v>129</v>
      </c>
      <c r="V128" s="29">
        <v>1.3434631898779976E-2</v>
      </c>
    </row>
    <row r="129" spans="1:22" x14ac:dyDescent="0.2">
      <c r="A129" s="28">
        <v>2017</v>
      </c>
      <c r="B129" s="28" t="s">
        <v>81</v>
      </c>
      <c r="C129" s="28" t="s">
        <v>82</v>
      </c>
      <c r="D129" s="28" t="s">
        <v>72</v>
      </c>
      <c r="E129" s="28" t="s">
        <v>78</v>
      </c>
      <c r="F129" s="28" t="s">
        <v>74</v>
      </c>
      <c r="G129" s="28">
        <v>2.81161701568498</v>
      </c>
      <c r="H129" s="29">
        <v>495.74844371999899</v>
      </c>
      <c r="I129" s="30">
        <v>1648.5555570227461</v>
      </c>
      <c r="K129" s="28">
        <v>128</v>
      </c>
      <c r="L129" s="28">
        <v>1993</v>
      </c>
      <c r="M129" s="28" t="s">
        <v>147</v>
      </c>
      <c r="N129" s="28" t="s">
        <v>148</v>
      </c>
      <c r="O129" s="28">
        <v>1</v>
      </c>
      <c r="P129" s="28" t="s">
        <v>128</v>
      </c>
      <c r="Q129" s="28">
        <v>258667</v>
      </c>
      <c r="R129" s="28"/>
      <c r="S129" s="28"/>
      <c r="T129" s="28"/>
      <c r="U129" s="28" t="s">
        <v>129</v>
      </c>
      <c r="V129" s="29">
        <v>0.21407601363652559</v>
      </c>
    </row>
    <row r="130" spans="1:22" x14ac:dyDescent="0.2">
      <c r="A130" s="28">
        <v>2016</v>
      </c>
      <c r="B130" s="28" t="s">
        <v>81</v>
      </c>
      <c r="C130" s="28" t="s">
        <v>82</v>
      </c>
      <c r="D130" s="28" t="s">
        <v>72</v>
      </c>
      <c r="E130" s="28" t="s">
        <v>78</v>
      </c>
      <c r="F130" s="28" t="s">
        <v>74</v>
      </c>
      <c r="G130" s="28">
        <v>2.9161648864650598</v>
      </c>
      <c r="H130" s="29">
        <v>660.17718128340005</v>
      </c>
      <c r="I130" s="30">
        <v>2195.3447854675683</v>
      </c>
      <c r="K130" s="28">
        <v>129</v>
      </c>
      <c r="L130" s="28">
        <v>1993</v>
      </c>
      <c r="M130" s="28" t="s">
        <v>149</v>
      </c>
      <c r="N130" s="28" t="s">
        <v>140</v>
      </c>
      <c r="O130" s="28">
        <v>1</v>
      </c>
      <c r="P130" s="28" t="s">
        <v>128</v>
      </c>
      <c r="Q130" s="28">
        <v>30956</v>
      </c>
      <c r="R130" s="28">
        <v>0</v>
      </c>
      <c r="S130" s="45">
        <v>0</v>
      </c>
      <c r="T130" s="45">
        <v>0</v>
      </c>
      <c r="U130" s="28" t="s">
        <v>129</v>
      </c>
      <c r="V130" s="29">
        <v>0</v>
      </c>
    </row>
    <row r="131" spans="1:22" x14ac:dyDescent="0.2">
      <c r="A131" s="28">
        <v>2015</v>
      </c>
      <c r="B131" s="28" t="s">
        <v>81</v>
      </c>
      <c r="C131" s="28" t="s">
        <v>82</v>
      </c>
      <c r="D131" s="28" t="s">
        <v>72</v>
      </c>
      <c r="E131" s="28" t="s">
        <v>78</v>
      </c>
      <c r="F131" s="28" t="s">
        <v>74</v>
      </c>
      <c r="G131" s="28">
        <v>3.0207127572451502</v>
      </c>
      <c r="H131" s="29">
        <v>807.83880662039996</v>
      </c>
      <c r="I131" s="30">
        <v>2686.3768725916002</v>
      </c>
      <c r="K131" s="28">
        <v>130</v>
      </c>
      <c r="L131" s="28">
        <v>1993</v>
      </c>
      <c r="M131" s="28" t="s">
        <v>150</v>
      </c>
      <c r="N131" s="28" t="s">
        <v>148</v>
      </c>
      <c r="O131" s="28">
        <v>1</v>
      </c>
      <c r="P131" s="28" t="s">
        <v>128</v>
      </c>
      <c r="Q131" s="28">
        <v>2933</v>
      </c>
      <c r="R131" s="28"/>
      <c r="S131" s="28"/>
      <c r="T131" s="28"/>
      <c r="U131" s="28" t="s">
        <v>129</v>
      </c>
      <c r="V131" s="29">
        <v>2.4273871347946572E-3</v>
      </c>
    </row>
    <row r="132" spans="1:22" x14ac:dyDescent="0.2">
      <c r="A132" s="28">
        <v>2014</v>
      </c>
      <c r="B132" s="28" t="s">
        <v>81</v>
      </c>
      <c r="C132" s="28" t="s">
        <v>82</v>
      </c>
      <c r="D132" s="28" t="s">
        <v>72</v>
      </c>
      <c r="E132" s="28" t="s">
        <v>78</v>
      </c>
      <c r="F132" s="28" t="s">
        <v>74</v>
      </c>
      <c r="G132" s="28">
        <v>3.1252606280252402</v>
      </c>
      <c r="H132" s="29">
        <v>951.12703082399901</v>
      </c>
      <c r="I132" s="30">
        <v>3162.8657073204126</v>
      </c>
      <c r="K132" s="28">
        <v>131</v>
      </c>
      <c r="L132" s="28">
        <v>1993</v>
      </c>
      <c r="M132" s="28" t="s">
        <v>151</v>
      </c>
      <c r="N132" s="28" t="s">
        <v>146</v>
      </c>
      <c r="O132" s="28">
        <v>1</v>
      </c>
      <c r="P132" s="28" t="s">
        <v>128</v>
      </c>
      <c r="Q132" s="28">
        <v>194</v>
      </c>
      <c r="R132" s="28"/>
      <c r="S132" s="28"/>
      <c r="T132" s="28"/>
      <c r="U132" s="28" t="s">
        <v>129</v>
      </c>
      <c r="V132" s="29">
        <v>1.6055680332429712E-4</v>
      </c>
    </row>
    <row r="133" spans="1:22" x14ac:dyDescent="0.2">
      <c r="A133" s="28">
        <v>2013</v>
      </c>
      <c r="B133" s="28" t="s">
        <v>81</v>
      </c>
      <c r="C133" s="28" t="s">
        <v>82</v>
      </c>
      <c r="D133" s="28" t="s">
        <v>72</v>
      </c>
      <c r="E133" s="28" t="s">
        <v>78</v>
      </c>
      <c r="F133" s="28" t="s">
        <v>74</v>
      </c>
      <c r="G133" s="28">
        <v>3.2298084988053302</v>
      </c>
      <c r="H133" s="29">
        <v>937.67041195199897</v>
      </c>
      <c r="I133" s="30">
        <v>3118.1172384120514</v>
      </c>
      <c r="K133" s="28">
        <v>132</v>
      </c>
      <c r="L133" s="28">
        <v>1993</v>
      </c>
      <c r="M133" s="28" t="s">
        <v>152</v>
      </c>
      <c r="N133" s="28" t="s">
        <v>146</v>
      </c>
      <c r="O133" s="28">
        <v>1</v>
      </c>
      <c r="P133" s="28" t="s">
        <v>128</v>
      </c>
      <c r="Q133" s="28">
        <v>1232</v>
      </c>
      <c r="R133" s="28"/>
      <c r="S133" s="28"/>
      <c r="T133" s="28"/>
      <c r="U133" s="28" t="s">
        <v>129</v>
      </c>
      <c r="V133" s="29">
        <v>1.0196184623481137E-3</v>
      </c>
    </row>
    <row r="134" spans="1:22" x14ac:dyDescent="0.2">
      <c r="A134" s="28">
        <v>2012</v>
      </c>
      <c r="B134" s="28" t="s">
        <v>81</v>
      </c>
      <c r="C134" s="28" t="s">
        <v>82</v>
      </c>
      <c r="D134" s="28" t="s">
        <v>72</v>
      </c>
      <c r="E134" s="28" t="s">
        <v>78</v>
      </c>
      <c r="F134" s="28" t="s">
        <v>74</v>
      </c>
      <c r="G134" s="28">
        <v>3.3343563695854201</v>
      </c>
      <c r="H134" s="29">
        <v>924.21379307999996</v>
      </c>
      <c r="I134" s="30">
        <v>3073.3687695036933</v>
      </c>
      <c r="K134" s="28">
        <v>133</v>
      </c>
      <c r="L134" s="28">
        <v>1993</v>
      </c>
      <c r="M134" s="28" t="s">
        <v>153</v>
      </c>
      <c r="N134" s="28" t="s">
        <v>154</v>
      </c>
      <c r="O134" s="28">
        <v>0.5</v>
      </c>
      <c r="P134" s="28" t="s">
        <v>128</v>
      </c>
      <c r="Q134" s="28">
        <v>5938</v>
      </c>
      <c r="R134" s="28"/>
      <c r="S134" s="28"/>
      <c r="T134" s="28"/>
      <c r="U134" s="28" t="s">
        <v>129</v>
      </c>
      <c r="V134" s="29">
        <v>2318.8066944224647</v>
      </c>
    </row>
    <row r="135" spans="1:22" x14ac:dyDescent="0.2">
      <c r="A135" s="28">
        <v>2011</v>
      </c>
      <c r="B135" s="28" t="s">
        <v>81</v>
      </c>
      <c r="C135" s="28" t="s">
        <v>82</v>
      </c>
      <c r="D135" s="28" t="s">
        <v>72</v>
      </c>
      <c r="E135" s="28" t="s">
        <v>78</v>
      </c>
      <c r="F135" s="28" t="s">
        <v>74</v>
      </c>
      <c r="G135" s="28">
        <v>3.17123484315966</v>
      </c>
      <c r="H135" s="29">
        <v>822.38103615600005</v>
      </c>
      <c r="I135" s="30">
        <v>2734.7354173658819</v>
      </c>
      <c r="K135" s="28">
        <v>134</v>
      </c>
      <c r="L135" s="28">
        <v>1993</v>
      </c>
      <c r="M135" s="28" t="s">
        <v>153</v>
      </c>
      <c r="N135" s="28" t="s">
        <v>154</v>
      </c>
      <c r="O135" s="28">
        <v>0.5</v>
      </c>
      <c r="P135" s="28" t="s">
        <v>128</v>
      </c>
      <c r="Q135" s="28">
        <v>5938</v>
      </c>
      <c r="R135" s="28"/>
      <c r="S135" s="28"/>
      <c r="T135" s="28"/>
      <c r="U135" s="28" t="s">
        <v>133</v>
      </c>
      <c r="V135" s="29">
        <v>2185.5060346802657</v>
      </c>
    </row>
    <row r="136" spans="1:22" x14ac:dyDescent="0.2">
      <c r="A136" s="28">
        <v>2010</v>
      </c>
      <c r="B136" s="28" t="s">
        <v>81</v>
      </c>
      <c r="C136" s="28" t="s">
        <v>82</v>
      </c>
      <c r="D136" s="28" t="s">
        <v>72</v>
      </c>
      <c r="E136" s="28" t="s">
        <v>78</v>
      </c>
      <c r="F136" s="28" t="s">
        <v>74</v>
      </c>
      <c r="G136" s="28">
        <v>3.00811331673391</v>
      </c>
      <c r="H136" s="29">
        <v>720.548279231999</v>
      </c>
      <c r="I136" s="30">
        <v>2396.1020652280663</v>
      </c>
      <c r="K136" s="28">
        <v>135</v>
      </c>
      <c r="L136" s="28">
        <v>1993</v>
      </c>
      <c r="M136" s="28" t="s">
        <v>155</v>
      </c>
      <c r="N136" s="28" t="s">
        <v>156</v>
      </c>
      <c r="O136" s="28">
        <v>0.5</v>
      </c>
      <c r="P136" s="28" t="s">
        <v>128</v>
      </c>
      <c r="Q136" s="28">
        <v>143</v>
      </c>
      <c r="R136" s="28"/>
      <c r="S136" s="28"/>
      <c r="T136" s="28"/>
      <c r="U136" s="28" t="s">
        <v>129</v>
      </c>
      <c r="V136" s="29">
        <v>28.476871075969648</v>
      </c>
    </row>
    <row r="137" spans="1:22" x14ac:dyDescent="0.2">
      <c r="A137" s="28">
        <v>2009</v>
      </c>
      <c r="B137" s="28" t="s">
        <v>81</v>
      </c>
      <c r="C137" s="28" t="s">
        <v>82</v>
      </c>
      <c r="D137" s="28" t="s">
        <v>72</v>
      </c>
      <c r="E137" s="28" t="s">
        <v>78</v>
      </c>
      <c r="F137" s="28" t="s">
        <v>74</v>
      </c>
      <c r="G137" s="28">
        <v>2.8449917903081601</v>
      </c>
      <c r="H137" s="29">
        <v>618.715522308</v>
      </c>
      <c r="I137" s="30">
        <v>2057.4687130902571</v>
      </c>
      <c r="K137" s="28">
        <v>136</v>
      </c>
      <c r="L137" s="28">
        <v>1993</v>
      </c>
      <c r="M137" s="28" t="s">
        <v>155</v>
      </c>
      <c r="N137" s="28" t="s">
        <v>156</v>
      </c>
      <c r="O137" s="28">
        <v>0.5</v>
      </c>
      <c r="P137" s="28" t="s">
        <v>128</v>
      </c>
      <c r="Q137" s="28">
        <v>143</v>
      </c>
      <c r="R137" s="28"/>
      <c r="S137" s="28"/>
      <c r="T137" s="28"/>
      <c r="U137" s="28" t="s">
        <v>133</v>
      </c>
      <c r="V137" s="29">
        <v>27.369915619985715</v>
      </c>
    </row>
    <row r="138" spans="1:22" x14ac:dyDescent="0.2">
      <c r="A138" s="28">
        <v>2008</v>
      </c>
      <c r="B138" s="28" t="s">
        <v>81</v>
      </c>
      <c r="C138" s="28" t="s">
        <v>82</v>
      </c>
      <c r="D138" s="28" t="s">
        <v>72</v>
      </c>
      <c r="E138" s="28" t="s">
        <v>78</v>
      </c>
      <c r="F138" s="28" t="s">
        <v>74</v>
      </c>
      <c r="G138" s="28">
        <v>2.6818702638824101</v>
      </c>
      <c r="H138" s="29">
        <v>516.88276538399998</v>
      </c>
      <c r="I138" s="30">
        <v>1718.8353609524454</v>
      </c>
      <c r="K138" s="28">
        <v>137</v>
      </c>
      <c r="L138" s="28">
        <v>1993</v>
      </c>
      <c r="M138" s="28" t="s">
        <v>157</v>
      </c>
      <c r="N138" s="28" t="s">
        <v>146</v>
      </c>
      <c r="O138" s="28">
        <v>1</v>
      </c>
      <c r="P138" s="28" t="s">
        <v>128</v>
      </c>
      <c r="Q138" s="28">
        <v>833</v>
      </c>
      <c r="R138" s="28"/>
      <c r="S138" s="28"/>
      <c r="T138" s="28"/>
      <c r="U138" s="28" t="s">
        <v>129</v>
      </c>
      <c r="V138" s="29">
        <v>6.8940111942855415E-4</v>
      </c>
    </row>
    <row r="139" spans="1:22" x14ac:dyDescent="0.2">
      <c r="A139" s="28">
        <v>2007</v>
      </c>
      <c r="B139" s="28" t="s">
        <v>81</v>
      </c>
      <c r="C139" s="28" t="s">
        <v>82</v>
      </c>
      <c r="D139" s="28" t="s">
        <v>72</v>
      </c>
      <c r="E139" s="28" t="s">
        <v>78</v>
      </c>
      <c r="F139" s="28" t="s">
        <v>74</v>
      </c>
      <c r="G139" s="28">
        <v>2.51874873745665</v>
      </c>
      <c r="H139" s="29">
        <v>415.05000846000002</v>
      </c>
      <c r="I139" s="30">
        <v>1380.2020088146332</v>
      </c>
      <c r="K139" s="28">
        <v>138</v>
      </c>
      <c r="L139" s="28">
        <v>1993</v>
      </c>
      <c r="M139" s="28" t="s">
        <v>55</v>
      </c>
      <c r="N139" s="28" t="s">
        <v>158</v>
      </c>
      <c r="O139" s="28">
        <v>0.5</v>
      </c>
      <c r="P139" s="28" t="s">
        <v>128</v>
      </c>
      <c r="Q139" s="28">
        <v>1946</v>
      </c>
      <c r="R139" s="28"/>
      <c r="S139" s="28"/>
      <c r="T139" s="28"/>
      <c r="U139" s="28" t="s">
        <v>129</v>
      </c>
      <c r="V139" s="29">
        <v>325.15967272852151</v>
      </c>
    </row>
    <row r="140" spans="1:22" x14ac:dyDescent="0.2">
      <c r="A140" s="28">
        <v>2006</v>
      </c>
      <c r="B140" s="28" t="s">
        <v>81</v>
      </c>
      <c r="C140" s="28" t="s">
        <v>82</v>
      </c>
      <c r="D140" s="28" t="s">
        <v>72</v>
      </c>
      <c r="E140" s="28" t="s">
        <v>78</v>
      </c>
      <c r="F140" s="28" t="s">
        <v>74</v>
      </c>
      <c r="G140" s="28">
        <v>2.4566419732421001</v>
      </c>
      <c r="H140" s="29">
        <v>396.51619903199997</v>
      </c>
      <c r="I140" s="30">
        <v>1318.5699151340991</v>
      </c>
      <c r="K140" s="28">
        <v>139</v>
      </c>
      <c r="L140" s="28">
        <v>1993</v>
      </c>
      <c r="M140" s="28" t="s">
        <v>55</v>
      </c>
      <c r="N140" s="28" t="s">
        <v>158</v>
      </c>
      <c r="O140" s="28">
        <v>0.5</v>
      </c>
      <c r="P140" s="28" t="s">
        <v>128</v>
      </c>
      <c r="Q140" s="28">
        <v>1946</v>
      </c>
      <c r="R140" s="28"/>
      <c r="S140" s="28"/>
      <c r="T140" s="28"/>
      <c r="U140" s="28" t="s">
        <v>133</v>
      </c>
      <c r="V140" s="29">
        <v>317.874933247596</v>
      </c>
    </row>
    <row r="141" spans="1:22" x14ac:dyDescent="0.2">
      <c r="A141" s="28">
        <v>2005</v>
      </c>
      <c r="B141" s="28" t="s">
        <v>81</v>
      </c>
      <c r="C141" s="28" t="s">
        <v>82</v>
      </c>
      <c r="D141" s="28" t="s">
        <v>72</v>
      </c>
      <c r="E141" s="28" t="s">
        <v>78</v>
      </c>
      <c r="F141" s="28" t="s">
        <v>74</v>
      </c>
      <c r="G141" s="28">
        <v>2.39453520902754</v>
      </c>
      <c r="H141" s="29">
        <v>377.98238960399999</v>
      </c>
      <c r="I141" s="30">
        <v>1256.937821453565</v>
      </c>
      <c r="K141" s="28">
        <v>140</v>
      </c>
      <c r="L141" s="28">
        <v>1993</v>
      </c>
      <c r="M141" s="28" t="s">
        <v>159</v>
      </c>
      <c r="N141" s="28" t="s">
        <v>146</v>
      </c>
      <c r="O141" s="28">
        <v>1</v>
      </c>
      <c r="P141" s="28" t="s">
        <v>128</v>
      </c>
      <c r="Q141" s="28">
        <v>724</v>
      </c>
      <c r="R141" s="28"/>
      <c r="S141" s="28"/>
      <c r="T141" s="28"/>
      <c r="U141" s="28" t="s">
        <v>129</v>
      </c>
      <c r="V141" s="29">
        <v>5.9919136910717072E-4</v>
      </c>
    </row>
    <row r="142" spans="1:22" x14ac:dyDescent="0.2">
      <c r="A142" s="28">
        <v>2004</v>
      </c>
      <c r="B142" s="28" t="s">
        <v>81</v>
      </c>
      <c r="C142" s="28" t="s">
        <v>82</v>
      </c>
      <c r="D142" s="28" t="s">
        <v>72</v>
      </c>
      <c r="E142" s="28" t="s">
        <v>78</v>
      </c>
      <c r="F142" s="28" t="s">
        <v>74</v>
      </c>
      <c r="G142" s="28">
        <v>2.3324284448129902</v>
      </c>
      <c r="H142" s="29">
        <v>359.44858017600001</v>
      </c>
      <c r="I142" s="30">
        <v>1195.3057277730311</v>
      </c>
      <c r="K142" s="28">
        <v>141</v>
      </c>
      <c r="L142" s="28">
        <v>1993</v>
      </c>
      <c r="M142" s="28" t="s">
        <v>56</v>
      </c>
      <c r="N142" s="28" t="s">
        <v>160</v>
      </c>
      <c r="O142" s="28">
        <v>1</v>
      </c>
      <c r="P142" s="28" t="s">
        <v>128</v>
      </c>
      <c r="Q142" s="28">
        <v>3477</v>
      </c>
      <c r="R142" s="28"/>
      <c r="S142" s="28"/>
      <c r="T142" s="28"/>
      <c r="U142" s="28" t="s">
        <v>129</v>
      </c>
      <c r="V142" s="29">
        <v>88.663500000000013</v>
      </c>
    </row>
    <row r="143" spans="1:22" x14ac:dyDescent="0.2">
      <c r="A143" s="28">
        <v>2003</v>
      </c>
      <c r="B143" s="28" t="s">
        <v>81</v>
      </c>
      <c r="C143" s="28" t="s">
        <v>82</v>
      </c>
      <c r="D143" s="28" t="s">
        <v>72</v>
      </c>
      <c r="E143" s="28" t="s">
        <v>78</v>
      </c>
      <c r="F143" s="28" t="s">
        <v>74</v>
      </c>
      <c r="G143" s="28">
        <v>2.2703216805984301</v>
      </c>
      <c r="H143" s="29">
        <v>340.914770747999</v>
      </c>
      <c r="I143" s="30">
        <v>1133.6736340924936</v>
      </c>
      <c r="K143" s="28">
        <v>142</v>
      </c>
      <c r="L143" s="28">
        <v>1993</v>
      </c>
      <c r="M143" s="28" t="s">
        <v>161</v>
      </c>
      <c r="N143" s="28" t="s">
        <v>127</v>
      </c>
      <c r="O143" s="28">
        <v>0.5</v>
      </c>
      <c r="P143" s="28" t="s">
        <v>128</v>
      </c>
      <c r="Q143" s="28">
        <v>721</v>
      </c>
      <c r="R143" s="28"/>
      <c r="S143" s="28"/>
      <c r="T143" s="28"/>
      <c r="U143" s="28" t="s">
        <v>129</v>
      </c>
      <c r="V143" s="29">
        <v>98.056000000000012</v>
      </c>
    </row>
    <row r="144" spans="1:22" x14ac:dyDescent="0.2">
      <c r="A144" s="28">
        <v>2002</v>
      </c>
      <c r="B144" s="28" t="s">
        <v>81</v>
      </c>
      <c r="C144" s="28" t="s">
        <v>82</v>
      </c>
      <c r="D144" s="28" t="s">
        <v>72</v>
      </c>
      <c r="E144" s="28" t="s">
        <v>78</v>
      </c>
      <c r="F144" s="28" t="s">
        <v>74</v>
      </c>
      <c r="G144" s="28">
        <v>2.2082149163838798</v>
      </c>
      <c r="H144" s="29">
        <v>322.38096131999998</v>
      </c>
      <c r="I144" s="30">
        <v>1072.0415404119628</v>
      </c>
      <c r="K144" s="28">
        <v>143</v>
      </c>
      <c r="L144" s="28">
        <v>1993</v>
      </c>
      <c r="M144" s="28" t="s">
        <v>161</v>
      </c>
      <c r="N144" s="28" t="s">
        <v>127</v>
      </c>
      <c r="O144" s="28">
        <v>0.5</v>
      </c>
      <c r="P144" s="28" t="s">
        <v>128</v>
      </c>
      <c r="Q144" s="28">
        <v>721</v>
      </c>
      <c r="R144" s="28"/>
      <c r="S144" s="28"/>
      <c r="T144" s="28"/>
      <c r="U144" s="28" t="s">
        <v>133</v>
      </c>
      <c r="V144" s="29">
        <v>98.056000000000012</v>
      </c>
    </row>
    <row r="145" spans="1:22" x14ac:dyDescent="0.2">
      <c r="A145" s="28">
        <v>2001</v>
      </c>
      <c r="B145" s="28" t="s">
        <v>81</v>
      </c>
      <c r="C145" s="28" t="s">
        <v>82</v>
      </c>
      <c r="D145" s="28" t="s">
        <v>72</v>
      </c>
      <c r="E145" s="28" t="s">
        <v>78</v>
      </c>
      <c r="F145" s="28" t="s">
        <v>74</v>
      </c>
      <c r="G145" s="28">
        <v>2.1989301748534298</v>
      </c>
      <c r="H145" s="29">
        <v>306.53022007200002</v>
      </c>
      <c r="I145" s="30">
        <v>1019.331687464691</v>
      </c>
      <c r="K145" s="28">
        <v>144</v>
      </c>
      <c r="L145" s="28">
        <v>1993</v>
      </c>
      <c r="M145" s="28" t="s">
        <v>162</v>
      </c>
      <c r="N145" s="28" t="s">
        <v>146</v>
      </c>
      <c r="O145" s="28">
        <v>1</v>
      </c>
      <c r="P145" s="28" t="s">
        <v>128</v>
      </c>
      <c r="Q145" s="28">
        <v>58</v>
      </c>
      <c r="R145" s="28"/>
      <c r="S145" s="28"/>
      <c r="T145" s="28"/>
      <c r="U145" s="28" t="s">
        <v>129</v>
      </c>
      <c r="V145" s="29">
        <v>4.8001518519635225E-5</v>
      </c>
    </row>
    <row r="146" spans="1:22" x14ac:dyDescent="0.2">
      <c r="A146" s="28">
        <v>2000</v>
      </c>
      <c r="B146" s="28" t="s">
        <v>81</v>
      </c>
      <c r="C146" s="28" t="s">
        <v>82</v>
      </c>
      <c r="D146" s="28" t="s">
        <v>72</v>
      </c>
      <c r="E146" s="28" t="s">
        <v>78</v>
      </c>
      <c r="F146" s="28" t="s">
        <v>74</v>
      </c>
      <c r="G146" s="28">
        <v>2.1896454333229798</v>
      </c>
      <c r="H146" s="29">
        <v>290.679478824</v>
      </c>
      <c r="I146" s="30">
        <v>966.62183451741885</v>
      </c>
      <c r="K146" s="28">
        <v>145</v>
      </c>
      <c r="L146" s="28">
        <v>1993</v>
      </c>
      <c r="M146" s="28" t="s">
        <v>163</v>
      </c>
      <c r="N146" s="28" t="s">
        <v>146</v>
      </c>
      <c r="O146" s="28">
        <v>1</v>
      </c>
      <c r="P146" s="28" t="s">
        <v>128</v>
      </c>
      <c r="Q146" s="28">
        <v>522</v>
      </c>
      <c r="R146" s="28"/>
      <c r="S146" s="28"/>
      <c r="T146" s="28"/>
      <c r="U146" s="28" t="s">
        <v>129</v>
      </c>
      <c r="V146" s="29">
        <v>4.3201366667671706E-4</v>
      </c>
    </row>
    <row r="147" spans="1:22" x14ac:dyDescent="0.2">
      <c r="A147" s="28">
        <v>1999</v>
      </c>
      <c r="B147" s="28" t="s">
        <v>81</v>
      </c>
      <c r="C147" s="28" t="s">
        <v>82</v>
      </c>
      <c r="D147" s="28" t="s">
        <v>72</v>
      </c>
      <c r="E147" s="28" t="s">
        <v>78</v>
      </c>
      <c r="F147" s="28" t="s">
        <v>74</v>
      </c>
      <c r="G147" s="28">
        <v>2.18036069179254</v>
      </c>
      <c r="H147" s="29">
        <v>343.53592196999898</v>
      </c>
      <c r="I147" s="30">
        <v>1142.3899769626805</v>
      </c>
      <c r="K147" s="28">
        <v>146</v>
      </c>
      <c r="L147" s="28">
        <v>1993</v>
      </c>
      <c r="M147" s="28" t="s">
        <v>164</v>
      </c>
      <c r="N147" s="28" t="s">
        <v>146</v>
      </c>
      <c r="O147" s="28">
        <v>1</v>
      </c>
      <c r="P147" s="28" t="s">
        <v>128</v>
      </c>
      <c r="Q147" s="28">
        <v>32686</v>
      </c>
      <c r="R147" s="28"/>
      <c r="S147" s="28"/>
      <c r="T147" s="28"/>
      <c r="U147" s="28" t="s">
        <v>129</v>
      </c>
      <c r="V147" s="29">
        <v>2.7051338522979258E-2</v>
      </c>
    </row>
    <row r="148" spans="1:22" x14ac:dyDescent="0.2">
      <c r="A148" s="28">
        <v>1998</v>
      </c>
      <c r="B148" s="28" t="s">
        <v>81</v>
      </c>
      <c r="C148" s="28" t="s">
        <v>82</v>
      </c>
      <c r="D148" s="28" t="s">
        <v>72</v>
      </c>
      <c r="E148" s="28" t="s">
        <v>78</v>
      </c>
      <c r="F148" s="28" t="s">
        <v>74</v>
      </c>
      <c r="G148" s="28">
        <v>2.17107595026209</v>
      </c>
      <c r="H148" s="29">
        <v>323.722495409999</v>
      </c>
      <c r="I148" s="30">
        <v>1076.5026607785906</v>
      </c>
      <c r="K148" s="28">
        <v>147</v>
      </c>
      <c r="L148" s="28">
        <v>1993</v>
      </c>
      <c r="M148" s="28" t="s">
        <v>165</v>
      </c>
      <c r="N148" s="28" t="s">
        <v>140</v>
      </c>
      <c r="O148" s="28">
        <v>1</v>
      </c>
      <c r="P148" s="28" t="s">
        <v>128</v>
      </c>
      <c r="Q148" s="28">
        <v>9337</v>
      </c>
      <c r="R148" s="28">
        <v>0</v>
      </c>
      <c r="S148" s="45">
        <v>0</v>
      </c>
      <c r="T148" s="45">
        <v>0</v>
      </c>
      <c r="U148" s="28" t="s">
        <v>129</v>
      </c>
      <c r="V148" s="29">
        <v>0</v>
      </c>
    </row>
    <row r="149" spans="1:22" x14ac:dyDescent="0.2">
      <c r="A149" s="28">
        <v>1997</v>
      </c>
      <c r="B149" s="28" t="s">
        <v>81</v>
      </c>
      <c r="C149" s="28" t="s">
        <v>82</v>
      </c>
      <c r="D149" s="28" t="s">
        <v>72</v>
      </c>
      <c r="E149" s="28" t="s">
        <v>78</v>
      </c>
      <c r="F149" s="28" t="s">
        <v>74</v>
      </c>
      <c r="G149" s="28">
        <v>2.16179120873164</v>
      </c>
      <c r="H149" s="29">
        <v>303.90906884999998</v>
      </c>
      <c r="I149" s="30">
        <v>1010.615344594504</v>
      </c>
      <c r="K149" s="28">
        <v>148</v>
      </c>
      <c r="L149" s="28">
        <v>1993</v>
      </c>
      <c r="M149" s="28" t="s">
        <v>166</v>
      </c>
      <c r="N149" s="28" t="s">
        <v>167</v>
      </c>
      <c r="O149" s="28">
        <v>0.5</v>
      </c>
      <c r="P149" s="28" t="s">
        <v>128</v>
      </c>
      <c r="Q149" s="28">
        <v>1150</v>
      </c>
      <c r="R149" s="28"/>
      <c r="S149" s="28"/>
      <c r="T149" s="28"/>
      <c r="U149" s="28" t="s">
        <v>129</v>
      </c>
      <c r="V149" s="29">
        <v>188.23480956614998</v>
      </c>
    </row>
    <row r="150" spans="1:22" x14ac:dyDescent="0.2">
      <c r="A150" s="28">
        <v>1996</v>
      </c>
      <c r="B150" s="28" t="s">
        <v>81</v>
      </c>
      <c r="C150" s="28" t="s">
        <v>82</v>
      </c>
      <c r="D150" s="28" t="s">
        <v>72</v>
      </c>
      <c r="E150" s="28" t="s">
        <v>78</v>
      </c>
      <c r="F150" s="28" t="s">
        <v>74</v>
      </c>
      <c r="G150" s="28">
        <v>2.16179120873164</v>
      </c>
      <c r="H150" s="29">
        <v>303.90906884999998</v>
      </c>
      <c r="I150" s="30">
        <v>1010.615344594504</v>
      </c>
      <c r="K150" s="28">
        <v>149</v>
      </c>
      <c r="L150" s="28">
        <v>1993</v>
      </c>
      <c r="M150" s="28" t="s">
        <v>166</v>
      </c>
      <c r="N150" s="28" t="s">
        <v>167</v>
      </c>
      <c r="O150" s="28">
        <v>0.5</v>
      </c>
      <c r="P150" s="28" t="s">
        <v>128</v>
      </c>
      <c r="Q150" s="28">
        <v>1150</v>
      </c>
      <c r="R150" s="28"/>
      <c r="S150" s="28"/>
      <c r="T150" s="28"/>
      <c r="U150" s="28" t="s">
        <v>133</v>
      </c>
      <c r="V150" s="29">
        <v>184.78353800999997</v>
      </c>
    </row>
    <row r="151" spans="1:22" x14ac:dyDescent="0.2">
      <c r="A151" s="28">
        <v>1995</v>
      </c>
      <c r="B151" s="28" t="s">
        <v>81</v>
      </c>
      <c r="C151" s="28" t="s">
        <v>82</v>
      </c>
      <c r="D151" s="28" t="s">
        <v>72</v>
      </c>
      <c r="E151" s="28" t="s">
        <v>78</v>
      </c>
      <c r="F151" s="28" t="s">
        <v>74</v>
      </c>
      <c r="G151" s="28">
        <v>2.16179120873164</v>
      </c>
      <c r="H151" s="29">
        <v>303.90906884999998</v>
      </c>
      <c r="I151" s="30">
        <v>1010.615344594504</v>
      </c>
      <c r="K151" s="28">
        <v>150</v>
      </c>
      <c r="L151" s="28">
        <v>1993</v>
      </c>
      <c r="M151" s="28" t="s">
        <v>168</v>
      </c>
      <c r="N151" s="28" t="s">
        <v>146</v>
      </c>
      <c r="O151" s="28">
        <v>1</v>
      </c>
      <c r="P151" s="28" t="s">
        <v>128</v>
      </c>
      <c r="Q151" s="28">
        <v>30000</v>
      </c>
      <c r="R151" s="28"/>
      <c r="S151" s="28"/>
      <c r="T151" s="28"/>
      <c r="U151" s="28" t="s">
        <v>129</v>
      </c>
      <c r="V151" s="29">
        <v>2.4828371648087186E-2</v>
      </c>
    </row>
    <row r="152" spans="1:22" x14ac:dyDescent="0.2">
      <c r="A152" s="28">
        <v>1994</v>
      </c>
      <c r="B152" s="28" t="s">
        <v>81</v>
      </c>
      <c r="C152" s="28" t="s">
        <v>82</v>
      </c>
      <c r="D152" s="28" t="s">
        <v>72</v>
      </c>
      <c r="E152" s="28" t="s">
        <v>78</v>
      </c>
      <c r="F152" s="28" t="s">
        <v>74</v>
      </c>
      <c r="G152" s="28">
        <v>2.16179120873164</v>
      </c>
      <c r="H152" s="29">
        <v>303.90906884999998</v>
      </c>
      <c r="I152" s="30">
        <v>1010.615344594504</v>
      </c>
      <c r="K152" s="28">
        <v>151</v>
      </c>
      <c r="L152" s="28">
        <v>1994</v>
      </c>
      <c r="M152" s="28" t="s">
        <v>126</v>
      </c>
      <c r="N152" s="28" t="s">
        <v>127</v>
      </c>
      <c r="O152" s="28">
        <v>0.5</v>
      </c>
      <c r="P152" s="28" t="s">
        <v>128</v>
      </c>
      <c r="Q152" s="28">
        <v>825</v>
      </c>
      <c r="R152" s="28"/>
      <c r="S152" s="28"/>
      <c r="T152" s="28"/>
      <c r="U152" s="28" t="s">
        <v>129</v>
      </c>
      <c r="V152" s="29">
        <v>112.2</v>
      </c>
    </row>
    <row r="153" spans="1:22" x14ac:dyDescent="0.2">
      <c r="A153" s="28">
        <v>1993</v>
      </c>
      <c r="B153" s="28" t="s">
        <v>81</v>
      </c>
      <c r="C153" s="28" t="s">
        <v>82</v>
      </c>
      <c r="D153" s="28" t="s">
        <v>72</v>
      </c>
      <c r="E153" s="28" t="s">
        <v>78</v>
      </c>
      <c r="F153" s="28" t="s">
        <v>74</v>
      </c>
      <c r="G153" s="28">
        <v>2.16179120873164</v>
      </c>
      <c r="H153" s="29">
        <v>303.90906884999998</v>
      </c>
      <c r="I153" s="30">
        <v>1010.615344594504</v>
      </c>
      <c r="K153" s="28">
        <v>152</v>
      </c>
      <c r="L153" s="28">
        <v>1994</v>
      </c>
      <c r="M153" s="28" t="s">
        <v>126</v>
      </c>
      <c r="N153" s="28" t="s">
        <v>127</v>
      </c>
      <c r="O153" s="28">
        <v>0.5</v>
      </c>
      <c r="P153" s="28" t="s">
        <v>128</v>
      </c>
      <c r="Q153" s="28">
        <v>825</v>
      </c>
      <c r="R153" s="28"/>
      <c r="S153" s="28"/>
      <c r="T153" s="28"/>
      <c r="U153" s="28" t="s">
        <v>133</v>
      </c>
      <c r="V153" s="29">
        <v>112.2</v>
      </c>
    </row>
    <row r="154" spans="1:22" x14ac:dyDescent="0.2">
      <c r="A154" s="28">
        <v>1992</v>
      </c>
      <c r="B154" s="28" t="s">
        <v>81</v>
      </c>
      <c r="C154" s="28" t="s">
        <v>82</v>
      </c>
      <c r="D154" s="28" t="s">
        <v>72</v>
      </c>
      <c r="E154" s="28" t="s">
        <v>78</v>
      </c>
      <c r="F154" s="28" t="s">
        <v>74</v>
      </c>
      <c r="G154" s="28">
        <v>2.16179120873164</v>
      </c>
      <c r="H154" s="29">
        <v>303.90906884999998</v>
      </c>
      <c r="I154" s="30">
        <v>1010.615344594504</v>
      </c>
      <c r="K154" s="28">
        <v>153</v>
      </c>
      <c r="L154" s="28">
        <v>1994</v>
      </c>
      <c r="M154" s="28" t="s">
        <v>136</v>
      </c>
      <c r="N154" s="28" t="s">
        <v>137</v>
      </c>
      <c r="O154" s="28">
        <v>0.5</v>
      </c>
      <c r="P154" s="28" t="s">
        <v>128</v>
      </c>
      <c r="Q154" s="28">
        <v>85</v>
      </c>
      <c r="R154" s="28"/>
      <c r="S154" s="28"/>
      <c r="T154" s="28"/>
      <c r="U154" s="28" t="s">
        <v>129</v>
      </c>
      <c r="V154" s="29">
        <v>0</v>
      </c>
    </row>
    <row r="155" spans="1:22" x14ac:dyDescent="0.2">
      <c r="A155" s="28">
        <v>1991</v>
      </c>
      <c r="B155" s="28" t="s">
        <v>81</v>
      </c>
      <c r="C155" s="28" t="s">
        <v>82</v>
      </c>
      <c r="D155" s="28" t="s">
        <v>72</v>
      </c>
      <c r="E155" s="28" t="s">
        <v>78</v>
      </c>
      <c r="F155" s="28" t="s">
        <v>74</v>
      </c>
      <c r="G155" s="28">
        <v>2.16179120873164</v>
      </c>
      <c r="H155" s="29">
        <v>303.90906884999998</v>
      </c>
      <c r="I155" s="30">
        <v>1010.615344594504</v>
      </c>
      <c r="K155" s="28">
        <v>154</v>
      </c>
      <c r="L155" s="28">
        <v>1994</v>
      </c>
      <c r="M155" s="28" t="s">
        <v>136</v>
      </c>
      <c r="N155" s="28" t="s">
        <v>137</v>
      </c>
      <c r="O155" s="28">
        <v>0.5</v>
      </c>
      <c r="P155" s="28" t="s">
        <v>128</v>
      </c>
      <c r="Q155" s="28">
        <v>85</v>
      </c>
      <c r="R155" s="28"/>
      <c r="S155" s="28"/>
      <c r="T155" s="28"/>
      <c r="U155" s="28" t="s">
        <v>133</v>
      </c>
      <c r="V155" s="29">
        <v>0</v>
      </c>
    </row>
    <row r="156" spans="1:22" x14ac:dyDescent="0.2">
      <c r="A156" s="28">
        <v>1990</v>
      </c>
      <c r="B156" s="28" t="s">
        <v>81</v>
      </c>
      <c r="C156" s="28" t="s">
        <v>82</v>
      </c>
      <c r="D156" s="28" t="s">
        <v>72</v>
      </c>
      <c r="E156" s="28" t="s">
        <v>78</v>
      </c>
      <c r="F156" s="28" t="s">
        <v>74</v>
      </c>
      <c r="G156" s="28">
        <v>2.16179120873164</v>
      </c>
      <c r="H156" s="29">
        <v>303.90906884999998</v>
      </c>
      <c r="I156" s="30">
        <v>1010.615344594504</v>
      </c>
      <c r="K156" s="28">
        <v>155</v>
      </c>
      <c r="L156" s="28">
        <v>1994</v>
      </c>
      <c r="M156" s="28" t="s">
        <v>49</v>
      </c>
      <c r="N156" s="28" t="s">
        <v>140</v>
      </c>
      <c r="O156" s="28">
        <v>0.26236899065367703</v>
      </c>
      <c r="P156" s="28" t="s">
        <v>128</v>
      </c>
      <c r="Q156" s="28">
        <v>31934.766435393602</v>
      </c>
      <c r="R156" s="28">
        <v>50</v>
      </c>
      <c r="S156" s="45">
        <v>0.3</v>
      </c>
      <c r="T156" s="45">
        <v>0.15</v>
      </c>
      <c r="U156" s="28" t="s">
        <v>141</v>
      </c>
      <c r="V156" s="29">
        <v>27144.551470084563</v>
      </c>
    </row>
    <row r="157" spans="1:22" x14ac:dyDescent="0.2">
      <c r="A157" s="28">
        <v>2016</v>
      </c>
      <c r="B157" s="28" t="s">
        <v>83</v>
      </c>
      <c r="C157" s="28" t="s">
        <v>80</v>
      </c>
      <c r="D157" s="28" t="s">
        <v>72</v>
      </c>
      <c r="E157" s="28" t="s">
        <v>78</v>
      </c>
      <c r="F157" s="28" t="s">
        <v>74</v>
      </c>
      <c r="G157" s="28">
        <v>2.34895889429347</v>
      </c>
      <c r="H157" s="29">
        <v>8.9646042720000008</v>
      </c>
      <c r="I157" s="30">
        <v>29.810780802899504</v>
      </c>
      <c r="K157" s="28">
        <v>156</v>
      </c>
      <c r="L157" s="28">
        <v>1994</v>
      </c>
      <c r="M157" s="28" t="s">
        <v>49</v>
      </c>
      <c r="N157" s="28" t="s">
        <v>140</v>
      </c>
      <c r="O157" s="28">
        <v>4.3728165108946199E-2</v>
      </c>
      <c r="P157" s="28" t="s">
        <v>128</v>
      </c>
      <c r="Q157" s="28">
        <v>5322.4610725656003</v>
      </c>
      <c r="R157" s="28">
        <v>50</v>
      </c>
      <c r="S157" s="45">
        <v>0.3</v>
      </c>
      <c r="T157" s="45">
        <v>0.15</v>
      </c>
      <c r="U157" s="28" t="s">
        <v>169</v>
      </c>
      <c r="V157" s="29">
        <v>4524.0919116807609</v>
      </c>
    </row>
    <row r="158" spans="1:22" x14ac:dyDescent="0.2">
      <c r="A158" s="28">
        <v>2015</v>
      </c>
      <c r="B158" s="28" t="s">
        <v>83</v>
      </c>
      <c r="C158" s="28" t="s">
        <v>80</v>
      </c>
      <c r="D158" s="28" t="s">
        <v>72</v>
      </c>
      <c r="E158" s="28" t="s">
        <v>78</v>
      </c>
      <c r="F158" s="28" t="s">
        <v>74</v>
      </c>
      <c r="G158" s="28">
        <v>2.2884294570434101</v>
      </c>
      <c r="H158" s="29">
        <v>14.620495807999999</v>
      </c>
      <c r="I158" s="30">
        <v>48.618810439109474</v>
      </c>
      <c r="K158" s="28">
        <v>157</v>
      </c>
      <c r="L158" s="28">
        <v>1994</v>
      </c>
      <c r="M158" s="28" t="s">
        <v>49</v>
      </c>
      <c r="N158" s="28" t="s">
        <v>140</v>
      </c>
      <c r="O158" s="28">
        <v>4.3902844237376198E-2</v>
      </c>
      <c r="P158" s="28" t="s">
        <v>128</v>
      </c>
      <c r="Q158" s="28">
        <v>5343.7224920407298</v>
      </c>
      <c r="R158" s="28">
        <v>50</v>
      </c>
      <c r="S158" s="45">
        <v>0.3</v>
      </c>
      <c r="T158" s="45">
        <v>0.15</v>
      </c>
      <c r="U158" s="28" t="s">
        <v>129</v>
      </c>
      <c r="V158" s="29">
        <v>4542.1641182346211</v>
      </c>
    </row>
    <row r="159" spans="1:22" x14ac:dyDescent="0.2">
      <c r="A159" s="28">
        <v>2014</v>
      </c>
      <c r="B159" s="28" t="s">
        <v>83</v>
      </c>
      <c r="C159" s="28" t="s">
        <v>80</v>
      </c>
      <c r="D159" s="28" t="s">
        <v>72</v>
      </c>
      <c r="E159" s="28" t="s">
        <v>78</v>
      </c>
      <c r="F159" s="28" t="s">
        <v>74</v>
      </c>
      <c r="G159" s="28">
        <v>2.2279000197933501</v>
      </c>
      <c r="H159" s="29">
        <v>18.098852915199998</v>
      </c>
      <c r="I159" s="30">
        <v>60.185694835871921</v>
      </c>
      <c r="K159" s="28">
        <v>158</v>
      </c>
      <c r="L159" s="28">
        <v>1994</v>
      </c>
      <c r="M159" s="28" t="s">
        <v>49</v>
      </c>
      <c r="N159" s="28" t="s">
        <v>140</v>
      </c>
      <c r="O159" s="28">
        <v>0.15</v>
      </c>
      <c r="P159" s="28" t="s">
        <v>128</v>
      </c>
      <c r="Q159" s="28">
        <v>18257.55</v>
      </c>
      <c r="R159" s="28">
        <v>50</v>
      </c>
      <c r="S159" s="45">
        <v>0.3</v>
      </c>
      <c r="T159" s="45">
        <v>0.15</v>
      </c>
      <c r="U159" s="28" t="s">
        <v>142</v>
      </c>
      <c r="V159" s="29">
        <v>15518.917500000001</v>
      </c>
    </row>
    <row r="160" spans="1:22" x14ac:dyDescent="0.2">
      <c r="A160" s="28">
        <v>2013</v>
      </c>
      <c r="B160" s="28" t="s">
        <v>83</v>
      </c>
      <c r="C160" s="28" t="s">
        <v>80</v>
      </c>
      <c r="D160" s="28" t="s">
        <v>72</v>
      </c>
      <c r="E160" s="28" t="s">
        <v>78</v>
      </c>
      <c r="F160" s="28" t="s">
        <v>74</v>
      </c>
      <c r="G160" s="28">
        <v>2.1673705825432901</v>
      </c>
      <c r="H160" s="29">
        <v>12.8049125376</v>
      </c>
      <c r="I160" s="30">
        <v>42.581292969168693</v>
      </c>
      <c r="K160" s="28">
        <v>159</v>
      </c>
      <c r="L160" s="28">
        <v>1994</v>
      </c>
      <c r="M160" s="28" t="s">
        <v>49</v>
      </c>
      <c r="N160" s="28" t="s">
        <v>140</v>
      </c>
      <c r="O160" s="28">
        <v>0.5</v>
      </c>
      <c r="P160" s="28" t="s">
        <v>128</v>
      </c>
      <c r="Q160" s="28">
        <v>60858.5</v>
      </c>
      <c r="R160" s="28">
        <v>50</v>
      </c>
      <c r="S160" s="45">
        <v>0.3</v>
      </c>
      <c r="T160" s="45">
        <v>0.15</v>
      </c>
      <c r="U160" s="28" t="s">
        <v>133</v>
      </c>
      <c r="V160" s="29">
        <v>51729.725000000006</v>
      </c>
    </row>
    <row r="161" spans="1:22" x14ac:dyDescent="0.2">
      <c r="A161" s="28">
        <v>2012</v>
      </c>
      <c r="B161" s="28" t="s">
        <v>83</v>
      </c>
      <c r="C161" s="28" t="s">
        <v>80</v>
      </c>
      <c r="D161" s="28" t="s">
        <v>72</v>
      </c>
      <c r="E161" s="28" t="s">
        <v>78</v>
      </c>
      <c r="F161" s="28" t="s">
        <v>74</v>
      </c>
      <c r="G161" s="28">
        <v>2.1068411452932301</v>
      </c>
      <c r="H161" s="29">
        <v>7.5109721599999997</v>
      </c>
      <c r="I161" s="30">
        <v>24.976891102465451</v>
      </c>
      <c r="K161" s="28">
        <v>160</v>
      </c>
      <c r="L161" s="28">
        <v>1994</v>
      </c>
      <c r="M161" s="28" t="s">
        <v>50</v>
      </c>
      <c r="N161" s="28" t="s">
        <v>143</v>
      </c>
      <c r="O161" s="28">
        <v>0.5</v>
      </c>
      <c r="P161" s="28" t="s">
        <v>128</v>
      </c>
      <c r="Q161" s="28">
        <v>6435.5</v>
      </c>
      <c r="R161" s="28"/>
      <c r="S161" s="28"/>
      <c r="T161" s="28"/>
      <c r="U161" s="28" t="s">
        <v>129</v>
      </c>
      <c r="V161" s="29">
        <v>7863.284168839029</v>
      </c>
    </row>
    <row r="162" spans="1:22" x14ac:dyDescent="0.2">
      <c r="A162" s="28">
        <v>2011</v>
      </c>
      <c r="B162" s="28" t="s">
        <v>83</v>
      </c>
      <c r="C162" s="28" t="s">
        <v>80</v>
      </c>
      <c r="D162" s="28" t="s">
        <v>72</v>
      </c>
      <c r="E162" s="28" t="s">
        <v>78</v>
      </c>
      <c r="F162" s="28" t="s">
        <v>74</v>
      </c>
      <c r="G162" s="28">
        <v>1.9267531951668899</v>
      </c>
      <c r="H162" s="29">
        <v>7.0447738879999999</v>
      </c>
      <c r="I162" s="30">
        <v>23.426601309898629</v>
      </c>
      <c r="K162" s="28">
        <v>161</v>
      </c>
      <c r="L162" s="28">
        <v>1994</v>
      </c>
      <c r="M162" s="28" t="s">
        <v>50</v>
      </c>
      <c r="N162" s="28" t="s">
        <v>143</v>
      </c>
      <c r="O162" s="28">
        <v>0.5</v>
      </c>
      <c r="P162" s="28" t="s">
        <v>128</v>
      </c>
      <c r="Q162" s="28">
        <v>6435.5</v>
      </c>
      <c r="R162" s="28"/>
      <c r="S162" s="28"/>
      <c r="T162" s="28"/>
      <c r="U162" s="28" t="s">
        <v>133</v>
      </c>
      <c r="V162" s="29">
        <v>7666.2006775925411</v>
      </c>
    </row>
    <row r="163" spans="1:22" x14ac:dyDescent="0.2">
      <c r="A163" s="28">
        <v>2010</v>
      </c>
      <c r="B163" s="28" t="s">
        <v>83</v>
      </c>
      <c r="C163" s="28" t="s">
        <v>80</v>
      </c>
      <c r="D163" s="28" t="s">
        <v>72</v>
      </c>
      <c r="E163" s="28" t="s">
        <v>78</v>
      </c>
      <c r="F163" s="28" t="s">
        <v>74</v>
      </c>
      <c r="G163" s="28">
        <v>1.74666524504055</v>
      </c>
      <c r="H163" s="29">
        <v>6.5785756160000002</v>
      </c>
      <c r="I163" s="30">
        <v>21.876311517331814</v>
      </c>
      <c r="K163" s="28">
        <v>162</v>
      </c>
      <c r="L163" s="28">
        <v>1994</v>
      </c>
      <c r="M163" s="28" t="s">
        <v>51</v>
      </c>
      <c r="N163" s="28" t="s">
        <v>144</v>
      </c>
      <c r="O163" s="28">
        <v>0.59912970213362804</v>
      </c>
      <c r="P163" s="28" t="s">
        <v>128</v>
      </c>
      <c r="Q163" s="28">
        <v>94662.492937113304</v>
      </c>
      <c r="R163" s="28"/>
      <c r="S163" s="28"/>
      <c r="T163" s="28"/>
      <c r="U163" s="28" t="s">
        <v>141</v>
      </c>
      <c r="V163" s="29">
        <v>227467.15886101397</v>
      </c>
    </row>
    <row r="164" spans="1:22" x14ac:dyDescent="0.2">
      <c r="A164" s="28">
        <v>2009</v>
      </c>
      <c r="B164" s="28" t="s">
        <v>83</v>
      </c>
      <c r="C164" s="28" t="s">
        <v>80</v>
      </c>
      <c r="D164" s="28" t="s">
        <v>72</v>
      </c>
      <c r="E164" s="28" t="s">
        <v>78</v>
      </c>
      <c r="F164" s="28" t="s">
        <v>74</v>
      </c>
      <c r="G164" s="28">
        <v>1.5665772949142101</v>
      </c>
      <c r="H164" s="29">
        <v>6.1123773440000004</v>
      </c>
      <c r="I164" s="30">
        <v>20.326021724764992</v>
      </c>
      <c r="K164" s="28">
        <v>163</v>
      </c>
      <c r="L164" s="28">
        <v>1994</v>
      </c>
      <c r="M164" s="28" t="s">
        <v>51</v>
      </c>
      <c r="N164" s="28" t="s">
        <v>144</v>
      </c>
      <c r="O164" s="28">
        <v>9.9854950355604793E-2</v>
      </c>
      <c r="P164" s="28" t="s">
        <v>128</v>
      </c>
      <c r="Q164" s="28">
        <v>15777.082156185499</v>
      </c>
      <c r="R164" s="28"/>
      <c r="S164" s="28"/>
      <c r="T164" s="28"/>
      <c r="U164" s="28" t="s">
        <v>169</v>
      </c>
      <c r="V164" s="29">
        <v>40399.358358230384</v>
      </c>
    </row>
    <row r="165" spans="1:22" x14ac:dyDescent="0.2">
      <c r="A165" s="28">
        <v>2008</v>
      </c>
      <c r="B165" s="28" t="s">
        <v>83</v>
      </c>
      <c r="C165" s="28" t="s">
        <v>80</v>
      </c>
      <c r="D165" s="28" t="s">
        <v>72</v>
      </c>
      <c r="E165" s="28" t="s">
        <v>78</v>
      </c>
      <c r="F165" s="28" t="s">
        <v>74</v>
      </c>
      <c r="G165" s="28">
        <v>1.3864893447878699</v>
      </c>
      <c r="H165" s="29">
        <v>5.6461790719999998</v>
      </c>
      <c r="I165" s="30">
        <v>18.77573193219817</v>
      </c>
      <c r="K165" s="28">
        <v>164</v>
      </c>
      <c r="L165" s="28">
        <v>1994</v>
      </c>
      <c r="M165" s="28" t="s">
        <v>51</v>
      </c>
      <c r="N165" s="28" t="s">
        <v>144</v>
      </c>
      <c r="O165" s="28">
        <v>0.100253836877691</v>
      </c>
      <c r="P165" s="28" t="s">
        <v>128</v>
      </c>
      <c r="Q165" s="28">
        <v>15840.1062266752</v>
      </c>
      <c r="R165" s="28"/>
      <c r="S165" s="28"/>
      <c r="T165" s="28"/>
      <c r="U165" s="28" t="s">
        <v>129</v>
      </c>
      <c r="V165" s="29">
        <v>42231.627955948585</v>
      </c>
    </row>
    <row r="166" spans="1:22" x14ac:dyDescent="0.2">
      <c r="A166" s="28">
        <v>2007</v>
      </c>
      <c r="B166" s="28" t="s">
        <v>83</v>
      </c>
      <c r="C166" s="28" t="s">
        <v>80</v>
      </c>
      <c r="D166" s="28" t="s">
        <v>72</v>
      </c>
      <c r="E166" s="28" t="s">
        <v>78</v>
      </c>
      <c r="F166" s="28" t="s">
        <v>74</v>
      </c>
      <c r="G166" s="28">
        <v>1.2064013946615399</v>
      </c>
      <c r="H166" s="29">
        <v>5.1799808000000001</v>
      </c>
      <c r="I166" s="30">
        <v>17.225442139631348</v>
      </c>
      <c r="K166" s="28">
        <v>165</v>
      </c>
      <c r="L166" s="28">
        <v>1994</v>
      </c>
      <c r="M166" s="28" t="s">
        <v>51</v>
      </c>
      <c r="N166" s="28" t="s">
        <v>144</v>
      </c>
      <c r="O166" s="28">
        <v>0.20076151063307399</v>
      </c>
      <c r="P166" s="28" t="s">
        <v>128</v>
      </c>
      <c r="Q166" s="28">
        <v>31720.318680025801</v>
      </c>
      <c r="R166" s="28"/>
      <c r="S166" s="28"/>
      <c r="T166" s="28"/>
      <c r="U166" s="28" t="s">
        <v>133</v>
      </c>
      <c r="V166" s="29">
        <v>82260.630706488926</v>
      </c>
    </row>
    <row r="167" spans="1:22" x14ac:dyDescent="0.2">
      <c r="A167" s="28">
        <v>2006</v>
      </c>
      <c r="B167" s="28" t="s">
        <v>83</v>
      </c>
      <c r="C167" s="28" t="s">
        <v>80</v>
      </c>
      <c r="D167" s="28" t="s">
        <v>72</v>
      </c>
      <c r="E167" s="28" t="s">
        <v>78</v>
      </c>
      <c r="F167" s="28" t="s">
        <v>74</v>
      </c>
      <c r="G167" s="28">
        <v>1.45795684159526</v>
      </c>
      <c r="H167" s="29">
        <v>5.6668989952000004</v>
      </c>
      <c r="I167" s="30">
        <v>18.844633700756695</v>
      </c>
      <c r="K167" s="28">
        <v>166</v>
      </c>
      <c r="L167" s="28">
        <v>1994</v>
      </c>
      <c r="M167" s="28" t="s">
        <v>145</v>
      </c>
      <c r="N167" s="28" t="s">
        <v>146</v>
      </c>
      <c r="O167" s="28">
        <v>1</v>
      </c>
      <c r="P167" s="28" t="s">
        <v>128</v>
      </c>
      <c r="Q167" s="28">
        <v>16233</v>
      </c>
      <c r="R167" s="28"/>
      <c r="S167" s="28"/>
      <c r="T167" s="28"/>
      <c r="U167" s="28" t="s">
        <v>129</v>
      </c>
      <c r="V167" s="29">
        <v>1.3434631898779976E-2</v>
      </c>
    </row>
    <row r="168" spans="1:22" x14ac:dyDescent="0.2">
      <c r="A168" s="28">
        <v>2005</v>
      </c>
      <c r="B168" s="28" t="s">
        <v>83</v>
      </c>
      <c r="C168" s="28" t="s">
        <v>80</v>
      </c>
      <c r="D168" s="28" t="s">
        <v>72</v>
      </c>
      <c r="E168" s="28" t="s">
        <v>78</v>
      </c>
      <c r="F168" s="28" t="s">
        <v>74</v>
      </c>
      <c r="G168" s="28">
        <v>1.70951228852899</v>
      </c>
      <c r="H168" s="29">
        <v>6.1538171903999999</v>
      </c>
      <c r="I168" s="30">
        <v>20.46382526188204</v>
      </c>
      <c r="K168" s="28">
        <v>167</v>
      </c>
      <c r="L168" s="28">
        <v>1994</v>
      </c>
      <c r="M168" s="28" t="s">
        <v>147</v>
      </c>
      <c r="N168" s="28" t="s">
        <v>148</v>
      </c>
      <c r="O168" s="28">
        <v>1</v>
      </c>
      <c r="P168" s="28" t="s">
        <v>128</v>
      </c>
      <c r="Q168" s="28">
        <v>258667</v>
      </c>
      <c r="R168" s="28"/>
      <c r="S168" s="28"/>
      <c r="T168" s="28"/>
      <c r="U168" s="28" t="s">
        <v>129</v>
      </c>
      <c r="V168" s="29">
        <v>0.21407601363652559</v>
      </c>
    </row>
    <row r="169" spans="1:22" x14ac:dyDescent="0.2">
      <c r="A169" s="28">
        <v>2004</v>
      </c>
      <c r="B169" s="28" t="s">
        <v>83</v>
      </c>
      <c r="C169" s="28" t="s">
        <v>80</v>
      </c>
      <c r="D169" s="28" t="s">
        <v>72</v>
      </c>
      <c r="E169" s="28" t="s">
        <v>78</v>
      </c>
      <c r="F169" s="28" t="s">
        <v>74</v>
      </c>
      <c r="G169" s="28">
        <v>1.96106773546272</v>
      </c>
      <c r="H169" s="29">
        <v>6.6407353856000002</v>
      </c>
      <c r="I169" s="30">
        <v>22.083016823007387</v>
      </c>
      <c r="K169" s="28">
        <v>168</v>
      </c>
      <c r="L169" s="28">
        <v>1994</v>
      </c>
      <c r="M169" s="28" t="s">
        <v>149</v>
      </c>
      <c r="N169" s="28" t="s">
        <v>140</v>
      </c>
      <c r="O169" s="28">
        <v>1</v>
      </c>
      <c r="P169" s="28" t="s">
        <v>128</v>
      </c>
      <c r="Q169" s="28">
        <v>30956</v>
      </c>
      <c r="R169" s="28">
        <v>0</v>
      </c>
      <c r="S169" s="45">
        <v>0</v>
      </c>
      <c r="T169" s="45">
        <v>0</v>
      </c>
      <c r="U169" s="28" t="s">
        <v>129</v>
      </c>
      <c r="V169" s="29">
        <v>0</v>
      </c>
    </row>
    <row r="170" spans="1:22" x14ac:dyDescent="0.2">
      <c r="A170" s="28">
        <v>2003</v>
      </c>
      <c r="B170" s="28" t="s">
        <v>83</v>
      </c>
      <c r="C170" s="28" t="s">
        <v>80</v>
      </c>
      <c r="D170" s="28" t="s">
        <v>72</v>
      </c>
      <c r="E170" s="28" t="s">
        <v>78</v>
      </c>
      <c r="F170" s="28" t="s">
        <v>74</v>
      </c>
      <c r="G170" s="28">
        <v>2.2126231823964502</v>
      </c>
      <c r="H170" s="29">
        <v>7.1276535807999997</v>
      </c>
      <c r="I170" s="30">
        <v>23.702208384132735</v>
      </c>
      <c r="K170" s="28">
        <v>169</v>
      </c>
      <c r="L170" s="28">
        <v>1994</v>
      </c>
      <c r="M170" s="28" t="s">
        <v>150</v>
      </c>
      <c r="N170" s="28" t="s">
        <v>148</v>
      </c>
      <c r="O170" s="28">
        <v>1</v>
      </c>
      <c r="P170" s="28" t="s">
        <v>128</v>
      </c>
      <c r="Q170" s="28">
        <v>2933</v>
      </c>
      <c r="R170" s="28"/>
      <c r="S170" s="28"/>
      <c r="T170" s="28"/>
      <c r="U170" s="28" t="s">
        <v>129</v>
      </c>
      <c r="V170" s="29">
        <v>2.4273871347946572E-3</v>
      </c>
    </row>
    <row r="171" spans="1:22" x14ac:dyDescent="0.2">
      <c r="A171" s="28">
        <v>2002</v>
      </c>
      <c r="B171" s="28" t="s">
        <v>83</v>
      </c>
      <c r="C171" s="28" t="s">
        <v>80</v>
      </c>
      <c r="D171" s="28" t="s">
        <v>72</v>
      </c>
      <c r="E171" s="28" t="s">
        <v>78</v>
      </c>
      <c r="F171" s="28" t="s">
        <v>74</v>
      </c>
      <c r="G171" s="28">
        <v>2.4641786293301799</v>
      </c>
      <c r="H171" s="29">
        <v>7.614571776</v>
      </c>
      <c r="I171" s="30">
        <v>25.321399945258083</v>
      </c>
      <c r="K171" s="28">
        <v>170</v>
      </c>
      <c r="L171" s="28">
        <v>1994</v>
      </c>
      <c r="M171" s="28" t="s">
        <v>151</v>
      </c>
      <c r="N171" s="28" t="s">
        <v>146</v>
      </c>
      <c r="O171" s="28">
        <v>1</v>
      </c>
      <c r="P171" s="28" t="s">
        <v>128</v>
      </c>
      <c r="Q171" s="28">
        <v>194</v>
      </c>
      <c r="R171" s="28"/>
      <c r="S171" s="28"/>
      <c r="T171" s="28"/>
      <c r="U171" s="28" t="s">
        <v>129</v>
      </c>
      <c r="V171" s="29">
        <v>1.6055680332429712E-4</v>
      </c>
    </row>
    <row r="172" spans="1:22" x14ac:dyDescent="0.2">
      <c r="A172" s="28">
        <v>2001</v>
      </c>
      <c r="B172" s="28" t="s">
        <v>83</v>
      </c>
      <c r="C172" s="28" t="s">
        <v>80</v>
      </c>
      <c r="D172" s="28" t="s">
        <v>72</v>
      </c>
      <c r="E172" s="28" t="s">
        <v>78</v>
      </c>
      <c r="F172" s="28" t="s">
        <v>74</v>
      </c>
      <c r="G172" s="28">
        <v>2.45870038674938</v>
      </c>
      <c r="H172" s="29">
        <v>8.2465294335999992</v>
      </c>
      <c r="I172" s="30">
        <v>27.422903886293103</v>
      </c>
      <c r="K172" s="28">
        <v>171</v>
      </c>
      <c r="L172" s="28">
        <v>1994</v>
      </c>
      <c r="M172" s="28" t="s">
        <v>152</v>
      </c>
      <c r="N172" s="28" t="s">
        <v>146</v>
      </c>
      <c r="O172" s="28">
        <v>1</v>
      </c>
      <c r="P172" s="28" t="s">
        <v>128</v>
      </c>
      <c r="Q172" s="28">
        <v>1232</v>
      </c>
      <c r="R172" s="28"/>
      <c r="S172" s="28"/>
      <c r="T172" s="28"/>
      <c r="U172" s="28" t="s">
        <v>129</v>
      </c>
      <c r="V172" s="29">
        <v>1.0196184623481137E-3</v>
      </c>
    </row>
    <row r="173" spans="1:22" x14ac:dyDescent="0.2">
      <c r="A173" s="28">
        <v>2000</v>
      </c>
      <c r="B173" s="28" t="s">
        <v>83</v>
      </c>
      <c r="C173" s="28" t="s">
        <v>80</v>
      </c>
      <c r="D173" s="28" t="s">
        <v>72</v>
      </c>
      <c r="E173" s="28" t="s">
        <v>78</v>
      </c>
      <c r="F173" s="28" t="s">
        <v>74</v>
      </c>
      <c r="G173" s="28">
        <v>2.45322214416858</v>
      </c>
      <c r="H173" s="29">
        <v>8.8784870912000002</v>
      </c>
      <c r="I173" s="30">
        <v>29.52440782732813</v>
      </c>
      <c r="K173" s="28">
        <v>172</v>
      </c>
      <c r="L173" s="28">
        <v>1994</v>
      </c>
      <c r="M173" s="28" t="s">
        <v>153</v>
      </c>
      <c r="N173" s="28" t="s">
        <v>154</v>
      </c>
      <c r="O173" s="28">
        <v>0.5</v>
      </c>
      <c r="P173" s="28" t="s">
        <v>128</v>
      </c>
      <c r="Q173" s="28">
        <v>5938</v>
      </c>
      <c r="R173" s="28"/>
      <c r="S173" s="28"/>
      <c r="T173" s="28"/>
      <c r="U173" s="28" t="s">
        <v>129</v>
      </c>
      <c r="V173" s="29">
        <v>2318.8066944224647</v>
      </c>
    </row>
    <row r="174" spans="1:22" x14ac:dyDescent="0.2">
      <c r="A174" s="28">
        <v>1999</v>
      </c>
      <c r="B174" s="28" t="s">
        <v>83</v>
      </c>
      <c r="C174" s="28" t="s">
        <v>80</v>
      </c>
      <c r="D174" s="28" t="s">
        <v>72</v>
      </c>
      <c r="E174" s="28" t="s">
        <v>78</v>
      </c>
      <c r="F174" s="28" t="s">
        <v>74</v>
      </c>
      <c r="G174" s="28">
        <v>2.44774390158778</v>
      </c>
      <c r="H174" s="29">
        <v>11.888055936000001</v>
      </c>
      <c r="I174" s="30">
        <v>39.532389710453941</v>
      </c>
      <c r="K174" s="28">
        <v>173</v>
      </c>
      <c r="L174" s="28">
        <v>1994</v>
      </c>
      <c r="M174" s="28" t="s">
        <v>153</v>
      </c>
      <c r="N174" s="28" t="s">
        <v>154</v>
      </c>
      <c r="O174" s="28">
        <v>0.5</v>
      </c>
      <c r="P174" s="28" t="s">
        <v>128</v>
      </c>
      <c r="Q174" s="28">
        <v>5938</v>
      </c>
      <c r="R174" s="28"/>
      <c r="S174" s="28"/>
      <c r="T174" s="28"/>
      <c r="U174" s="28" t="s">
        <v>133</v>
      </c>
      <c r="V174" s="29">
        <v>2185.5060346802657</v>
      </c>
    </row>
    <row r="175" spans="1:22" x14ac:dyDescent="0.2">
      <c r="A175" s="28">
        <v>1998</v>
      </c>
      <c r="B175" s="28" t="s">
        <v>83</v>
      </c>
      <c r="C175" s="28" t="s">
        <v>80</v>
      </c>
      <c r="D175" s="28" t="s">
        <v>72</v>
      </c>
      <c r="E175" s="28" t="s">
        <v>78</v>
      </c>
      <c r="F175" s="28" t="s">
        <v>74</v>
      </c>
      <c r="G175" s="28">
        <v>2.44226565900698</v>
      </c>
      <c r="H175" s="29">
        <v>12.678003007999999</v>
      </c>
      <c r="I175" s="30">
        <v>42.159269636747716</v>
      </c>
      <c r="K175" s="28">
        <v>174</v>
      </c>
      <c r="L175" s="28">
        <v>1994</v>
      </c>
      <c r="M175" s="28" t="s">
        <v>155</v>
      </c>
      <c r="N175" s="28" t="s">
        <v>156</v>
      </c>
      <c r="O175" s="28">
        <v>0.5</v>
      </c>
      <c r="P175" s="28" t="s">
        <v>128</v>
      </c>
      <c r="Q175" s="28">
        <v>143</v>
      </c>
      <c r="R175" s="28"/>
      <c r="S175" s="28"/>
      <c r="T175" s="28"/>
      <c r="U175" s="28" t="s">
        <v>129</v>
      </c>
      <c r="V175" s="29">
        <v>28.476871075969648</v>
      </c>
    </row>
    <row r="176" spans="1:22" x14ac:dyDescent="0.2">
      <c r="A176" s="28">
        <v>1997</v>
      </c>
      <c r="B176" s="28" t="s">
        <v>83</v>
      </c>
      <c r="C176" s="28" t="s">
        <v>80</v>
      </c>
      <c r="D176" s="28" t="s">
        <v>72</v>
      </c>
      <c r="E176" s="28" t="s">
        <v>78</v>
      </c>
      <c r="F176" s="28" t="s">
        <v>74</v>
      </c>
      <c r="G176" s="28">
        <v>2.43678741642618</v>
      </c>
      <c r="H176" s="29">
        <v>13.46795008</v>
      </c>
      <c r="I176" s="30">
        <v>44.786149563041498</v>
      </c>
      <c r="K176" s="28">
        <v>175</v>
      </c>
      <c r="L176" s="28">
        <v>1994</v>
      </c>
      <c r="M176" s="28" t="s">
        <v>155</v>
      </c>
      <c r="N176" s="28" t="s">
        <v>156</v>
      </c>
      <c r="O176" s="28">
        <v>0.5</v>
      </c>
      <c r="P176" s="28" t="s">
        <v>128</v>
      </c>
      <c r="Q176" s="28">
        <v>143</v>
      </c>
      <c r="R176" s="28"/>
      <c r="S176" s="28"/>
      <c r="T176" s="28"/>
      <c r="U176" s="28" t="s">
        <v>133</v>
      </c>
      <c r="V176" s="29">
        <v>27.369915619985715</v>
      </c>
    </row>
    <row r="177" spans="1:22" x14ac:dyDescent="0.2">
      <c r="A177" s="28">
        <v>1996</v>
      </c>
      <c r="B177" s="28" t="s">
        <v>83</v>
      </c>
      <c r="C177" s="28" t="s">
        <v>80</v>
      </c>
      <c r="D177" s="28" t="s">
        <v>72</v>
      </c>
      <c r="E177" s="28" t="s">
        <v>78</v>
      </c>
      <c r="F177" s="28" t="s">
        <v>74</v>
      </c>
      <c r="G177" s="28">
        <v>2.43678741642618</v>
      </c>
      <c r="H177" s="29">
        <v>13.46795008</v>
      </c>
      <c r="I177" s="30">
        <v>44.786149563041498</v>
      </c>
      <c r="K177" s="28">
        <v>176</v>
      </c>
      <c r="L177" s="28">
        <v>1994</v>
      </c>
      <c r="M177" s="28" t="s">
        <v>157</v>
      </c>
      <c r="N177" s="28" t="s">
        <v>146</v>
      </c>
      <c r="O177" s="28">
        <v>1</v>
      </c>
      <c r="P177" s="28" t="s">
        <v>128</v>
      </c>
      <c r="Q177" s="28">
        <v>833</v>
      </c>
      <c r="R177" s="28"/>
      <c r="S177" s="28"/>
      <c r="T177" s="28"/>
      <c r="U177" s="28" t="s">
        <v>129</v>
      </c>
      <c r="V177" s="29">
        <v>6.8940111942855415E-4</v>
      </c>
    </row>
    <row r="178" spans="1:22" x14ac:dyDescent="0.2">
      <c r="A178" s="28">
        <v>1995</v>
      </c>
      <c r="B178" s="28" t="s">
        <v>83</v>
      </c>
      <c r="C178" s="28" t="s">
        <v>80</v>
      </c>
      <c r="D178" s="28" t="s">
        <v>72</v>
      </c>
      <c r="E178" s="28" t="s">
        <v>78</v>
      </c>
      <c r="F178" s="28" t="s">
        <v>74</v>
      </c>
      <c r="G178" s="28">
        <v>2.43678741642618</v>
      </c>
      <c r="H178" s="29">
        <v>13.46795008</v>
      </c>
      <c r="I178" s="30">
        <v>44.786149563041498</v>
      </c>
      <c r="K178" s="28">
        <v>177</v>
      </c>
      <c r="L178" s="28">
        <v>1994</v>
      </c>
      <c r="M178" s="28" t="s">
        <v>55</v>
      </c>
      <c r="N178" s="28" t="s">
        <v>158</v>
      </c>
      <c r="O178" s="28">
        <v>0.5</v>
      </c>
      <c r="P178" s="28" t="s">
        <v>128</v>
      </c>
      <c r="Q178" s="28">
        <v>1946</v>
      </c>
      <c r="R178" s="28"/>
      <c r="S178" s="28"/>
      <c r="T178" s="28"/>
      <c r="U178" s="28" t="s">
        <v>129</v>
      </c>
      <c r="V178" s="29">
        <v>325.15967272852151</v>
      </c>
    </row>
    <row r="179" spans="1:22" x14ac:dyDescent="0.2">
      <c r="A179" s="28">
        <v>1994</v>
      </c>
      <c r="B179" s="28" t="s">
        <v>83</v>
      </c>
      <c r="C179" s="28" t="s">
        <v>80</v>
      </c>
      <c r="D179" s="28" t="s">
        <v>72</v>
      </c>
      <c r="E179" s="28" t="s">
        <v>78</v>
      </c>
      <c r="F179" s="28" t="s">
        <v>74</v>
      </c>
      <c r="G179" s="28">
        <v>2.43678741642618</v>
      </c>
      <c r="H179" s="29">
        <v>13.46795008</v>
      </c>
      <c r="I179" s="30">
        <v>44.786149563041498</v>
      </c>
      <c r="K179" s="28">
        <v>178</v>
      </c>
      <c r="L179" s="28">
        <v>1994</v>
      </c>
      <c r="M179" s="28" t="s">
        <v>55</v>
      </c>
      <c r="N179" s="28" t="s">
        <v>158</v>
      </c>
      <c r="O179" s="28">
        <v>0.5</v>
      </c>
      <c r="P179" s="28" t="s">
        <v>128</v>
      </c>
      <c r="Q179" s="28">
        <v>1946</v>
      </c>
      <c r="R179" s="28"/>
      <c r="S179" s="28"/>
      <c r="T179" s="28"/>
      <c r="U179" s="28" t="s">
        <v>133</v>
      </c>
      <c r="V179" s="29">
        <v>317.874933247596</v>
      </c>
    </row>
    <row r="180" spans="1:22" x14ac:dyDescent="0.2">
      <c r="A180" s="28">
        <v>1993</v>
      </c>
      <c r="B180" s="28" t="s">
        <v>83</v>
      </c>
      <c r="C180" s="28" t="s">
        <v>80</v>
      </c>
      <c r="D180" s="28" t="s">
        <v>72</v>
      </c>
      <c r="E180" s="28" t="s">
        <v>78</v>
      </c>
      <c r="F180" s="28" t="s">
        <v>74</v>
      </c>
      <c r="G180" s="28">
        <v>2.43678741642618</v>
      </c>
      <c r="H180" s="29">
        <v>13.46795008</v>
      </c>
      <c r="I180" s="30">
        <v>44.786149563041498</v>
      </c>
      <c r="K180" s="28">
        <v>179</v>
      </c>
      <c r="L180" s="28">
        <v>1994</v>
      </c>
      <c r="M180" s="28" t="s">
        <v>159</v>
      </c>
      <c r="N180" s="28" t="s">
        <v>146</v>
      </c>
      <c r="O180" s="28">
        <v>1</v>
      </c>
      <c r="P180" s="28" t="s">
        <v>128</v>
      </c>
      <c r="Q180" s="28">
        <v>724</v>
      </c>
      <c r="R180" s="28"/>
      <c r="S180" s="28"/>
      <c r="T180" s="28"/>
      <c r="U180" s="28" t="s">
        <v>129</v>
      </c>
      <c r="V180" s="29">
        <v>5.9919136910717072E-4</v>
      </c>
    </row>
    <row r="181" spans="1:22" x14ac:dyDescent="0.2">
      <c r="A181" s="28">
        <v>1992</v>
      </c>
      <c r="B181" s="28" t="s">
        <v>83</v>
      </c>
      <c r="C181" s="28" t="s">
        <v>80</v>
      </c>
      <c r="D181" s="28" t="s">
        <v>72</v>
      </c>
      <c r="E181" s="28" t="s">
        <v>78</v>
      </c>
      <c r="F181" s="28" t="s">
        <v>74</v>
      </c>
      <c r="G181" s="28">
        <v>2.43678741642618</v>
      </c>
      <c r="H181" s="29">
        <v>13.46795008</v>
      </c>
      <c r="I181" s="30">
        <v>44.786149563041498</v>
      </c>
      <c r="K181" s="28">
        <v>180</v>
      </c>
      <c r="L181" s="28">
        <v>1994</v>
      </c>
      <c r="M181" s="28" t="s">
        <v>56</v>
      </c>
      <c r="N181" s="28" t="s">
        <v>160</v>
      </c>
      <c r="O181" s="28">
        <v>1</v>
      </c>
      <c r="P181" s="28" t="s">
        <v>128</v>
      </c>
      <c r="Q181" s="28">
        <v>3477</v>
      </c>
      <c r="R181" s="28"/>
      <c r="S181" s="28"/>
      <c r="T181" s="28"/>
      <c r="U181" s="28" t="s">
        <v>129</v>
      </c>
      <c r="V181" s="29">
        <v>88.663500000000013</v>
      </c>
    </row>
    <row r="182" spans="1:22" x14ac:dyDescent="0.2">
      <c r="A182" s="28">
        <v>1991</v>
      </c>
      <c r="B182" s="28" t="s">
        <v>83</v>
      </c>
      <c r="C182" s="28" t="s">
        <v>80</v>
      </c>
      <c r="D182" s="28" t="s">
        <v>72</v>
      </c>
      <c r="E182" s="28" t="s">
        <v>78</v>
      </c>
      <c r="F182" s="28" t="s">
        <v>74</v>
      </c>
      <c r="G182" s="28">
        <v>2.43678741642618</v>
      </c>
      <c r="H182" s="29">
        <v>13.46795008</v>
      </c>
      <c r="I182" s="30">
        <v>44.786149563041498</v>
      </c>
      <c r="K182" s="28">
        <v>181</v>
      </c>
      <c r="L182" s="28">
        <v>1994</v>
      </c>
      <c r="M182" s="28" t="s">
        <v>161</v>
      </c>
      <c r="N182" s="28" t="s">
        <v>127</v>
      </c>
      <c r="O182" s="28">
        <v>0.5</v>
      </c>
      <c r="P182" s="28" t="s">
        <v>128</v>
      </c>
      <c r="Q182" s="28">
        <v>721</v>
      </c>
      <c r="R182" s="28"/>
      <c r="S182" s="28"/>
      <c r="T182" s="28"/>
      <c r="U182" s="28" t="s">
        <v>129</v>
      </c>
      <c r="V182" s="29">
        <v>98.056000000000012</v>
      </c>
    </row>
    <row r="183" spans="1:22" x14ac:dyDescent="0.2">
      <c r="A183" s="28">
        <v>1990</v>
      </c>
      <c r="B183" s="28" t="s">
        <v>83</v>
      </c>
      <c r="C183" s="28" t="s">
        <v>80</v>
      </c>
      <c r="D183" s="28" t="s">
        <v>72</v>
      </c>
      <c r="E183" s="28" t="s">
        <v>78</v>
      </c>
      <c r="F183" s="28" t="s">
        <v>74</v>
      </c>
      <c r="G183" s="28">
        <v>2.43678741642618</v>
      </c>
      <c r="H183" s="29">
        <v>13.46795008</v>
      </c>
      <c r="I183" s="30">
        <v>44.786149563041498</v>
      </c>
      <c r="K183" s="28">
        <v>182</v>
      </c>
      <c r="L183" s="28">
        <v>1994</v>
      </c>
      <c r="M183" s="28" t="s">
        <v>161</v>
      </c>
      <c r="N183" s="28" t="s">
        <v>127</v>
      </c>
      <c r="O183" s="28">
        <v>0.5</v>
      </c>
      <c r="P183" s="28" t="s">
        <v>128</v>
      </c>
      <c r="Q183" s="28">
        <v>721</v>
      </c>
      <c r="R183" s="28"/>
      <c r="S183" s="28"/>
      <c r="T183" s="28"/>
      <c r="U183" s="28" t="s">
        <v>133</v>
      </c>
      <c r="V183" s="29">
        <v>98.056000000000012</v>
      </c>
    </row>
    <row r="184" spans="1:22" x14ac:dyDescent="0.2">
      <c r="A184" s="28">
        <v>2016</v>
      </c>
      <c r="B184" s="28" t="s">
        <v>84</v>
      </c>
      <c r="C184" s="28" t="s">
        <v>85</v>
      </c>
      <c r="D184" s="28" t="s">
        <v>72</v>
      </c>
      <c r="E184" s="28" t="s">
        <v>78</v>
      </c>
      <c r="F184" s="28" t="s">
        <v>74</v>
      </c>
      <c r="G184" s="28">
        <v>2.31092292816288</v>
      </c>
      <c r="H184" s="29">
        <v>1.6365501839999901</v>
      </c>
      <c r="I184" s="30">
        <v>5.4421631259897456</v>
      </c>
      <c r="K184" s="28">
        <v>183</v>
      </c>
      <c r="L184" s="28">
        <v>1994</v>
      </c>
      <c r="M184" s="28" t="s">
        <v>162</v>
      </c>
      <c r="N184" s="28" t="s">
        <v>146</v>
      </c>
      <c r="O184" s="28">
        <v>1</v>
      </c>
      <c r="P184" s="28" t="s">
        <v>128</v>
      </c>
      <c r="Q184" s="28">
        <v>58</v>
      </c>
      <c r="R184" s="28"/>
      <c r="S184" s="28"/>
      <c r="T184" s="28"/>
      <c r="U184" s="28" t="s">
        <v>129</v>
      </c>
      <c r="V184" s="29">
        <v>4.8001518519635225E-5</v>
      </c>
    </row>
    <row r="185" spans="1:22" x14ac:dyDescent="0.2">
      <c r="A185" s="28">
        <v>2015</v>
      </c>
      <c r="B185" s="28" t="s">
        <v>84</v>
      </c>
      <c r="C185" s="28" t="s">
        <v>85</v>
      </c>
      <c r="D185" s="28" t="s">
        <v>72</v>
      </c>
      <c r="E185" s="28" t="s">
        <v>78</v>
      </c>
      <c r="F185" s="28" t="s">
        <v>74</v>
      </c>
      <c r="G185" s="28">
        <v>2.6531420847108</v>
      </c>
      <c r="H185" s="29">
        <v>2.84898944</v>
      </c>
      <c r="I185" s="30">
        <v>9.4739931767972401</v>
      </c>
      <c r="K185" s="28">
        <v>184</v>
      </c>
      <c r="L185" s="28">
        <v>1994</v>
      </c>
      <c r="M185" s="28" t="s">
        <v>163</v>
      </c>
      <c r="N185" s="28" t="s">
        <v>146</v>
      </c>
      <c r="O185" s="28">
        <v>1</v>
      </c>
      <c r="P185" s="28" t="s">
        <v>128</v>
      </c>
      <c r="Q185" s="28">
        <v>522</v>
      </c>
      <c r="R185" s="28"/>
      <c r="S185" s="28"/>
      <c r="T185" s="28"/>
      <c r="U185" s="28" t="s">
        <v>129</v>
      </c>
      <c r="V185" s="29">
        <v>4.3201366667671706E-4</v>
      </c>
    </row>
    <row r="186" spans="1:22" x14ac:dyDescent="0.2">
      <c r="A186" s="28">
        <v>2014</v>
      </c>
      <c r="B186" s="28" t="s">
        <v>84</v>
      </c>
      <c r="C186" s="28" t="s">
        <v>85</v>
      </c>
      <c r="D186" s="28" t="s">
        <v>72</v>
      </c>
      <c r="E186" s="28" t="s">
        <v>78</v>
      </c>
      <c r="F186" s="28" t="s">
        <v>74</v>
      </c>
      <c r="G186" s="28">
        <v>2.9953612412587201</v>
      </c>
      <c r="H186" s="29">
        <v>3.9238354559999999</v>
      </c>
      <c r="I186" s="30">
        <v>13.048272420770745</v>
      </c>
      <c r="K186" s="28">
        <v>185</v>
      </c>
      <c r="L186" s="28">
        <v>1994</v>
      </c>
      <c r="M186" s="28" t="s">
        <v>164</v>
      </c>
      <c r="N186" s="28" t="s">
        <v>146</v>
      </c>
      <c r="O186" s="28">
        <v>1</v>
      </c>
      <c r="P186" s="28" t="s">
        <v>128</v>
      </c>
      <c r="Q186" s="28">
        <v>32686</v>
      </c>
      <c r="R186" s="28"/>
      <c r="S186" s="28"/>
      <c r="T186" s="28"/>
      <c r="U186" s="28" t="s">
        <v>129</v>
      </c>
      <c r="V186" s="29">
        <v>2.7051338522979258E-2</v>
      </c>
    </row>
    <row r="187" spans="1:22" x14ac:dyDescent="0.2">
      <c r="A187" s="28">
        <v>2013</v>
      </c>
      <c r="B187" s="28" t="s">
        <v>84</v>
      </c>
      <c r="C187" s="28" t="s">
        <v>85</v>
      </c>
      <c r="D187" s="28" t="s">
        <v>72</v>
      </c>
      <c r="E187" s="28" t="s">
        <v>78</v>
      </c>
      <c r="F187" s="28" t="s">
        <v>74</v>
      </c>
      <c r="G187" s="28">
        <v>3.3375803978066401</v>
      </c>
      <c r="H187" s="29">
        <v>3.7036862720000001</v>
      </c>
      <c r="I187" s="30">
        <v>12.316191129836412</v>
      </c>
      <c r="K187" s="28">
        <v>186</v>
      </c>
      <c r="L187" s="28">
        <v>1994</v>
      </c>
      <c r="M187" s="28" t="s">
        <v>165</v>
      </c>
      <c r="N187" s="28" t="s">
        <v>140</v>
      </c>
      <c r="O187" s="28">
        <v>1</v>
      </c>
      <c r="P187" s="28" t="s">
        <v>128</v>
      </c>
      <c r="Q187" s="28">
        <v>9337</v>
      </c>
      <c r="R187" s="28">
        <v>0</v>
      </c>
      <c r="S187" s="45">
        <v>0</v>
      </c>
      <c r="T187" s="45">
        <v>0</v>
      </c>
      <c r="U187" s="28" t="s">
        <v>129</v>
      </c>
      <c r="V187" s="29">
        <v>0</v>
      </c>
    </row>
    <row r="188" spans="1:22" x14ac:dyDescent="0.2">
      <c r="A188" s="28">
        <v>2012</v>
      </c>
      <c r="B188" s="28" t="s">
        <v>84</v>
      </c>
      <c r="C188" s="28" t="s">
        <v>85</v>
      </c>
      <c r="D188" s="28" t="s">
        <v>72</v>
      </c>
      <c r="E188" s="28" t="s">
        <v>78</v>
      </c>
      <c r="F188" s="28" t="s">
        <v>74</v>
      </c>
      <c r="G188" s="28">
        <v>3.6797995543545601</v>
      </c>
      <c r="H188" s="29">
        <v>3.4835370879999998</v>
      </c>
      <c r="I188" s="30">
        <v>11.58410983890208</v>
      </c>
      <c r="K188" s="28">
        <v>187</v>
      </c>
      <c r="L188" s="28">
        <v>1994</v>
      </c>
      <c r="M188" s="28" t="s">
        <v>166</v>
      </c>
      <c r="N188" s="28" t="s">
        <v>167</v>
      </c>
      <c r="O188" s="28">
        <v>0.5</v>
      </c>
      <c r="P188" s="28" t="s">
        <v>128</v>
      </c>
      <c r="Q188" s="28">
        <v>350</v>
      </c>
      <c r="R188" s="28"/>
      <c r="S188" s="28"/>
      <c r="T188" s="28"/>
      <c r="U188" s="28" t="s">
        <v>129</v>
      </c>
      <c r="V188" s="29">
        <v>57.288855085350001</v>
      </c>
    </row>
    <row r="189" spans="1:22" x14ac:dyDescent="0.2">
      <c r="A189" s="28">
        <v>2011</v>
      </c>
      <c r="B189" s="28" t="s">
        <v>84</v>
      </c>
      <c r="C189" s="28" t="s">
        <v>85</v>
      </c>
      <c r="D189" s="28" t="s">
        <v>72</v>
      </c>
      <c r="E189" s="28" t="s">
        <v>78</v>
      </c>
      <c r="F189" s="28" t="s">
        <v>74</v>
      </c>
      <c r="G189" s="28">
        <v>3.6797995543545601</v>
      </c>
      <c r="H189" s="29">
        <v>3.4835370879999998</v>
      </c>
      <c r="I189" s="30">
        <v>11.58410983890208</v>
      </c>
      <c r="K189" s="28">
        <v>188</v>
      </c>
      <c r="L189" s="28">
        <v>1994</v>
      </c>
      <c r="M189" s="28" t="s">
        <v>166</v>
      </c>
      <c r="N189" s="28" t="s">
        <v>167</v>
      </c>
      <c r="O189" s="28">
        <v>0.5</v>
      </c>
      <c r="P189" s="28" t="s">
        <v>128</v>
      </c>
      <c r="Q189" s="28">
        <v>350</v>
      </c>
      <c r="R189" s="28"/>
      <c r="S189" s="28"/>
      <c r="T189" s="28"/>
      <c r="U189" s="28" t="s">
        <v>133</v>
      </c>
      <c r="V189" s="29">
        <v>56.238468089999998</v>
      </c>
    </row>
    <row r="190" spans="1:22" x14ac:dyDescent="0.2">
      <c r="A190" s="28">
        <v>2010</v>
      </c>
      <c r="B190" s="28" t="s">
        <v>84</v>
      </c>
      <c r="C190" s="28" t="s">
        <v>85</v>
      </c>
      <c r="D190" s="28" t="s">
        <v>72</v>
      </c>
      <c r="E190" s="28" t="s">
        <v>78</v>
      </c>
      <c r="F190" s="28" t="s">
        <v>74</v>
      </c>
      <c r="G190" s="28">
        <v>3.6797995543545601</v>
      </c>
      <c r="H190" s="29">
        <v>3.4835370879999998</v>
      </c>
      <c r="I190" s="30">
        <v>11.58410983890208</v>
      </c>
      <c r="K190" s="28">
        <v>189</v>
      </c>
      <c r="L190" s="28">
        <v>1994</v>
      </c>
      <c r="M190" s="28" t="s">
        <v>168</v>
      </c>
      <c r="N190" s="28" t="s">
        <v>146</v>
      </c>
      <c r="O190" s="28">
        <v>1</v>
      </c>
      <c r="P190" s="28" t="s">
        <v>128</v>
      </c>
      <c r="Q190" s="28">
        <v>30000</v>
      </c>
      <c r="R190" s="28"/>
      <c r="S190" s="28"/>
      <c r="T190" s="28"/>
      <c r="U190" s="28" t="s">
        <v>129</v>
      </c>
      <c r="V190" s="29">
        <v>2.4828371648087186E-2</v>
      </c>
    </row>
    <row r="191" spans="1:22" x14ac:dyDescent="0.2">
      <c r="A191" s="28">
        <v>2009</v>
      </c>
      <c r="B191" s="28" t="s">
        <v>84</v>
      </c>
      <c r="C191" s="28" t="s">
        <v>85</v>
      </c>
      <c r="D191" s="28" t="s">
        <v>72</v>
      </c>
      <c r="E191" s="28" t="s">
        <v>78</v>
      </c>
      <c r="F191" s="28" t="s">
        <v>74</v>
      </c>
      <c r="G191" s="28">
        <v>3.6797995543545601</v>
      </c>
      <c r="H191" s="29">
        <v>3.4835370879999998</v>
      </c>
      <c r="I191" s="30">
        <v>11.58410983890208</v>
      </c>
      <c r="K191" s="28">
        <v>190</v>
      </c>
      <c r="L191" s="28">
        <v>1995</v>
      </c>
      <c r="M191" s="28" t="s">
        <v>126</v>
      </c>
      <c r="N191" s="28" t="s">
        <v>127</v>
      </c>
      <c r="O191" s="28">
        <v>0.5</v>
      </c>
      <c r="P191" s="28" t="s">
        <v>128</v>
      </c>
      <c r="Q191" s="28">
        <v>825</v>
      </c>
      <c r="R191" s="28"/>
      <c r="S191" s="28"/>
      <c r="T191" s="28"/>
      <c r="U191" s="28" t="s">
        <v>129</v>
      </c>
      <c r="V191" s="29">
        <v>112.2</v>
      </c>
    </row>
    <row r="192" spans="1:22" x14ac:dyDescent="0.2">
      <c r="A192" s="28">
        <v>2008</v>
      </c>
      <c r="B192" s="28" t="s">
        <v>84</v>
      </c>
      <c r="C192" s="28" t="s">
        <v>85</v>
      </c>
      <c r="D192" s="28" t="s">
        <v>72</v>
      </c>
      <c r="E192" s="28" t="s">
        <v>78</v>
      </c>
      <c r="F192" s="28" t="s">
        <v>74</v>
      </c>
      <c r="G192" s="28">
        <v>3.6797995543545601</v>
      </c>
      <c r="H192" s="29">
        <v>3.4835370879999998</v>
      </c>
      <c r="I192" s="30">
        <v>11.58410983890208</v>
      </c>
      <c r="K192" s="28">
        <v>191</v>
      </c>
      <c r="L192" s="28">
        <v>1995</v>
      </c>
      <c r="M192" s="28" t="s">
        <v>126</v>
      </c>
      <c r="N192" s="28" t="s">
        <v>127</v>
      </c>
      <c r="O192" s="28">
        <v>0.5</v>
      </c>
      <c r="P192" s="28" t="s">
        <v>128</v>
      </c>
      <c r="Q192" s="28">
        <v>825</v>
      </c>
      <c r="R192" s="28"/>
      <c r="S192" s="28"/>
      <c r="T192" s="28"/>
      <c r="U192" s="28" t="s">
        <v>133</v>
      </c>
      <c r="V192" s="29">
        <v>112.2</v>
      </c>
    </row>
    <row r="193" spans="1:22" x14ac:dyDescent="0.2">
      <c r="A193" s="28">
        <v>2007</v>
      </c>
      <c r="B193" s="28" t="s">
        <v>84</v>
      </c>
      <c r="C193" s="28" t="s">
        <v>85</v>
      </c>
      <c r="D193" s="28" t="s">
        <v>72</v>
      </c>
      <c r="E193" s="28" t="s">
        <v>78</v>
      </c>
      <c r="F193" s="28" t="s">
        <v>74</v>
      </c>
      <c r="G193" s="28">
        <v>3.6797995543545601</v>
      </c>
      <c r="H193" s="29">
        <v>3.4835370879999998</v>
      </c>
      <c r="I193" s="30">
        <v>11.58410983890208</v>
      </c>
      <c r="K193" s="28">
        <v>192</v>
      </c>
      <c r="L193" s="28">
        <v>1995</v>
      </c>
      <c r="M193" s="28" t="s">
        <v>136</v>
      </c>
      <c r="N193" s="28" t="s">
        <v>137</v>
      </c>
      <c r="O193" s="28">
        <v>0.5</v>
      </c>
      <c r="P193" s="28" t="s">
        <v>128</v>
      </c>
      <c r="Q193" s="28">
        <v>85</v>
      </c>
      <c r="R193" s="28"/>
      <c r="S193" s="28"/>
      <c r="T193" s="28"/>
      <c r="U193" s="28" t="s">
        <v>129</v>
      </c>
      <c r="V193" s="29">
        <v>0</v>
      </c>
    </row>
    <row r="194" spans="1:22" x14ac:dyDescent="0.2">
      <c r="A194" s="28">
        <v>2006</v>
      </c>
      <c r="B194" s="28" t="s">
        <v>84</v>
      </c>
      <c r="C194" s="28" t="s">
        <v>85</v>
      </c>
      <c r="D194" s="28" t="s">
        <v>72</v>
      </c>
      <c r="E194" s="28" t="s">
        <v>78</v>
      </c>
      <c r="F194" s="28" t="s">
        <v>74</v>
      </c>
      <c r="G194" s="28">
        <v>3.6797995543545601</v>
      </c>
      <c r="H194" s="29">
        <v>3.4835370879999998</v>
      </c>
      <c r="I194" s="30">
        <v>11.58410983890208</v>
      </c>
      <c r="K194" s="28">
        <v>193</v>
      </c>
      <c r="L194" s="28">
        <v>1995</v>
      </c>
      <c r="M194" s="28" t="s">
        <v>136</v>
      </c>
      <c r="N194" s="28" t="s">
        <v>137</v>
      </c>
      <c r="O194" s="28">
        <v>0.5</v>
      </c>
      <c r="P194" s="28" t="s">
        <v>128</v>
      </c>
      <c r="Q194" s="28">
        <v>85</v>
      </c>
      <c r="R194" s="28"/>
      <c r="S194" s="28"/>
      <c r="T194" s="28"/>
      <c r="U194" s="28" t="s">
        <v>133</v>
      </c>
      <c r="V194" s="29">
        <v>0</v>
      </c>
    </row>
    <row r="195" spans="1:22" x14ac:dyDescent="0.2">
      <c r="A195" s="28">
        <v>2005</v>
      </c>
      <c r="B195" s="28" t="s">
        <v>84</v>
      </c>
      <c r="C195" s="28" t="s">
        <v>85</v>
      </c>
      <c r="D195" s="28" t="s">
        <v>72</v>
      </c>
      <c r="E195" s="28" t="s">
        <v>78</v>
      </c>
      <c r="F195" s="28" t="s">
        <v>74</v>
      </c>
      <c r="G195" s="28">
        <v>3.6797995543545601</v>
      </c>
      <c r="H195" s="29">
        <v>3.4835370879999998</v>
      </c>
      <c r="I195" s="30">
        <v>11.58410983890208</v>
      </c>
      <c r="K195" s="28">
        <v>194</v>
      </c>
      <c r="L195" s="28">
        <v>1995</v>
      </c>
      <c r="M195" s="28" t="s">
        <v>49</v>
      </c>
      <c r="N195" s="28" t="s">
        <v>140</v>
      </c>
      <c r="O195" s="28">
        <v>0.18927305479720199</v>
      </c>
      <c r="P195" s="28" t="s">
        <v>128</v>
      </c>
      <c r="Q195" s="28">
        <v>23037.748410751101</v>
      </c>
      <c r="R195" s="28">
        <v>50</v>
      </c>
      <c r="S195" s="45">
        <v>0.3</v>
      </c>
      <c r="T195" s="45">
        <v>0.15</v>
      </c>
      <c r="U195" s="28" t="s">
        <v>141</v>
      </c>
      <c r="V195" s="29">
        <v>19582.086149138438</v>
      </c>
    </row>
    <row r="196" spans="1:22" x14ac:dyDescent="0.2">
      <c r="A196" s="28">
        <v>2004</v>
      </c>
      <c r="B196" s="28" t="s">
        <v>84</v>
      </c>
      <c r="C196" s="28" t="s">
        <v>85</v>
      </c>
      <c r="D196" s="28" t="s">
        <v>72</v>
      </c>
      <c r="E196" s="28" t="s">
        <v>78</v>
      </c>
      <c r="F196" s="28" t="s">
        <v>74</v>
      </c>
      <c r="G196" s="28">
        <v>3.6797995543545601</v>
      </c>
      <c r="H196" s="29">
        <v>3.4835370879999998</v>
      </c>
      <c r="I196" s="30">
        <v>11.58410983890208</v>
      </c>
      <c r="K196" s="28">
        <v>195</v>
      </c>
      <c r="L196" s="28">
        <v>1995</v>
      </c>
      <c r="M196" s="28" t="s">
        <v>49</v>
      </c>
      <c r="N196" s="28" t="s">
        <v>140</v>
      </c>
      <c r="O196" s="28">
        <v>0.13115230978051601</v>
      </c>
      <c r="P196" s="28" t="s">
        <v>128</v>
      </c>
      <c r="Q196" s="28">
        <v>15963.4656895551</v>
      </c>
      <c r="R196" s="28">
        <v>50</v>
      </c>
      <c r="S196" s="45">
        <v>0.3</v>
      </c>
      <c r="T196" s="45">
        <v>0.15</v>
      </c>
      <c r="U196" s="28" t="s">
        <v>169</v>
      </c>
      <c r="V196" s="29">
        <v>13568.945836121837</v>
      </c>
    </row>
    <row r="197" spans="1:22" x14ac:dyDescent="0.2">
      <c r="A197" s="28">
        <v>2003</v>
      </c>
      <c r="B197" s="28" t="s">
        <v>84</v>
      </c>
      <c r="C197" s="28" t="s">
        <v>85</v>
      </c>
      <c r="D197" s="28" t="s">
        <v>72</v>
      </c>
      <c r="E197" s="28" t="s">
        <v>78</v>
      </c>
      <c r="F197" s="28" t="s">
        <v>74</v>
      </c>
      <c r="G197" s="28">
        <v>3.6797995543545601</v>
      </c>
      <c r="H197" s="29">
        <v>3.4835370879999998</v>
      </c>
      <c r="I197" s="30">
        <v>11.58410983890208</v>
      </c>
      <c r="K197" s="28">
        <v>196</v>
      </c>
      <c r="L197" s="28">
        <v>1995</v>
      </c>
      <c r="M197" s="28" t="s">
        <v>49</v>
      </c>
      <c r="N197" s="28" t="s">
        <v>140</v>
      </c>
      <c r="O197" s="28">
        <v>2.9574635422280601E-2</v>
      </c>
      <c r="P197" s="28" t="s">
        <v>128</v>
      </c>
      <c r="Q197" s="28">
        <v>3599.7358996937301</v>
      </c>
      <c r="R197" s="28">
        <v>50</v>
      </c>
      <c r="S197" s="45">
        <v>0.3</v>
      </c>
      <c r="T197" s="45">
        <v>0.15</v>
      </c>
      <c r="U197" s="28" t="s">
        <v>129</v>
      </c>
      <c r="V197" s="29">
        <v>3059.7755147396711</v>
      </c>
    </row>
    <row r="198" spans="1:22" x14ac:dyDescent="0.2">
      <c r="A198" s="28">
        <v>2002</v>
      </c>
      <c r="B198" s="28" t="s">
        <v>84</v>
      </c>
      <c r="C198" s="28" t="s">
        <v>85</v>
      </c>
      <c r="D198" s="28" t="s">
        <v>72</v>
      </c>
      <c r="E198" s="28" t="s">
        <v>78</v>
      </c>
      <c r="F198" s="28" t="s">
        <v>74</v>
      </c>
      <c r="G198" s="28">
        <v>3.6797995543545601</v>
      </c>
      <c r="H198" s="29">
        <v>3.4835370879999998</v>
      </c>
      <c r="I198" s="30">
        <v>11.58410983890208</v>
      </c>
      <c r="K198" s="28">
        <v>197</v>
      </c>
      <c r="L198" s="28">
        <v>1995</v>
      </c>
      <c r="M198" s="28" t="s">
        <v>49</v>
      </c>
      <c r="N198" s="28" t="s">
        <v>140</v>
      </c>
      <c r="O198" s="28">
        <v>0.15</v>
      </c>
      <c r="P198" s="28" t="s">
        <v>128</v>
      </c>
      <c r="Q198" s="28">
        <v>18257.55</v>
      </c>
      <c r="R198" s="28">
        <v>50</v>
      </c>
      <c r="S198" s="45">
        <v>0.3</v>
      </c>
      <c r="T198" s="45">
        <v>0.15</v>
      </c>
      <c r="U198" s="28" t="s">
        <v>142</v>
      </c>
      <c r="V198" s="29">
        <v>15518.917500000001</v>
      </c>
    </row>
    <row r="199" spans="1:22" x14ac:dyDescent="0.2">
      <c r="A199" s="28">
        <v>2001</v>
      </c>
      <c r="B199" s="28" t="s">
        <v>84</v>
      </c>
      <c r="C199" s="28" t="s">
        <v>85</v>
      </c>
      <c r="D199" s="28" t="s">
        <v>72</v>
      </c>
      <c r="E199" s="28" t="s">
        <v>78</v>
      </c>
      <c r="F199" s="28" t="s">
        <v>74</v>
      </c>
      <c r="G199" s="28">
        <v>3.6797995543545601</v>
      </c>
      <c r="H199" s="29">
        <v>3.4835370879999998</v>
      </c>
      <c r="I199" s="30">
        <v>11.58410983890208</v>
      </c>
      <c r="K199" s="28">
        <v>198</v>
      </c>
      <c r="L199" s="28">
        <v>1995</v>
      </c>
      <c r="M199" s="28" t="s">
        <v>49</v>
      </c>
      <c r="N199" s="28" t="s">
        <v>140</v>
      </c>
      <c r="O199" s="28">
        <v>0.5</v>
      </c>
      <c r="P199" s="28" t="s">
        <v>128</v>
      </c>
      <c r="Q199" s="28">
        <v>60858.5</v>
      </c>
      <c r="R199" s="28">
        <v>50</v>
      </c>
      <c r="S199" s="45">
        <v>0.3</v>
      </c>
      <c r="T199" s="45">
        <v>0.15</v>
      </c>
      <c r="U199" s="28" t="s">
        <v>133</v>
      </c>
      <c r="V199" s="29">
        <v>51729.725000000006</v>
      </c>
    </row>
    <row r="200" spans="1:22" x14ac:dyDescent="0.2">
      <c r="A200" s="28">
        <v>2000</v>
      </c>
      <c r="B200" s="28" t="s">
        <v>84</v>
      </c>
      <c r="C200" s="28" t="s">
        <v>85</v>
      </c>
      <c r="D200" s="28" t="s">
        <v>72</v>
      </c>
      <c r="E200" s="28" t="s">
        <v>78</v>
      </c>
      <c r="F200" s="28" t="s">
        <v>74</v>
      </c>
      <c r="G200" s="28">
        <v>3.6797995543545601</v>
      </c>
      <c r="H200" s="29">
        <v>3.4835370879999998</v>
      </c>
      <c r="I200" s="30">
        <v>11.58410983890208</v>
      </c>
      <c r="K200" s="28">
        <v>199</v>
      </c>
      <c r="L200" s="28">
        <v>1995</v>
      </c>
      <c r="M200" s="28" t="s">
        <v>50</v>
      </c>
      <c r="N200" s="28" t="s">
        <v>143</v>
      </c>
      <c r="O200" s="28">
        <v>0.5</v>
      </c>
      <c r="P200" s="28" t="s">
        <v>128</v>
      </c>
      <c r="Q200" s="28">
        <v>6435.5</v>
      </c>
      <c r="R200" s="28"/>
      <c r="S200" s="28"/>
      <c r="T200" s="28"/>
      <c r="U200" s="28" t="s">
        <v>129</v>
      </c>
      <c r="V200" s="29">
        <v>7863.284168839029</v>
      </c>
    </row>
    <row r="201" spans="1:22" x14ac:dyDescent="0.2">
      <c r="A201" s="28">
        <v>1999</v>
      </c>
      <c r="B201" s="28" t="s">
        <v>84</v>
      </c>
      <c r="C201" s="28" t="s">
        <v>85</v>
      </c>
      <c r="D201" s="28" t="s">
        <v>72</v>
      </c>
      <c r="E201" s="28" t="s">
        <v>78</v>
      </c>
      <c r="F201" s="28" t="s">
        <v>74</v>
      </c>
      <c r="G201" s="28">
        <v>3.6797995543545601</v>
      </c>
      <c r="H201" s="29">
        <v>4.3544213599999999</v>
      </c>
      <c r="I201" s="30">
        <v>14.4801372986276</v>
      </c>
      <c r="K201" s="28">
        <v>200</v>
      </c>
      <c r="L201" s="28">
        <v>1995</v>
      </c>
      <c r="M201" s="28" t="s">
        <v>50</v>
      </c>
      <c r="N201" s="28" t="s">
        <v>143</v>
      </c>
      <c r="O201" s="28">
        <v>0.5</v>
      </c>
      <c r="P201" s="28" t="s">
        <v>128</v>
      </c>
      <c r="Q201" s="28">
        <v>6435.5</v>
      </c>
      <c r="R201" s="28"/>
      <c r="S201" s="28"/>
      <c r="T201" s="28"/>
      <c r="U201" s="28" t="s">
        <v>133</v>
      </c>
      <c r="V201" s="29">
        <v>7666.2006775925411</v>
      </c>
    </row>
    <row r="202" spans="1:22" x14ac:dyDescent="0.2">
      <c r="A202" s="28">
        <v>1998</v>
      </c>
      <c r="B202" s="28" t="s">
        <v>84</v>
      </c>
      <c r="C202" s="28" t="s">
        <v>85</v>
      </c>
      <c r="D202" s="28" t="s">
        <v>72</v>
      </c>
      <c r="E202" s="28" t="s">
        <v>78</v>
      </c>
      <c r="F202" s="28" t="s">
        <v>74</v>
      </c>
      <c r="G202" s="28">
        <v>3.6797995543545601</v>
      </c>
      <c r="H202" s="29">
        <v>4.3544213599999999</v>
      </c>
      <c r="I202" s="30">
        <v>14.4801372986276</v>
      </c>
      <c r="K202" s="28">
        <v>201</v>
      </c>
      <c r="L202" s="28">
        <v>1995</v>
      </c>
      <c r="M202" s="28" t="s">
        <v>51</v>
      </c>
      <c r="N202" s="28" t="s">
        <v>144</v>
      </c>
      <c r="O202" s="28">
        <v>0.43201026085508298</v>
      </c>
      <c r="P202" s="28" t="s">
        <v>128</v>
      </c>
      <c r="Q202" s="28">
        <v>67825.610954247997</v>
      </c>
      <c r="R202" s="28"/>
      <c r="S202" s="28"/>
      <c r="T202" s="28"/>
      <c r="U202" s="28" t="s">
        <v>141</v>
      </c>
      <c r="V202" s="29">
        <v>162980.06256844028</v>
      </c>
    </row>
    <row r="203" spans="1:22" x14ac:dyDescent="0.2">
      <c r="A203" s="28">
        <v>1997</v>
      </c>
      <c r="B203" s="28" t="s">
        <v>84</v>
      </c>
      <c r="C203" s="28" t="s">
        <v>85</v>
      </c>
      <c r="D203" s="28" t="s">
        <v>72</v>
      </c>
      <c r="E203" s="28" t="s">
        <v>78</v>
      </c>
      <c r="F203" s="28" t="s">
        <v>74</v>
      </c>
      <c r="G203" s="28">
        <v>3.6797995543545601</v>
      </c>
      <c r="H203" s="29">
        <v>4.3544213599999999</v>
      </c>
      <c r="I203" s="30">
        <v>14.4801372986276</v>
      </c>
      <c r="K203" s="28">
        <v>202</v>
      </c>
      <c r="L203" s="28">
        <v>1995</v>
      </c>
      <c r="M203" s="28" t="s">
        <v>51</v>
      </c>
      <c r="N203" s="28" t="s">
        <v>144</v>
      </c>
      <c r="O203" s="28">
        <v>0.29935134518083001</v>
      </c>
      <c r="P203" s="28" t="s">
        <v>128</v>
      </c>
      <c r="Q203" s="28">
        <v>46998.161193390297</v>
      </c>
      <c r="R203" s="28"/>
      <c r="S203" s="28"/>
      <c r="T203" s="28"/>
      <c r="U203" s="28" t="s">
        <v>169</v>
      </c>
      <c r="V203" s="29">
        <v>120345.16505862625</v>
      </c>
    </row>
    <row r="204" spans="1:22" x14ac:dyDescent="0.2">
      <c r="A204" s="28">
        <v>1996</v>
      </c>
      <c r="B204" s="28" t="s">
        <v>84</v>
      </c>
      <c r="C204" s="28" t="s">
        <v>85</v>
      </c>
      <c r="D204" s="28" t="s">
        <v>72</v>
      </c>
      <c r="E204" s="28" t="s">
        <v>78</v>
      </c>
      <c r="F204" s="28" t="s">
        <v>74</v>
      </c>
      <c r="G204" s="28">
        <v>3.6797995543545601</v>
      </c>
      <c r="H204" s="29">
        <v>4.3544213599999999</v>
      </c>
      <c r="I204" s="30">
        <v>14.4801372986276</v>
      </c>
      <c r="K204" s="28">
        <v>203</v>
      </c>
      <c r="L204" s="28">
        <v>1995</v>
      </c>
      <c r="M204" s="28" t="s">
        <v>51</v>
      </c>
      <c r="N204" s="28" t="s">
        <v>144</v>
      </c>
      <c r="O204" s="28">
        <v>6.7503248030539295E-2</v>
      </c>
      <c r="P204" s="28" t="s">
        <v>128</v>
      </c>
      <c r="Q204" s="28">
        <v>10598.0099407946</v>
      </c>
      <c r="R204" s="28"/>
      <c r="S204" s="28"/>
      <c r="T204" s="28"/>
      <c r="U204" s="28" t="s">
        <v>129</v>
      </c>
      <c r="V204" s="29">
        <v>28255.568901385224</v>
      </c>
    </row>
    <row r="205" spans="1:22" x14ac:dyDescent="0.2">
      <c r="A205" s="28">
        <v>1995</v>
      </c>
      <c r="B205" s="28" t="s">
        <v>84</v>
      </c>
      <c r="C205" s="28" t="s">
        <v>85</v>
      </c>
      <c r="D205" s="28" t="s">
        <v>72</v>
      </c>
      <c r="E205" s="28" t="s">
        <v>78</v>
      </c>
      <c r="F205" s="28" t="s">
        <v>74</v>
      </c>
      <c r="G205" s="28">
        <v>3.6797995543545601</v>
      </c>
      <c r="H205" s="29">
        <v>4.3544213599999999</v>
      </c>
      <c r="I205" s="30">
        <v>14.4801372986276</v>
      </c>
      <c r="K205" s="28">
        <v>204</v>
      </c>
      <c r="L205" s="28">
        <v>1995</v>
      </c>
      <c r="M205" s="28" t="s">
        <v>51</v>
      </c>
      <c r="N205" s="28" t="s">
        <v>144</v>
      </c>
      <c r="O205" s="28">
        <v>0.201135145933547</v>
      </c>
      <c r="P205" s="28" t="s">
        <v>128</v>
      </c>
      <c r="Q205" s="28">
        <v>31578.217911566899</v>
      </c>
      <c r="R205" s="28"/>
      <c r="S205" s="28"/>
      <c r="T205" s="28"/>
      <c r="U205" s="28" t="s">
        <v>133</v>
      </c>
      <c r="V205" s="29">
        <v>81892.119313043615</v>
      </c>
    </row>
    <row r="206" spans="1:22" x14ac:dyDescent="0.2">
      <c r="A206" s="28">
        <v>1994</v>
      </c>
      <c r="B206" s="28" t="s">
        <v>84</v>
      </c>
      <c r="C206" s="28" t="s">
        <v>85</v>
      </c>
      <c r="D206" s="28" t="s">
        <v>72</v>
      </c>
      <c r="E206" s="28" t="s">
        <v>78</v>
      </c>
      <c r="F206" s="28" t="s">
        <v>74</v>
      </c>
      <c r="G206" s="28">
        <v>3.6797995543545601</v>
      </c>
      <c r="H206" s="29">
        <v>4.3544213599999999</v>
      </c>
      <c r="I206" s="30">
        <v>14.4801372986276</v>
      </c>
      <c r="K206" s="28">
        <v>205</v>
      </c>
      <c r="L206" s="28">
        <v>1995</v>
      </c>
      <c r="M206" s="28" t="s">
        <v>145</v>
      </c>
      <c r="N206" s="28" t="s">
        <v>146</v>
      </c>
      <c r="O206" s="28">
        <v>1</v>
      </c>
      <c r="P206" s="28" t="s">
        <v>128</v>
      </c>
      <c r="Q206" s="28">
        <v>16233</v>
      </c>
      <c r="R206" s="28"/>
      <c r="S206" s="28"/>
      <c r="T206" s="28"/>
      <c r="U206" s="28" t="s">
        <v>129</v>
      </c>
      <c r="V206" s="29">
        <v>1.3434631898779976E-2</v>
      </c>
    </row>
    <row r="207" spans="1:22" x14ac:dyDescent="0.2">
      <c r="A207" s="28">
        <v>1993</v>
      </c>
      <c r="B207" s="28" t="s">
        <v>84</v>
      </c>
      <c r="C207" s="28" t="s">
        <v>85</v>
      </c>
      <c r="D207" s="28" t="s">
        <v>72</v>
      </c>
      <c r="E207" s="28" t="s">
        <v>78</v>
      </c>
      <c r="F207" s="28" t="s">
        <v>74</v>
      </c>
      <c r="G207" s="28">
        <v>3.6797995543545601</v>
      </c>
      <c r="H207" s="29">
        <v>4.3544213599999999</v>
      </c>
      <c r="I207" s="30">
        <v>14.4801372986276</v>
      </c>
      <c r="K207" s="28">
        <v>206</v>
      </c>
      <c r="L207" s="28">
        <v>1995</v>
      </c>
      <c r="M207" s="28" t="s">
        <v>147</v>
      </c>
      <c r="N207" s="28" t="s">
        <v>148</v>
      </c>
      <c r="O207" s="28">
        <v>1</v>
      </c>
      <c r="P207" s="28" t="s">
        <v>128</v>
      </c>
      <c r="Q207" s="28">
        <v>258667</v>
      </c>
      <c r="R207" s="28"/>
      <c r="S207" s="28"/>
      <c r="T207" s="28"/>
      <c r="U207" s="28" t="s">
        <v>129</v>
      </c>
      <c r="V207" s="29">
        <v>0.21407601363652559</v>
      </c>
    </row>
    <row r="208" spans="1:22" x14ac:dyDescent="0.2">
      <c r="A208" s="28">
        <v>1992</v>
      </c>
      <c r="B208" s="28" t="s">
        <v>84</v>
      </c>
      <c r="C208" s="28" t="s">
        <v>85</v>
      </c>
      <c r="D208" s="28" t="s">
        <v>72</v>
      </c>
      <c r="E208" s="28" t="s">
        <v>78</v>
      </c>
      <c r="F208" s="28" t="s">
        <v>74</v>
      </c>
      <c r="G208" s="28">
        <v>3.6797995543545601</v>
      </c>
      <c r="H208" s="29">
        <v>4.3544213599999999</v>
      </c>
      <c r="I208" s="30">
        <v>14.4801372986276</v>
      </c>
      <c r="K208" s="28">
        <v>207</v>
      </c>
      <c r="L208" s="28">
        <v>1995</v>
      </c>
      <c r="M208" s="28" t="s">
        <v>149</v>
      </c>
      <c r="N208" s="28" t="s">
        <v>140</v>
      </c>
      <c r="O208" s="28">
        <v>1</v>
      </c>
      <c r="P208" s="28" t="s">
        <v>128</v>
      </c>
      <c r="Q208" s="28">
        <v>30956</v>
      </c>
      <c r="R208" s="28">
        <v>0</v>
      </c>
      <c r="S208" s="45">
        <v>0</v>
      </c>
      <c r="T208" s="45">
        <v>0</v>
      </c>
      <c r="U208" s="28" t="s">
        <v>129</v>
      </c>
      <c r="V208" s="29">
        <v>0</v>
      </c>
    </row>
    <row r="209" spans="1:22" x14ac:dyDescent="0.2">
      <c r="A209" s="28">
        <v>1991</v>
      </c>
      <c r="B209" s="28" t="s">
        <v>84</v>
      </c>
      <c r="C209" s="28" t="s">
        <v>85</v>
      </c>
      <c r="D209" s="28" t="s">
        <v>72</v>
      </c>
      <c r="E209" s="28" t="s">
        <v>78</v>
      </c>
      <c r="F209" s="28" t="s">
        <v>74</v>
      </c>
      <c r="G209" s="28">
        <v>3.6797995543545601</v>
      </c>
      <c r="H209" s="29">
        <v>4.3544213599999999</v>
      </c>
      <c r="I209" s="30">
        <v>14.4801372986276</v>
      </c>
      <c r="K209" s="28">
        <v>208</v>
      </c>
      <c r="L209" s="28">
        <v>1995</v>
      </c>
      <c r="M209" s="28" t="s">
        <v>150</v>
      </c>
      <c r="N209" s="28" t="s">
        <v>148</v>
      </c>
      <c r="O209" s="28">
        <v>1</v>
      </c>
      <c r="P209" s="28" t="s">
        <v>128</v>
      </c>
      <c r="Q209" s="28">
        <v>2933</v>
      </c>
      <c r="R209" s="28"/>
      <c r="S209" s="28"/>
      <c r="T209" s="28"/>
      <c r="U209" s="28" t="s">
        <v>129</v>
      </c>
      <c r="V209" s="29">
        <v>2.4273871347946572E-3</v>
      </c>
    </row>
    <row r="210" spans="1:22" x14ac:dyDescent="0.2">
      <c r="A210" s="28">
        <v>1990</v>
      </c>
      <c r="B210" s="28" t="s">
        <v>84</v>
      </c>
      <c r="C210" s="28" t="s">
        <v>85</v>
      </c>
      <c r="D210" s="28" t="s">
        <v>72</v>
      </c>
      <c r="E210" s="28" t="s">
        <v>78</v>
      </c>
      <c r="F210" s="28" t="s">
        <v>74</v>
      </c>
      <c r="G210" s="28">
        <v>3.6797995543545601</v>
      </c>
      <c r="H210" s="29">
        <v>4.3544213599999999</v>
      </c>
      <c r="I210" s="30">
        <v>14.4801372986276</v>
      </c>
      <c r="K210" s="28">
        <v>209</v>
      </c>
      <c r="L210" s="28">
        <v>1995</v>
      </c>
      <c r="M210" s="28" t="s">
        <v>151</v>
      </c>
      <c r="N210" s="28" t="s">
        <v>146</v>
      </c>
      <c r="O210" s="28">
        <v>1</v>
      </c>
      <c r="P210" s="28" t="s">
        <v>128</v>
      </c>
      <c r="Q210" s="28">
        <v>194</v>
      </c>
      <c r="R210" s="28"/>
      <c r="S210" s="28"/>
      <c r="T210" s="28"/>
      <c r="U210" s="28" t="s">
        <v>129</v>
      </c>
      <c r="V210" s="29">
        <v>1.6055680332429712E-4</v>
      </c>
    </row>
    <row r="211" spans="1:22" x14ac:dyDescent="0.2">
      <c r="A211" s="28">
        <v>2016</v>
      </c>
      <c r="B211" s="28" t="s">
        <v>86</v>
      </c>
      <c r="C211" s="28" t="s">
        <v>87</v>
      </c>
      <c r="D211" s="28" t="s">
        <v>72</v>
      </c>
      <c r="E211" s="28" t="s">
        <v>78</v>
      </c>
      <c r="F211" s="28" t="s">
        <v>74</v>
      </c>
      <c r="G211" s="28">
        <v>3.6317589073194099</v>
      </c>
      <c r="H211" s="29">
        <v>3.120938432</v>
      </c>
      <c r="I211" s="30">
        <v>10.378328889127886</v>
      </c>
      <c r="K211" s="28">
        <v>210</v>
      </c>
      <c r="L211" s="28">
        <v>1995</v>
      </c>
      <c r="M211" s="28" t="s">
        <v>152</v>
      </c>
      <c r="N211" s="28" t="s">
        <v>146</v>
      </c>
      <c r="O211" s="28">
        <v>1</v>
      </c>
      <c r="P211" s="28" t="s">
        <v>128</v>
      </c>
      <c r="Q211" s="28">
        <v>1232</v>
      </c>
      <c r="R211" s="28"/>
      <c r="S211" s="28"/>
      <c r="T211" s="28"/>
      <c r="U211" s="28" t="s">
        <v>129</v>
      </c>
      <c r="V211" s="29">
        <v>1.0196184623481137E-3</v>
      </c>
    </row>
    <row r="212" spans="1:22" x14ac:dyDescent="0.2">
      <c r="A212" s="28">
        <v>2015</v>
      </c>
      <c r="B212" s="28" t="s">
        <v>86</v>
      </c>
      <c r="C212" s="28" t="s">
        <v>87</v>
      </c>
      <c r="D212" s="28" t="s">
        <v>72</v>
      </c>
      <c r="E212" s="28" t="s">
        <v>78</v>
      </c>
      <c r="F212" s="28" t="s">
        <v>74</v>
      </c>
      <c r="G212" s="28">
        <v>3.5708995647094701</v>
      </c>
      <c r="H212" s="29">
        <v>7.8560883808000002</v>
      </c>
      <c r="I212" s="30">
        <v>26.124536185018393</v>
      </c>
      <c r="K212" s="28">
        <v>211</v>
      </c>
      <c r="L212" s="28">
        <v>1995</v>
      </c>
      <c r="M212" s="28" t="s">
        <v>153</v>
      </c>
      <c r="N212" s="28" t="s">
        <v>154</v>
      </c>
      <c r="O212" s="28">
        <v>0.5</v>
      </c>
      <c r="P212" s="28" t="s">
        <v>128</v>
      </c>
      <c r="Q212" s="28">
        <v>5938</v>
      </c>
      <c r="R212" s="28"/>
      <c r="S212" s="28"/>
      <c r="T212" s="28"/>
      <c r="U212" s="28" t="s">
        <v>129</v>
      </c>
      <c r="V212" s="29">
        <v>2318.8066944224647</v>
      </c>
    </row>
    <row r="213" spans="1:22" x14ac:dyDescent="0.2">
      <c r="A213" s="28">
        <v>2014</v>
      </c>
      <c r="B213" s="28" t="s">
        <v>86</v>
      </c>
      <c r="C213" s="28" t="s">
        <v>87</v>
      </c>
      <c r="D213" s="28" t="s">
        <v>72</v>
      </c>
      <c r="E213" s="28" t="s">
        <v>78</v>
      </c>
      <c r="F213" s="28" t="s">
        <v>74</v>
      </c>
      <c r="G213" s="28">
        <v>3.5100402220995299</v>
      </c>
      <c r="H213" s="29">
        <v>12.867072307200001</v>
      </c>
      <c r="I213" s="30">
        <v>42.787998274844263</v>
      </c>
      <c r="K213" s="28">
        <v>212</v>
      </c>
      <c r="L213" s="28">
        <v>1995</v>
      </c>
      <c r="M213" s="28" t="s">
        <v>153</v>
      </c>
      <c r="N213" s="28" t="s">
        <v>154</v>
      </c>
      <c r="O213" s="28">
        <v>0.5</v>
      </c>
      <c r="P213" s="28" t="s">
        <v>128</v>
      </c>
      <c r="Q213" s="28">
        <v>5938</v>
      </c>
      <c r="R213" s="28"/>
      <c r="S213" s="28"/>
      <c r="T213" s="28"/>
      <c r="U213" s="28" t="s">
        <v>133</v>
      </c>
      <c r="V213" s="29">
        <v>2185.5060346802657</v>
      </c>
    </row>
    <row r="214" spans="1:22" x14ac:dyDescent="0.2">
      <c r="A214" s="28">
        <v>2013</v>
      </c>
      <c r="B214" s="28" t="s">
        <v>86</v>
      </c>
      <c r="C214" s="28" t="s">
        <v>87</v>
      </c>
      <c r="D214" s="28" t="s">
        <v>72</v>
      </c>
      <c r="E214" s="28" t="s">
        <v>78</v>
      </c>
      <c r="F214" s="28" t="s">
        <v>74</v>
      </c>
      <c r="G214" s="28">
        <v>3.4491808794895999</v>
      </c>
      <c r="H214" s="29">
        <v>14.3071069696</v>
      </c>
      <c r="I214" s="30">
        <v>47.576671189661774</v>
      </c>
      <c r="K214" s="28">
        <v>213</v>
      </c>
      <c r="L214" s="28">
        <v>1995</v>
      </c>
      <c r="M214" s="28" t="s">
        <v>155</v>
      </c>
      <c r="N214" s="28" t="s">
        <v>156</v>
      </c>
      <c r="O214" s="28">
        <v>0.5</v>
      </c>
      <c r="P214" s="28" t="s">
        <v>128</v>
      </c>
      <c r="Q214" s="28">
        <v>143</v>
      </c>
      <c r="R214" s="28"/>
      <c r="S214" s="28"/>
      <c r="T214" s="28"/>
      <c r="U214" s="28" t="s">
        <v>129</v>
      </c>
      <c r="V214" s="29">
        <v>28.476871075969648</v>
      </c>
    </row>
    <row r="215" spans="1:22" x14ac:dyDescent="0.2">
      <c r="A215" s="28">
        <v>2012</v>
      </c>
      <c r="B215" s="28" t="s">
        <v>86</v>
      </c>
      <c r="C215" s="28" t="s">
        <v>87</v>
      </c>
      <c r="D215" s="28" t="s">
        <v>72</v>
      </c>
      <c r="E215" s="28" t="s">
        <v>78</v>
      </c>
      <c r="F215" s="28" t="s">
        <v>74</v>
      </c>
      <c r="G215" s="28">
        <v>3.3883215368796602</v>
      </c>
      <c r="H215" s="29">
        <v>15.747141632</v>
      </c>
      <c r="I215" s="30">
        <v>52.365344104479291</v>
      </c>
      <c r="K215" s="28">
        <v>214</v>
      </c>
      <c r="L215" s="28">
        <v>1995</v>
      </c>
      <c r="M215" s="28" t="s">
        <v>155</v>
      </c>
      <c r="N215" s="28" t="s">
        <v>156</v>
      </c>
      <c r="O215" s="28">
        <v>0.5</v>
      </c>
      <c r="P215" s="28" t="s">
        <v>128</v>
      </c>
      <c r="Q215" s="28">
        <v>143</v>
      </c>
      <c r="R215" s="28"/>
      <c r="S215" s="28"/>
      <c r="T215" s="28"/>
      <c r="U215" s="28" t="s">
        <v>133</v>
      </c>
      <c r="V215" s="29">
        <v>27.369915619985715</v>
      </c>
    </row>
    <row r="216" spans="1:22" x14ac:dyDescent="0.2">
      <c r="A216" s="28">
        <v>2011</v>
      </c>
      <c r="B216" s="28" t="s">
        <v>86</v>
      </c>
      <c r="C216" s="28" t="s">
        <v>87</v>
      </c>
      <c r="D216" s="28" t="s">
        <v>72</v>
      </c>
      <c r="E216" s="28" t="s">
        <v>78</v>
      </c>
      <c r="F216" s="28" t="s">
        <v>74</v>
      </c>
      <c r="G216" s="28">
        <v>3.3255641284553499</v>
      </c>
      <c r="H216" s="29">
        <v>16.2996729173333</v>
      </c>
      <c r="I216" s="30">
        <v>54.202724599373191</v>
      </c>
      <c r="K216" s="28">
        <v>215</v>
      </c>
      <c r="L216" s="28">
        <v>1995</v>
      </c>
      <c r="M216" s="28" t="s">
        <v>157</v>
      </c>
      <c r="N216" s="28" t="s">
        <v>146</v>
      </c>
      <c r="O216" s="28">
        <v>1</v>
      </c>
      <c r="P216" s="28" t="s">
        <v>128</v>
      </c>
      <c r="Q216" s="28">
        <v>833</v>
      </c>
      <c r="R216" s="28"/>
      <c r="S216" s="28"/>
      <c r="T216" s="28"/>
      <c r="U216" s="28" t="s">
        <v>129</v>
      </c>
      <c r="V216" s="29">
        <v>6.8940111942855415E-4</v>
      </c>
    </row>
    <row r="217" spans="1:22" x14ac:dyDescent="0.2">
      <c r="A217" s="28">
        <v>2010</v>
      </c>
      <c r="B217" s="28" t="s">
        <v>86</v>
      </c>
      <c r="C217" s="28" t="s">
        <v>87</v>
      </c>
      <c r="D217" s="28" t="s">
        <v>72</v>
      </c>
      <c r="E217" s="28" t="s">
        <v>78</v>
      </c>
      <c r="F217" s="28" t="s">
        <v>74</v>
      </c>
      <c r="G217" s="28">
        <v>3.2628067200310298</v>
      </c>
      <c r="H217" s="29">
        <v>16.852204202666599</v>
      </c>
      <c r="I217" s="30">
        <v>56.040105094267091</v>
      </c>
      <c r="K217" s="28">
        <v>216</v>
      </c>
      <c r="L217" s="28">
        <v>1995</v>
      </c>
      <c r="M217" s="28" t="s">
        <v>55</v>
      </c>
      <c r="N217" s="28" t="s">
        <v>158</v>
      </c>
      <c r="O217" s="28">
        <v>0.5</v>
      </c>
      <c r="P217" s="28" t="s">
        <v>128</v>
      </c>
      <c r="Q217" s="28">
        <v>1946</v>
      </c>
      <c r="R217" s="28"/>
      <c r="S217" s="28"/>
      <c r="T217" s="28"/>
      <c r="U217" s="28" t="s">
        <v>129</v>
      </c>
      <c r="V217" s="29">
        <v>325.15967272852151</v>
      </c>
    </row>
    <row r="218" spans="1:22" x14ac:dyDescent="0.2">
      <c r="A218" s="28">
        <v>2009</v>
      </c>
      <c r="B218" s="28" t="s">
        <v>86</v>
      </c>
      <c r="C218" s="28" t="s">
        <v>87</v>
      </c>
      <c r="D218" s="28" t="s">
        <v>72</v>
      </c>
      <c r="E218" s="28" t="s">
        <v>78</v>
      </c>
      <c r="F218" s="28" t="s">
        <v>74</v>
      </c>
      <c r="G218" s="28">
        <v>3.2000493116067199</v>
      </c>
      <c r="H218" s="29">
        <v>17.404735488</v>
      </c>
      <c r="I218" s="30">
        <v>57.877485589161324</v>
      </c>
      <c r="K218" s="28">
        <v>217</v>
      </c>
      <c r="L218" s="28">
        <v>1995</v>
      </c>
      <c r="M218" s="28" t="s">
        <v>55</v>
      </c>
      <c r="N218" s="28" t="s">
        <v>158</v>
      </c>
      <c r="O218" s="28">
        <v>0.5</v>
      </c>
      <c r="P218" s="28" t="s">
        <v>128</v>
      </c>
      <c r="Q218" s="28">
        <v>1946</v>
      </c>
      <c r="R218" s="28"/>
      <c r="S218" s="28"/>
      <c r="T218" s="28"/>
      <c r="U218" s="28" t="s">
        <v>133</v>
      </c>
      <c r="V218" s="29">
        <v>317.874933247596</v>
      </c>
    </row>
    <row r="219" spans="1:22" x14ac:dyDescent="0.2">
      <c r="A219" s="28">
        <v>2008</v>
      </c>
      <c r="B219" s="28" t="s">
        <v>86</v>
      </c>
      <c r="C219" s="28" t="s">
        <v>87</v>
      </c>
      <c r="D219" s="28" t="s">
        <v>72</v>
      </c>
      <c r="E219" s="28" t="s">
        <v>78</v>
      </c>
      <c r="F219" s="28" t="s">
        <v>74</v>
      </c>
      <c r="G219" s="28">
        <v>3.1372919031823998</v>
      </c>
      <c r="H219" s="29">
        <v>17.957266773333298</v>
      </c>
      <c r="I219" s="30">
        <v>59.714866084055224</v>
      </c>
      <c r="K219" s="28">
        <v>218</v>
      </c>
      <c r="L219" s="28">
        <v>1995</v>
      </c>
      <c r="M219" s="28" t="s">
        <v>159</v>
      </c>
      <c r="N219" s="28" t="s">
        <v>146</v>
      </c>
      <c r="O219" s="28">
        <v>1</v>
      </c>
      <c r="P219" s="28" t="s">
        <v>128</v>
      </c>
      <c r="Q219" s="28">
        <v>724</v>
      </c>
      <c r="R219" s="28"/>
      <c r="S219" s="28"/>
      <c r="T219" s="28"/>
      <c r="U219" s="28" t="s">
        <v>129</v>
      </c>
      <c r="V219" s="29">
        <v>5.9919136910717072E-4</v>
      </c>
    </row>
    <row r="220" spans="1:22" x14ac:dyDescent="0.2">
      <c r="A220" s="28">
        <v>2007</v>
      </c>
      <c r="B220" s="28" t="s">
        <v>86</v>
      </c>
      <c r="C220" s="28" t="s">
        <v>87</v>
      </c>
      <c r="D220" s="28" t="s">
        <v>72</v>
      </c>
      <c r="E220" s="28" t="s">
        <v>78</v>
      </c>
      <c r="F220" s="28" t="s">
        <v>74</v>
      </c>
      <c r="G220" s="28">
        <v>3.0745344947580899</v>
      </c>
      <c r="H220" s="29">
        <v>18.5097980586666</v>
      </c>
      <c r="I220" s="30">
        <v>61.552246578949124</v>
      </c>
      <c r="K220" s="28">
        <v>219</v>
      </c>
      <c r="L220" s="28">
        <v>1995</v>
      </c>
      <c r="M220" s="28" t="s">
        <v>56</v>
      </c>
      <c r="N220" s="28" t="s">
        <v>160</v>
      </c>
      <c r="O220" s="28">
        <v>1</v>
      </c>
      <c r="P220" s="28" t="s">
        <v>128</v>
      </c>
      <c r="Q220" s="28">
        <v>3477</v>
      </c>
      <c r="R220" s="28"/>
      <c r="S220" s="28"/>
      <c r="T220" s="28"/>
      <c r="U220" s="28" t="s">
        <v>129</v>
      </c>
      <c r="V220" s="29">
        <v>88.663500000000013</v>
      </c>
    </row>
    <row r="221" spans="1:22" x14ac:dyDescent="0.2">
      <c r="A221" s="28">
        <v>2006</v>
      </c>
      <c r="B221" s="28" t="s">
        <v>86</v>
      </c>
      <c r="C221" s="28" t="s">
        <v>87</v>
      </c>
      <c r="D221" s="28" t="s">
        <v>72</v>
      </c>
      <c r="E221" s="28" t="s">
        <v>78</v>
      </c>
      <c r="F221" s="28" t="s">
        <v>74</v>
      </c>
      <c r="G221" s="28">
        <v>3.0117770863337801</v>
      </c>
      <c r="H221" s="29">
        <v>19.062329343999998</v>
      </c>
      <c r="I221" s="30">
        <v>63.38962707384335</v>
      </c>
      <c r="K221" s="28">
        <v>220</v>
      </c>
      <c r="L221" s="28">
        <v>1995</v>
      </c>
      <c r="M221" s="28" t="s">
        <v>161</v>
      </c>
      <c r="N221" s="28" t="s">
        <v>127</v>
      </c>
      <c r="O221" s="28">
        <v>0.5</v>
      </c>
      <c r="P221" s="28" t="s">
        <v>128</v>
      </c>
      <c r="Q221" s="28">
        <v>721</v>
      </c>
      <c r="R221" s="28"/>
      <c r="S221" s="28"/>
      <c r="T221" s="28"/>
      <c r="U221" s="28" t="s">
        <v>129</v>
      </c>
      <c r="V221" s="29">
        <v>98.056000000000012</v>
      </c>
    </row>
    <row r="222" spans="1:22" x14ac:dyDescent="0.2">
      <c r="A222" s="28">
        <v>2005</v>
      </c>
      <c r="B222" s="28" t="s">
        <v>86</v>
      </c>
      <c r="C222" s="28" t="s">
        <v>87</v>
      </c>
      <c r="D222" s="28" t="s">
        <v>72</v>
      </c>
      <c r="E222" s="28" t="s">
        <v>78</v>
      </c>
      <c r="F222" s="28" t="s">
        <v>74</v>
      </c>
      <c r="G222" s="28">
        <v>2.94901967790946</v>
      </c>
      <c r="H222" s="29">
        <v>19.6148606293333</v>
      </c>
      <c r="I222" s="30">
        <v>65.22700756873725</v>
      </c>
      <c r="K222" s="28">
        <v>221</v>
      </c>
      <c r="L222" s="28">
        <v>1995</v>
      </c>
      <c r="M222" s="28" t="s">
        <v>161</v>
      </c>
      <c r="N222" s="28" t="s">
        <v>127</v>
      </c>
      <c r="O222" s="28">
        <v>0.5</v>
      </c>
      <c r="P222" s="28" t="s">
        <v>128</v>
      </c>
      <c r="Q222" s="28">
        <v>721</v>
      </c>
      <c r="R222" s="28"/>
      <c r="S222" s="28"/>
      <c r="T222" s="28"/>
      <c r="U222" s="28" t="s">
        <v>133</v>
      </c>
      <c r="V222" s="29">
        <v>98.056000000000012</v>
      </c>
    </row>
    <row r="223" spans="1:22" x14ac:dyDescent="0.2">
      <c r="A223" s="28">
        <v>2004</v>
      </c>
      <c r="B223" s="28" t="s">
        <v>86</v>
      </c>
      <c r="C223" s="28" t="s">
        <v>87</v>
      </c>
      <c r="D223" s="28" t="s">
        <v>72</v>
      </c>
      <c r="E223" s="28" t="s">
        <v>78</v>
      </c>
      <c r="F223" s="28" t="s">
        <v>74</v>
      </c>
      <c r="G223" s="28">
        <v>2.8862622694851501</v>
      </c>
      <c r="H223" s="29">
        <v>20.167391914666599</v>
      </c>
      <c r="I223" s="30">
        <v>67.064388063631156</v>
      </c>
      <c r="K223" s="28">
        <v>222</v>
      </c>
      <c r="L223" s="28">
        <v>1995</v>
      </c>
      <c r="M223" s="28" t="s">
        <v>162</v>
      </c>
      <c r="N223" s="28" t="s">
        <v>146</v>
      </c>
      <c r="O223" s="28">
        <v>1</v>
      </c>
      <c r="P223" s="28" t="s">
        <v>128</v>
      </c>
      <c r="Q223" s="28">
        <v>58</v>
      </c>
      <c r="R223" s="28"/>
      <c r="S223" s="28"/>
      <c r="T223" s="28"/>
      <c r="U223" s="28" t="s">
        <v>129</v>
      </c>
      <c r="V223" s="29">
        <v>4.8001518519635225E-5</v>
      </c>
    </row>
    <row r="224" spans="1:22" x14ac:dyDescent="0.2">
      <c r="A224" s="28">
        <v>2003</v>
      </c>
      <c r="B224" s="28" t="s">
        <v>86</v>
      </c>
      <c r="C224" s="28" t="s">
        <v>87</v>
      </c>
      <c r="D224" s="28" t="s">
        <v>72</v>
      </c>
      <c r="E224" s="28" t="s">
        <v>78</v>
      </c>
      <c r="F224" s="28" t="s">
        <v>74</v>
      </c>
      <c r="G224" s="28">
        <v>2.82350486106083</v>
      </c>
      <c r="H224" s="29">
        <v>20.7199232</v>
      </c>
      <c r="I224" s="30">
        <v>68.90176855852539</v>
      </c>
      <c r="K224" s="28">
        <v>223</v>
      </c>
      <c r="L224" s="28">
        <v>1995</v>
      </c>
      <c r="M224" s="28" t="s">
        <v>163</v>
      </c>
      <c r="N224" s="28" t="s">
        <v>146</v>
      </c>
      <c r="O224" s="28">
        <v>1</v>
      </c>
      <c r="P224" s="28" t="s">
        <v>128</v>
      </c>
      <c r="Q224" s="28">
        <v>522</v>
      </c>
      <c r="R224" s="28"/>
      <c r="S224" s="28"/>
      <c r="T224" s="28"/>
      <c r="U224" s="28" t="s">
        <v>129</v>
      </c>
      <c r="V224" s="29">
        <v>4.3201366667671706E-4</v>
      </c>
    </row>
    <row r="225" spans="1:22" x14ac:dyDescent="0.2">
      <c r="A225" s="28">
        <v>2002</v>
      </c>
      <c r="B225" s="28" t="s">
        <v>86</v>
      </c>
      <c r="C225" s="28" t="s">
        <v>87</v>
      </c>
      <c r="D225" s="28" t="s">
        <v>72</v>
      </c>
      <c r="E225" s="28" t="s">
        <v>78</v>
      </c>
      <c r="F225" s="28" t="s">
        <v>74</v>
      </c>
      <c r="G225" s="28">
        <v>2.7607474526365201</v>
      </c>
      <c r="H225" s="29">
        <v>21.272454485333299</v>
      </c>
      <c r="I225" s="30">
        <v>70.739149053419283</v>
      </c>
      <c r="K225" s="28">
        <v>224</v>
      </c>
      <c r="L225" s="28">
        <v>1995</v>
      </c>
      <c r="M225" s="28" t="s">
        <v>164</v>
      </c>
      <c r="N225" s="28" t="s">
        <v>146</v>
      </c>
      <c r="O225" s="28">
        <v>1</v>
      </c>
      <c r="P225" s="28" t="s">
        <v>128</v>
      </c>
      <c r="Q225" s="28">
        <v>32686</v>
      </c>
      <c r="R225" s="28"/>
      <c r="S225" s="28"/>
      <c r="T225" s="28"/>
      <c r="U225" s="28" t="s">
        <v>129</v>
      </c>
      <c r="V225" s="29">
        <v>2.7051338522979258E-2</v>
      </c>
    </row>
    <row r="226" spans="1:22" x14ac:dyDescent="0.2">
      <c r="A226" s="28">
        <v>2001</v>
      </c>
      <c r="B226" s="28" t="s">
        <v>86</v>
      </c>
      <c r="C226" s="28" t="s">
        <v>87</v>
      </c>
      <c r="D226" s="28" t="s">
        <v>72</v>
      </c>
      <c r="E226" s="28" t="s">
        <v>78</v>
      </c>
      <c r="F226" s="28" t="s">
        <v>74</v>
      </c>
      <c r="G226" s="28">
        <v>2.6979900442122098</v>
      </c>
      <c r="H226" s="29">
        <v>21.824985770666601</v>
      </c>
      <c r="I226" s="30">
        <v>72.576529548313189</v>
      </c>
      <c r="K226" s="28">
        <v>225</v>
      </c>
      <c r="L226" s="28">
        <v>1995</v>
      </c>
      <c r="M226" s="28" t="s">
        <v>165</v>
      </c>
      <c r="N226" s="28" t="s">
        <v>140</v>
      </c>
      <c r="O226" s="28">
        <v>1</v>
      </c>
      <c r="P226" s="28" t="s">
        <v>128</v>
      </c>
      <c r="Q226" s="28">
        <v>9337</v>
      </c>
      <c r="R226" s="28">
        <v>0</v>
      </c>
      <c r="S226" s="45">
        <v>0</v>
      </c>
      <c r="T226" s="45">
        <v>0</v>
      </c>
      <c r="U226" s="28" t="s">
        <v>129</v>
      </c>
      <c r="V226" s="29">
        <v>0</v>
      </c>
    </row>
    <row r="227" spans="1:22" x14ac:dyDescent="0.2">
      <c r="A227" s="28">
        <v>2000</v>
      </c>
      <c r="B227" s="28" t="s">
        <v>86</v>
      </c>
      <c r="C227" s="28" t="s">
        <v>87</v>
      </c>
      <c r="D227" s="28" t="s">
        <v>72</v>
      </c>
      <c r="E227" s="28" t="s">
        <v>78</v>
      </c>
      <c r="F227" s="28" t="s">
        <v>74</v>
      </c>
      <c r="G227" s="28">
        <v>2.6352326357878901</v>
      </c>
      <c r="H227" s="29">
        <v>22.377517055999999</v>
      </c>
      <c r="I227" s="30">
        <v>74.413910043207409</v>
      </c>
      <c r="K227" s="28">
        <v>226</v>
      </c>
      <c r="L227" s="28">
        <v>1995</v>
      </c>
      <c r="M227" s="28" t="s">
        <v>166</v>
      </c>
      <c r="N227" s="28" t="s">
        <v>167</v>
      </c>
      <c r="O227" s="28">
        <v>0.5</v>
      </c>
      <c r="P227" s="28" t="s">
        <v>128</v>
      </c>
      <c r="Q227" s="28">
        <v>2700</v>
      </c>
      <c r="R227" s="28"/>
      <c r="S227" s="28"/>
      <c r="T227" s="28"/>
      <c r="U227" s="28" t="s">
        <v>129</v>
      </c>
      <c r="V227" s="29">
        <v>441.94259637269994</v>
      </c>
    </row>
    <row r="228" spans="1:22" x14ac:dyDescent="0.2">
      <c r="A228" s="28">
        <v>1999</v>
      </c>
      <c r="B228" s="28" t="s">
        <v>86</v>
      </c>
      <c r="C228" s="28" t="s">
        <v>87</v>
      </c>
      <c r="D228" s="28" t="s">
        <v>72</v>
      </c>
      <c r="E228" s="28" t="s">
        <v>78</v>
      </c>
      <c r="F228" s="28" t="s">
        <v>74</v>
      </c>
      <c r="G228" s="28">
        <v>2.5724752273635798</v>
      </c>
      <c r="H228" s="29">
        <v>28.662560426666602</v>
      </c>
      <c r="I228" s="30">
        <v>95.314113172626563</v>
      </c>
      <c r="K228" s="28">
        <v>227</v>
      </c>
      <c r="L228" s="28">
        <v>1995</v>
      </c>
      <c r="M228" s="28" t="s">
        <v>166</v>
      </c>
      <c r="N228" s="28" t="s">
        <v>167</v>
      </c>
      <c r="O228" s="28">
        <v>0.5</v>
      </c>
      <c r="P228" s="28" t="s">
        <v>128</v>
      </c>
      <c r="Q228" s="28">
        <v>2700</v>
      </c>
      <c r="R228" s="28"/>
      <c r="S228" s="28"/>
      <c r="T228" s="28"/>
      <c r="U228" s="28" t="s">
        <v>133</v>
      </c>
      <c r="V228" s="29">
        <v>433.83961097999997</v>
      </c>
    </row>
    <row r="229" spans="1:22" x14ac:dyDescent="0.2">
      <c r="A229" s="28">
        <v>1998</v>
      </c>
      <c r="B229" s="28" t="s">
        <v>86</v>
      </c>
      <c r="C229" s="28" t="s">
        <v>87</v>
      </c>
      <c r="D229" s="28" t="s">
        <v>72</v>
      </c>
      <c r="E229" s="28" t="s">
        <v>78</v>
      </c>
      <c r="F229" s="28" t="s">
        <v>74</v>
      </c>
      <c r="G229" s="28">
        <v>2.5097178189392602</v>
      </c>
      <c r="H229" s="29">
        <v>29.3532245333333</v>
      </c>
      <c r="I229" s="30">
        <v>97.610838791244191</v>
      </c>
      <c r="K229" s="28">
        <v>228</v>
      </c>
      <c r="L229" s="28">
        <v>1995</v>
      </c>
      <c r="M229" s="28" t="s">
        <v>168</v>
      </c>
      <c r="N229" s="28" t="s">
        <v>146</v>
      </c>
      <c r="O229" s="28">
        <v>1</v>
      </c>
      <c r="P229" s="28" t="s">
        <v>128</v>
      </c>
      <c r="Q229" s="28">
        <v>31000</v>
      </c>
      <c r="R229" s="28"/>
      <c r="S229" s="28"/>
      <c r="T229" s="28"/>
      <c r="U229" s="28" t="s">
        <v>129</v>
      </c>
      <c r="V229" s="29">
        <v>2.5655984036356758E-2</v>
      </c>
    </row>
    <row r="230" spans="1:22" x14ac:dyDescent="0.2">
      <c r="A230" s="28">
        <v>1997</v>
      </c>
      <c r="B230" s="28" t="s">
        <v>86</v>
      </c>
      <c r="C230" s="28" t="s">
        <v>87</v>
      </c>
      <c r="D230" s="28" t="s">
        <v>72</v>
      </c>
      <c r="E230" s="28" t="s">
        <v>78</v>
      </c>
      <c r="F230" s="28" t="s">
        <v>74</v>
      </c>
      <c r="G230" s="28">
        <v>2.4469604105149498</v>
      </c>
      <c r="H230" s="29">
        <v>30.043888639999999</v>
      </c>
      <c r="I230" s="30">
        <v>99.907564409861806</v>
      </c>
      <c r="K230" s="28">
        <v>229</v>
      </c>
      <c r="L230" s="28">
        <v>1996</v>
      </c>
      <c r="M230" s="28" t="s">
        <v>126</v>
      </c>
      <c r="N230" s="28" t="s">
        <v>127</v>
      </c>
      <c r="O230" s="28">
        <v>0.5</v>
      </c>
      <c r="P230" s="28" t="s">
        <v>128</v>
      </c>
      <c r="Q230" s="28">
        <v>825</v>
      </c>
      <c r="R230" s="28"/>
      <c r="S230" s="28"/>
      <c r="T230" s="28"/>
      <c r="U230" s="28" t="s">
        <v>129</v>
      </c>
      <c r="V230" s="29">
        <v>112.2</v>
      </c>
    </row>
    <row r="231" spans="1:22" x14ac:dyDescent="0.2">
      <c r="A231" s="28">
        <v>1996</v>
      </c>
      <c r="B231" s="28" t="s">
        <v>86</v>
      </c>
      <c r="C231" s="28" t="s">
        <v>87</v>
      </c>
      <c r="D231" s="28" t="s">
        <v>72</v>
      </c>
      <c r="E231" s="28" t="s">
        <v>78</v>
      </c>
      <c r="F231" s="28" t="s">
        <v>74</v>
      </c>
      <c r="G231" s="28">
        <v>2.4469604105149498</v>
      </c>
      <c r="H231" s="29">
        <v>30.043888639999999</v>
      </c>
      <c r="I231" s="30">
        <v>99.907564409861806</v>
      </c>
      <c r="K231" s="28">
        <v>230</v>
      </c>
      <c r="L231" s="28">
        <v>1996</v>
      </c>
      <c r="M231" s="28" t="s">
        <v>126</v>
      </c>
      <c r="N231" s="28" t="s">
        <v>127</v>
      </c>
      <c r="O231" s="28">
        <v>0.5</v>
      </c>
      <c r="P231" s="28" t="s">
        <v>128</v>
      </c>
      <c r="Q231" s="28">
        <v>825</v>
      </c>
      <c r="R231" s="28"/>
      <c r="S231" s="28"/>
      <c r="T231" s="28"/>
      <c r="U231" s="28" t="s">
        <v>133</v>
      </c>
      <c r="V231" s="29">
        <v>112.2</v>
      </c>
    </row>
    <row r="232" spans="1:22" x14ac:dyDescent="0.2">
      <c r="A232" s="28">
        <v>1995</v>
      </c>
      <c r="B232" s="28" t="s">
        <v>86</v>
      </c>
      <c r="C232" s="28" t="s">
        <v>87</v>
      </c>
      <c r="D232" s="28" t="s">
        <v>72</v>
      </c>
      <c r="E232" s="28" t="s">
        <v>78</v>
      </c>
      <c r="F232" s="28" t="s">
        <v>74</v>
      </c>
      <c r="G232" s="28">
        <v>2.4469604105149498</v>
      </c>
      <c r="H232" s="29">
        <v>30.043888639999999</v>
      </c>
      <c r="I232" s="30">
        <v>99.907564409861806</v>
      </c>
      <c r="K232" s="28">
        <v>231</v>
      </c>
      <c r="L232" s="28">
        <v>1996</v>
      </c>
      <c r="M232" s="28" t="s">
        <v>136</v>
      </c>
      <c r="N232" s="28" t="s">
        <v>137</v>
      </c>
      <c r="O232" s="28">
        <v>0.5</v>
      </c>
      <c r="P232" s="28" t="s">
        <v>128</v>
      </c>
      <c r="Q232" s="28">
        <v>85</v>
      </c>
      <c r="R232" s="28"/>
      <c r="S232" s="28"/>
      <c r="T232" s="28"/>
      <c r="U232" s="28" t="s">
        <v>129</v>
      </c>
      <c r="V232" s="29">
        <v>0</v>
      </c>
    </row>
    <row r="233" spans="1:22" x14ac:dyDescent="0.2">
      <c r="A233" s="28">
        <v>1994</v>
      </c>
      <c r="B233" s="28" t="s">
        <v>86</v>
      </c>
      <c r="C233" s="28" t="s">
        <v>87</v>
      </c>
      <c r="D233" s="28" t="s">
        <v>72</v>
      </c>
      <c r="E233" s="28" t="s">
        <v>78</v>
      </c>
      <c r="F233" s="28" t="s">
        <v>74</v>
      </c>
      <c r="G233" s="28">
        <v>2.4469604105149498</v>
      </c>
      <c r="H233" s="29">
        <v>30.043888639999999</v>
      </c>
      <c r="I233" s="30">
        <v>99.907564409861806</v>
      </c>
      <c r="K233" s="28">
        <v>232</v>
      </c>
      <c r="L233" s="28">
        <v>1996</v>
      </c>
      <c r="M233" s="28" t="s">
        <v>136</v>
      </c>
      <c r="N233" s="28" t="s">
        <v>137</v>
      </c>
      <c r="O233" s="28">
        <v>0.5</v>
      </c>
      <c r="P233" s="28" t="s">
        <v>128</v>
      </c>
      <c r="Q233" s="28">
        <v>85</v>
      </c>
      <c r="R233" s="28"/>
      <c r="S233" s="28"/>
      <c r="T233" s="28"/>
      <c r="U233" s="28" t="s">
        <v>133</v>
      </c>
      <c r="V233" s="29">
        <v>0</v>
      </c>
    </row>
    <row r="234" spans="1:22" x14ac:dyDescent="0.2">
      <c r="A234" s="28">
        <v>1993</v>
      </c>
      <c r="B234" s="28" t="s">
        <v>86</v>
      </c>
      <c r="C234" s="28" t="s">
        <v>87</v>
      </c>
      <c r="D234" s="28" t="s">
        <v>72</v>
      </c>
      <c r="E234" s="28" t="s">
        <v>78</v>
      </c>
      <c r="F234" s="28" t="s">
        <v>74</v>
      </c>
      <c r="G234" s="28">
        <v>2.4469604105149498</v>
      </c>
      <c r="H234" s="29">
        <v>30.043888639999999</v>
      </c>
      <c r="I234" s="30">
        <v>99.907564409861806</v>
      </c>
      <c r="K234" s="28">
        <v>233</v>
      </c>
      <c r="L234" s="28">
        <v>1996</v>
      </c>
      <c r="M234" s="28" t="s">
        <v>49</v>
      </c>
      <c r="N234" s="28" t="s">
        <v>140</v>
      </c>
      <c r="O234" s="28">
        <v>0.16914823268578399</v>
      </c>
      <c r="P234" s="28" t="s">
        <v>128</v>
      </c>
      <c r="Q234" s="28">
        <v>20588.215437815499</v>
      </c>
      <c r="R234" s="28">
        <v>50</v>
      </c>
      <c r="S234" s="45">
        <v>0.3</v>
      </c>
      <c r="T234" s="45">
        <v>0.15</v>
      </c>
      <c r="U234" s="28" t="s">
        <v>141</v>
      </c>
      <c r="V234" s="29">
        <v>17499.983122143178</v>
      </c>
    </row>
    <row r="235" spans="1:22" x14ac:dyDescent="0.2">
      <c r="A235" s="28">
        <v>1992</v>
      </c>
      <c r="B235" s="28" t="s">
        <v>86</v>
      </c>
      <c r="C235" s="28" t="s">
        <v>87</v>
      </c>
      <c r="D235" s="28" t="s">
        <v>72</v>
      </c>
      <c r="E235" s="28" t="s">
        <v>78</v>
      </c>
      <c r="F235" s="28" t="s">
        <v>74</v>
      </c>
      <c r="G235" s="28">
        <v>2.4469604105149498</v>
      </c>
      <c r="H235" s="29">
        <v>30.043888639999999</v>
      </c>
      <c r="I235" s="30">
        <v>99.907564409861806</v>
      </c>
      <c r="K235" s="28">
        <v>234</v>
      </c>
      <c r="L235" s="28">
        <v>1996</v>
      </c>
      <c r="M235" s="28" t="s">
        <v>49</v>
      </c>
      <c r="N235" s="28" t="s">
        <v>140</v>
      </c>
      <c r="O235" s="28">
        <v>0.14659513499434601</v>
      </c>
      <c r="P235" s="28" t="s">
        <v>128</v>
      </c>
      <c r="Q235" s="28">
        <v>17843.1200461068</v>
      </c>
      <c r="R235" s="28">
        <v>50</v>
      </c>
      <c r="S235" s="45">
        <v>0.3</v>
      </c>
      <c r="T235" s="45">
        <v>0.15</v>
      </c>
      <c r="U235" s="28" t="s">
        <v>169</v>
      </c>
      <c r="V235" s="29">
        <v>15166.652039190782</v>
      </c>
    </row>
    <row r="236" spans="1:22" x14ac:dyDescent="0.2">
      <c r="A236" s="28">
        <v>1991</v>
      </c>
      <c r="B236" s="28" t="s">
        <v>86</v>
      </c>
      <c r="C236" s="28" t="s">
        <v>87</v>
      </c>
      <c r="D236" s="28" t="s">
        <v>72</v>
      </c>
      <c r="E236" s="28" t="s">
        <v>78</v>
      </c>
      <c r="F236" s="28" t="s">
        <v>74</v>
      </c>
      <c r="G236" s="28">
        <v>2.4469604105149498</v>
      </c>
      <c r="H236" s="29">
        <v>30.043888639999999</v>
      </c>
      <c r="I236" s="30">
        <v>99.907564409861806</v>
      </c>
      <c r="K236" s="28">
        <v>235</v>
      </c>
      <c r="L236" s="28">
        <v>1996</v>
      </c>
      <c r="M236" s="28" t="s">
        <v>49</v>
      </c>
      <c r="N236" s="28" t="s">
        <v>140</v>
      </c>
      <c r="O236" s="28">
        <v>3.4256632319869702E-2</v>
      </c>
      <c r="P236" s="28" t="s">
        <v>128</v>
      </c>
      <c r="Q236" s="28">
        <v>4169.6145160775905</v>
      </c>
      <c r="R236" s="28">
        <v>50</v>
      </c>
      <c r="S236" s="45">
        <v>0.3</v>
      </c>
      <c r="T236" s="45">
        <v>0.15</v>
      </c>
      <c r="U236" s="28" t="s">
        <v>129</v>
      </c>
      <c r="V236" s="29">
        <v>3544.1723386659523</v>
      </c>
    </row>
    <row r="237" spans="1:22" x14ac:dyDescent="0.2">
      <c r="A237" s="28">
        <v>1990</v>
      </c>
      <c r="B237" s="28" t="s">
        <v>86</v>
      </c>
      <c r="C237" s="28" t="s">
        <v>87</v>
      </c>
      <c r="D237" s="28" t="s">
        <v>72</v>
      </c>
      <c r="E237" s="28" t="s">
        <v>78</v>
      </c>
      <c r="F237" s="28" t="s">
        <v>74</v>
      </c>
      <c r="G237" s="28">
        <v>2.4469604105149498</v>
      </c>
      <c r="H237" s="29">
        <v>30.043888639999999</v>
      </c>
      <c r="I237" s="30">
        <v>99.907564409861806</v>
      </c>
      <c r="K237" s="28">
        <v>236</v>
      </c>
      <c r="L237" s="28">
        <v>1996</v>
      </c>
      <c r="M237" s="28" t="s">
        <v>49</v>
      </c>
      <c r="N237" s="28" t="s">
        <v>140</v>
      </c>
      <c r="O237" s="28">
        <v>0.15</v>
      </c>
      <c r="P237" s="28" t="s">
        <v>128</v>
      </c>
      <c r="Q237" s="28">
        <v>18257.55</v>
      </c>
      <c r="R237" s="28">
        <v>50</v>
      </c>
      <c r="S237" s="45">
        <v>0.3</v>
      </c>
      <c r="T237" s="45">
        <v>0.15</v>
      </c>
      <c r="U237" s="28" t="s">
        <v>142</v>
      </c>
      <c r="V237" s="29">
        <v>15518.917500000001</v>
      </c>
    </row>
    <row r="238" spans="1:22" x14ac:dyDescent="0.2">
      <c r="A238" s="28">
        <v>2016</v>
      </c>
      <c r="B238" s="28" t="s">
        <v>88</v>
      </c>
      <c r="C238" s="28" t="s">
        <v>89</v>
      </c>
      <c r="D238" s="28" t="s">
        <v>72</v>
      </c>
      <c r="E238" s="28" t="s">
        <v>78</v>
      </c>
      <c r="F238" s="28" t="s">
        <v>74</v>
      </c>
      <c r="G238" s="28">
        <v>2.3851187315977902</v>
      </c>
      <c r="H238" s="29">
        <v>1.4147822560000001</v>
      </c>
      <c r="I238" s="30">
        <v>4.7046988843868123</v>
      </c>
      <c r="K238" s="28">
        <v>237</v>
      </c>
      <c r="L238" s="28">
        <v>1996</v>
      </c>
      <c r="M238" s="28" t="s">
        <v>49</v>
      </c>
      <c r="N238" s="28" t="s">
        <v>140</v>
      </c>
      <c r="O238" s="28">
        <v>0.5</v>
      </c>
      <c r="P238" s="28" t="s">
        <v>128</v>
      </c>
      <c r="Q238" s="28">
        <v>60858.5</v>
      </c>
      <c r="R238" s="28">
        <v>50</v>
      </c>
      <c r="S238" s="45">
        <v>0.3</v>
      </c>
      <c r="T238" s="45">
        <v>0.15</v>
      </c>
      <c r="U238" s="28" t="s">
        <v>133</v>
      </c>
      <c r="V238" s="29">
        <v>51729.725000000006</v>
      </c>
    </row>
    <row r="239" spans="1:22" x14ac:dyDescent="0.2">
      <c r="A239" s="28">
        <v>2015</v>
      </c>
      <c r="B239" s="28" t="s">
        <v>88</v>
      </c>
      <c r="C239" s="28" t="s">
        <v>89</v>
      </c>
      <c r="D239" s="28" t="s">
        <v>72</v>
      </c>
      <c r="E239" s="28" t="s">
        <v>78</v>
      </c>
      <c r="F239" s="28" t="s">
        <v>74</v>
      </c>
      <c r="G239" s="28">
        <v>2.43973744399741</v>
      </c>
      <c r="H239" s="29">
        <v>3.4472772223999999</v>
      </c>
      <c r="I239" s="30">
        <v>11.463531743924662</v>
      </c>
      <c r="K239" s="28">
        <v>238</v>
      </c>
      <c r="L239" s="28">
        <v>1996</v>
      </c>
      <c r="M239" s="28" t="s">
        <v>50</v>
      </c>
      <c r="N239" s="28" t="s">
        <v>143</v>
      </c>
      <c r="O239" s="28">
        <v>0.5</v>
      </c>
      <c r="P239" s="28" t="s">
        <v>128</v>
      </c>
      <c r="Q239" s="28">
        <v>6435.5</v>
      </c>
      <c r="R239" s="28"/>
      <c r="S239" s="28"/>
      <c r="T239" s="28"/>
      <c r="U239" s="28" t="s">
        <v>129</v>
      </c>
      <c r="V239" s="29">
        <v>7863.284168839029</v>
      </c>
    </row>
    <row r="240" spans="1:22" x14ac:dyDescent="0.2">
      <c r="A240" s="28">
        <v>2014</v>
      </c>
      <c r="B240" s="28" t="s">
        <v>88</v>
      </c>
      <c r="C240" s="28" t="s">
        <v>89</v>
      </c>
      <c r="D240" s="28" t="s">
        <v>72</v>
      </c>
      <c r="E240" s="28" t="s">
        <v>78</v>
      </c>
      <c r="F240" s="28" t="s">
        <v>74</v>
      </c>
      <c r="G240" s="28">
        <v>2.4943561563970298</v>
      </c>
      <c r="H240" s="29">
        <v>5.5011396096</v>
      </c>
      <c r="I240" s="30">
        <v>18.293419552288491</v>
      </c>
      <c r="K240" s="28">
        <v>239</v>
      </c>
      <c r="L240" s="28">
        <v>1996</v>
      </c>
      <c r="M240" s="28" t="s">
        <v>50</v>
      </c>
      <c r="N240" s="28" t="s">
        <v>143</v>
      </c>
      <c r="O240" s="28">
        <v>0.5</v>
      </c>
      <c r="P240" s="28" t="s">
        <v>128</v>
      </c>
      <c r="Q240" s="28">
        <v>6435.5</v>
      </c>
      <c r="R240" s="28"/>
      <c r="S240" s="28"/>
      <c r="T240" s="28"/>
      <c r="U240" s="28" t="s">
        <v>133</v>
      </c>
      <c r="V240" s="29">
        <v>7666.2006775925411</v>
      </c>
    </row>
    <row r="241" spans="1:22" x14ac:dyDescent="0.2">
      <c r="A241" s="28">
        <v>2013</v>
      </c>
      <c r="B241" s="28" t="s">
        <v>88</v>
      </c>
      <c r="C241" s="28" t="s">
        <v>89</v>
      </c>
      <c r="D241" s="28" t="s">
        <v>72</v>
      </c>
      <c r="E241" s="28" t="s">
        <v>78</v>
      </c>
      <c r="F241" s="28" t="s">
        <v>74</v>
      </c>
      <c r="G241" s="28">
        <v>2.5489748687966598</v>
      </c>
      <c r="H241" s="29">
        <v>5.9880578048000004</v>
      </c>
      <c r="I241" s="30">
        <v>19.912611113413838</v>
      </c>
      <c r="K241" s="28">
        <v>240</v>
      </c>
      <c r="L241" s="28">
        <v>1996</v>
      </c>
      <c r="M241" s="28" t="s">
        <v>51</v>
      </c>
      <c r="N241" s="28" t="s">
        <v>144</v>
      </c>
      <c r="O241" s="28">
        <v>0.37379542644128799</v>
      </c>
      <c r="P241" s="28" t="s">
        <v>128</v>
      </c>
      <c r="Q241" s="28">
        <v>58312.086524840997</v>
      </c>
      <c r="R241" s="28"/>
      <c r="S241" s="28"/>
      <c r="T241" s="28"/>
      <c r="U241" s="28" t="s">
        <v>141</v>
      </c>
      <c r="V241" s="29">
        <v>140119.74793305804</v>
      </c>
    </row>
    <row r="242" spans="1:22" x14ac:dyDescent="0.2">
      <c r="A242" s="28">
        <v>2012</v>
      </c>
      <c r="B242" s="28" t="s">
        <v>88</v>
      </c>
      <c r="C242" s="28" t="s">
        <v>89</v>
      </c>
      <c r="D242" s="28" t="s">
        <v>72</v>
      </c>
      <c r="E242" s="28" t="s">
        <v>78</v>
      </c>
      <c r="F242" s="28" t="s">
        <v>74</v>
      </c>
      <c r="G242" s="28">
        <v>2.60359358119628</v>
      </c>
      <c r="H242" s="29">
        <v>6.4749759999999998</v>
      </c>
      <c r="I242" s="30">
        <v>21.531802674539183</v>
      </c>
      <c r="K242" s="28">
        <v>241</v>
      </c>
      <c r="L242" s="28">
        <v>1996</v>
      </c>
      <c r="M242" s="28" t="s">
        <v>51</v>
      </c>
      <c r="N242" s="28" t="s">
        <v>144</v>
      </c>
      <c r="O242" s="28">
        <v>0.32395603624911601</v>
      </c>
      <c r="P242" s="28" t="s">
        <v>128</v>
      </c>
      <c r="Q242" s="28">
        <v>50537.1416548622</v>
      </c>
      <c r="R242" s="28"/>
      <c r="S242" s="28"/>
      <c r="T242" s="28"/>
      <c r="U242" s="28" t="s">
        <v>169</v>
      </c>
      <c r="V242" s="29">
        <v>129407.20444400943</v>
      </c>
    </row>
    <row r="243" spans="1:22" x14ac:dyDescent="0.2">
      <c r="A243" s="28">
        <v>2011</v>
      </c>
      <c r="B243" s="28" t="s">
        <v>88</v>
      </c>
      <c r="C243" s="28" t="s">
        <v>89</v>
      </c>
      <c r="D243" s="28" t="s">
        <v>72</v>
      </c>
      <c r="E243" s="28" t="s">
        <v>78</v>
      </c>
      <c r="F243" s="28" t="s">
        <v>74</v>
      </c>
      <c r="G243" s="28">
        <v>2.4991819565262099</v>
      </c>
      <c r="H243" s="29">
        <v>7.3659326975999999</v>
      </c>
      <c r="I243" s="30">
        <v>24.494578722555772</v>
      </c>
      <c r="K243" s="28">
        <v>242</v>
      </c>
      <c r="L243" s="28">
        <v>1996</v>
      </c>
      <c r="M243" s="28" t="s">
        <v>51</v>
      </c>
      <c r="N243" s="28" t="s">
        <v>144</v>
      </c>
      <c r="O243" s="28">
        <v>7.5702667909248206E-2</v>
      </c>
      <c r="P243" s="28" t="s">
        <v>128</v>
      </c>
      <c r="Q243" s="28">
        <v>11809.616193842699</v>
      </c>
      <c r="R243" s="28"/>
      <c r="S243" s="28"/>
      <c r="T243" s="28"/>
      <c r="U243" s="28" t="s">
        <v>129</v>
      </c>
      <c r="V243" s="29">
        <v>31485.856866352256</v>
      </c>
    </row>
    <row r="244" spans="1:22" x14ac:dyDescent="0.2">
      <c r="A244" s="28">
        <v>2010</v>
      </c>
      <c r="B244" s="28" t="s">
        <v>88</v>
      </c>
      <c r="C244" s="28" t="s">
        <v>89</v>
      </c>
      <c r="D244" s="28" t="s">
        <v>72</v>
      </c>
      <c r="E244" s="28" t="s">
        <v>78</v>
      </c>
      <c r="F244" s="28" t="s">
        <v>74</v>
      </c>
      <c r="G244" s="28">
        <v>2.3947703318561402</v>
      </c>
      <c r="H244" s="29">
        <v>8.2568893952</v>
      </c>
      <c r="I244" s="30">
        <v>27.457354770572366</v>
      </c>
      <c r="K244" s="28">
        <v>243</v>
      </c>
      <c r="L244" s="28">
        <v>1996</v>
      </c>
      <c r="M244" s="28" t="s">
        <v>51</v>
      </c>
      <c r="N244" s="28" t="s">
        <v>144</v>
      </c>
      <c r="O244" s="28">
        <v>2.4859466418150299E-2</v>
      </c>
      <c r="P244" s="28" t="s">
        <v>128</v>
      </c>
      <c r="Q244" s="28">
        <v>3878.0767612314498</v>
      </c>
      <c r="R244" s="28"/>
      <c r="S244" s="28"/>
      <c r="T244" s="28"/>
      <c r="U244" s="28" t="s">
        <v>142</v>
      </c>
      <c r="V244" s="29">
        <v>13953.547586341841</v>
      </c>
    </row>
    <row r="245" spans="1:22" x14ac:dyDescent="0.2">
      <c r="A245" s="28">
        <v>2009</v>
      </c>
      <c r="B245" s="28" t="s">
        <v>88</v>
      </c>
      <c r="C245" s="28" t="s">
        <v>89</v>
      </c>
      <c r="D245" s="28" t="s">
        <v>72</v>
      </c>
      <c r="E245" s="28" t="s">
        <v>78</v>
      </c>
      <c r="F245" s="28" t="s">
        <v>74</v>
      </c>
      <c r="G245" s="28">
        <v>2.29035870718607</v>
      </c>
      <c r="H245" s="29">
        <v>9.1478460928000001</v>
      </c>
      <c r="I245" s="30">
        <v>30.420130818588959</v>
      </c>
      <c r="K245" s="28">
        <v>244</v>
      </c>
      <c r="L245" s="28">
        <v>1996</v>
      </c>
      <c r="M245" s="28" t="s">
        <v>51</v>
      </c>
      <c r="N245" s="28" t="s">
        <v>144</v>
      </c>
      <c r="O245" s="28">
        <v>0.20168640298219501</v>
      </c>
      <c r="P245" s="28" t="s">
        <v>128</v>
      </c>
      <c r="Q245" s="28">
        <v>31463.078865222498</v>
      </c>
      <c r="R245" s="28"/>
      <c r="S245" s="28"/>
      <c r="T245" s="28"/>
      <c r="U245" s="28" t="s">
        <v>133</v>
      </c>
      <c r="V245" s="29">
        <v>81593.528032584683</v>
      </c>
    </row>
    <row r="246" spans="1:22" x14ac:dyDescent="0.2">
      <c r="A246" s="28">
        <v>2008</v>
      </c>
      <c r="B246" s="28" t="s">
        <v>88</v>
      </c>
      <c r="C246" s="28" t="s">
        <v>89</v>
      </c>
      <c r="D246" s="28" t="s">
        <v>72</v>
      </c>
      <c r="E246" s="28" t="s">
        <v>78</v>
      </c>
      <c r="F246" s="28" t="s">
        <v>74</v>
      </c>
      <c r="G246" s="28">
        <v>2.1859470825159999</v>
      </c>
      <c r="H246" s="29">
        <v>10.0388027904</v>
      </c>
      <c r="I246" s="30">
        <v>33.382906866605552</v>
      </c>
      <c r="K246" s="28">
        <v>245</v>
      </c>
      <c r="L246" s="28">
        <v>1996</v>
      </c>
      <c r="M246" s="28" t="s">
        <v>145</v>
      </c>
      <c r="N246" s="28" t="s">
        <v>146</v>
      </c>
      <c r="O246" s="28">
        <v>1</v>
      </c>
      <c r="P246" s="28" t="s">
        <v>128</v>
      </c>
      <c r="Q246" s="28">
        <v>16233</v>
      </c>
      <c r="R246" s="28"/>
      <c r="S246" s="28"/>
      <c r="T246" s="28"/>
      <c r="U246" s="28" t="s">
        <v>129</v>
      </c>
      <c r="V246" s="29">
        <v>1.3434631898779976E-2</v>
      </c>
    </row>
    <row r="247" spans="1:22" x14ac:dyDescent="0.2">
      <c r="A247" s="28">
        <v>2007</v>
      </c>
      <c r="B247" s="28" t="s">
        <v>88</v>
      </c>
      <c r="C247" s="28" t="s">
        <v>89</v>
      </c>
      <c r="D247" s="28" t="s">
        <v>72</v>
      </c>
      <c r="E247" s="28" t="s">
        <v>78</v>
      </c>
      <c r="F247" s="28" t="s">
        <v>74</v>
      </c>
      <c r="G247" s="28">
        <v>2.0815354578459302</v>
      </c>
      <c r="H247" s="29">
        <v>10.929759488</v>
      </c>
      <c r="I247" s="30">
        <v>36.345682914622145</v>
      </c>
      <c r="K247" s="28">
        <v>246</v>
      </c>
      <c r="L247" s="28">
        <v>1996</v>
      </c>
      <c r="M247" s="28" t="s">
        <v>147</v>
      </c>
      <c r="N247" s="28" t="s">
        <v>148</v>
      </c>
      <c r="O247" s="28">
        <v>1</v>
      </c>
      <c r="P247" s="28" t="s">
        <v>128</v>
      </c>
      <c r="Q247" s="28">
        <v>258667</v>
      </c>
      <c r="R247" s="28"/>
      <c r="S247" s="28"/>
      <c r="T247" s="28"/>
      <c r="U247" s="28" t="s">
        <v>129</v>
      </c>
      <c r="V247" s="29">
        <v>0.21407601363652559</v>
      </c>
    </row>
    <row r="248" spans="1:22" x14ac:dyDescent="0.2">
      <c r="A248" s="28">
        <v>2006</v>
      </c>
      <c r="B248" s="28" t="s">
        <v>88</v>
      </c>
      <c r="C248" s="28" t="s">
        <v>89</v>
      </c>
      <c r="D248" s="28" t="s">
        <v>72</v>
      </c>
      <c r="E248" s="28" t="s">
        <v>78</v>
      </c>
      <c r="F248" s="28" t="s">
        <v>74</v>
      </c>
      <c r="G248" s="28">
        <v>1.9549847828421101</v>
      </c>
      <c r="H248" s="29">
        <v>13.012111769600001</v>
      </c>
      <c r="I248" s="30">
        <v>43.270310654753942</v>
      </c>
      <c r="K248" s="28">
        <v>247</v>
      </c>
      <c r="L248" s="28">
        <v>1996</v>
      </c>
      <c r="M248" s="28" t="s">
        <v>149</v>
      </c>
      <c r="N248" s="28" t="s">
        <v>140</v>
      </c>
      <c r="O248" s="28">
        <v>1</v>
      </c>
      <c r="P248" s="28" t="s">
        <v>128</v>
      </c>
      <c r="Q248" s="28">
        <v>30956</v>
      </c>
      <c r="R248" s="28">
        <v>0</v>
      </c>
      <c r="S248" s="45">
        <v>0</v>
      </c>
      <c r="T248" s="45">
        <v>0</v>
      </c>
      <c r="U248" s="28" t="s">
        <v>129</v>
      </c>
      <c r="V248" s="29">
        <v>0</v>
      </c>
    </row>
    <row r="249" spans="1:22" x14ac:dyDescent="0.2">
      <c r="A249" s="28">
        <v>2005</v>
      </c>
      <c r="B249" s="28" t="s">
        <v>88</v>
      </c>
      <c r="C249" s="28" t="s">
        <v>89</v>
      </c>
      <c r="D249" s="28" t="s">
        <v>72</v>
      </c>
      <c r="E249" s="28" t="s">
        <v>78</v>
      </c>
      <c r="F249" s="28" t="s">
        <v>74</v>
      </c>
      <c r="G249" s="28">
        <v>1.8284341078383</v>
      </c>
      <c r="H249" s="29">
        <v>15.094464051199999</v>
      </c>
      <c r="I249" s="30">
        <v>50.194938394885746</v>
      </c>
      <c r="K249" s="28">
        <v>248</v>
      </c>
      <c r="L249" s="28">
        <v>1996</v>
      </c>
      <c r="M249" s="28" t="s">
        <v>150</v>
      </c>
      <c r="N249" s="28" t="s">
        <v>148</v>
      </c>
      <c r="O249" s="28">
        <v>1</v>
      </c>
      <c r="P249" s="28" t="s">
        <v>128</v>
      </c>
      <c r="Q249" s="28">
        <v>2933</v>
      </c>
      <c r="R249" s="28"/>
      <c r="S249" s="28"/>
      <c r="T249" s="28"/>
      <c r="U249" s="28" t="s">
        <v>129</v>
      </c>
      <c r="V249" s="29">
        <v>2.4273871347946572E-3</v>
      </c>
    </row>
    <row r="250" spans="1:22" x14ac:dyDescent="0.2">
      <c r="A250" s="28">
        <v>2004</v>
      </c>
      <c r="B250" s="28" t="s">
        <v>88</v>
      </c>
      <c r="C250" s="28" t="s">
        <v>89</v>
      </c>
      <c r="D250" s="28" t="s">
        <v>72</v>
      </c>
      <c r="E250" s="28" t="s">
        <v>78</v>
      </c>
      <c r="F250" s="28" t="s">
        <v>74</v>
      </c>
      <c r="G250" s="28">
        <v>1.7018834328344901</v>
      </c>
      <c r="H250" s="29">
        <v>17.176816332800001</v>
      </c>
      <c r="I250" s="30">
        <v>57.11956613501755</v>
      </c>
      <c r="K250" s="28">
        <v>249</v>
      </c>
      <c r="L250" s="28">
        <v>1996</v>
      </c>
      <c r="M250" s="28" t="s">
        <v>151</v>
      </c>
      <c r="N250" s="28" t="s">
        <v>146</v>
      </c>
      <c r="O250" s="28">
        <v>1</v>
      </c>
      <c r="P250" s="28" t="s">
        <v>128</v>
      </c>
      <c r="Q250" s="28">
        <v>194</v>
      </c>
      <c r="R250" s="28"/>
      <c r="S250" s="28"/>
      <c r="T250" s="28"/>
      <c r="U250" s="28" t="s">
        <v>129</v>
      </c>
      <c r="V250" s="29">
        <v>1.6055680332429712E-4</v>
      </c>
    </row>
    <row r="251" spans="1:22" x14ac:dyDescent="0.2">
      <c r="A251" s="28">
        <v>2003</v>
      </c>
      <c r="B251" s="28" t="s">
        <v>88</v>
      </c>
      <c r="C251" s="28" t="s">
        <v>89</v>
      </c>
      <c r="D251" s="28" t="s">
        <v>72</v>
      </c>
      <c r="E251" s="28" t="s">
        <v>78</v>
      </c>
      <c r="F251" s="28" t="s">
        <v>74</v>
      </c>
      <c r="G251" s="28">
        <v>1.5753327578306799</v>
      </c>
      <c r="H251" s="29">
        <v>19.2591686144</v>
      </c>
      <c r="I251" s="30">
        <v>64.044193875149347</v>
      </c>
      <c r="K251" s="28">
        <v>250</v>
      </c>
      <c r="L251" s="28">
        <v>1996</v>
      </c>
      <c r="M251" s="28" t="s">
        <v>152</v>
      </c>
      <c r="N251" s="28" t="s">
        <v>146</v>
      </c>
      <c r="O251" s="28">
        <v>1</v>
      </c>
      <c r="P251" s="28" t="s">
        <v>128</v>
      </c>
      <c r="Q251" s="28">
        <v>1232</v>
      </c>
      <c r="R251" s="28"/>
      <c r="S251" s="28"/>
      <c r="T251" s="28"/>
      <c r="U251" s="28" t="s">
        <v>129</v>
      </c>
      <c r="V251" s="29">
        <v>1.0196184623481137E-3</v>
      </c>
    </row>
    <row r="252" spans="1:22" x14ac:dyDescent="0.2">
      <c r="A252" s="28">
        <v>2002</v>
      </c>
      <c r="B252" s="28" t="s">
        <v>88</v>
      </c>
      <c r="C252" s="28" t="s">
        <v>89</v>
      </c>
      <c r="D252" s="28" t="s">
        <v>72</v>
      </c>
      <c r="E252" s="28" t="s">
        <v>78</v>
      </c>
      <c r="F252" s="28" t="s">
        <v>74</v>
      </c>
      <c r="G252" s="28">
        <v>1.4487820828268601</v>
      </c>
      <c r="H252" s="29">
        <v>21.341520895999999</v>
      </c>
      <c r="I252" s="30">
        <v>70.968821615281144</v>
      </c>
      <c r="K252" s="28">
        <v>251</v>
      </c>
      <c r="L252" s="28">
        <v>1996</v>
      </c>
      <c r="M252" s="28" t="s">
        <v>153</v>
      </c>
      <c r="N252" s="28" t="s">
        <v>154</v>
      </c>
      <c r="O252" s="28">
        <v>0.5</v>
      </c>
      <c r="P252" s="28" t="s">
        <v>128</v>
      </c>
      <c r="Q252" s="28">
        <v>5938</v>
      </c>
      <c r="R252" s="28"/>
      <c r="S252" s="28"/>
      <c r="T252" s="28"/>
      <c r="U252" s="28" t="s">
        <v>129</v>
      </c>
      <c r="V252" s="29">
        <v>2318.8066944224647</v>
      </c>
    </row>
    <row r="253" spans="1:22" x14ac:dyDescent="0.2">
      <c r="A253" s="28">
        <v>2001</v>
      </c>
      <c r="B253" s="28" t="s">
        <v>88</v>
      </c>
      <c r="C253" s="28" t="s">
        <v>89</v>
      </c>
      <c r="D253" s="28" t="s">
        <v>72</v>
      </c>
      <c r="E253" s="28" t="s">
        <v>78</v>
      </c>
      <c r="F253" s="28" t="s">
        <v>74</v>
      </c>
      <c r="G253" s="28">
        <v>1.46571520003496</v>
      </c>
      <c r="H253" s="29">
        <v>20.502364006400001</v>
      </c>
      <c r="I253" s="30">
        <v>68.178299988660868</v>
      </c>
      <c r="K253" s="28">
        <v>252</v>
      </c>
      <c r="L253" s="28">
        <v>1996</v>
      </c>
      <c r="M253" s="28" t="s">
        <v>153</v>
      </c>
      <c r="N253" s="28" t="s">
        <v>154</v>
      </c>
      <c r="O253" s="28">
        <v>0.5</v>
      </c>
      <c r="P253" s="28" t="s">
        <v>128</v>
      </c>
      <c r="Q253" s="28">
        <v>5938</v>
      </c>
      <c r="R253" s="28"/>
      <c r="S253" s="28"/>
      <c r="T253" s="28"/>
      <c r="U253" s="28" t="s">
        <v>133</v>
      </c>
      <c r="V253" s="29">
        <v>2185.5060346802657</v>
      </c>
    </row>
    <row r="254" spans="1:22" x14ac:dyDescent="0.2">
      <c r="A254" s="28">
        <v>2000</v>
      </c>
      <c r="B254" s="28" t="s">
        <v>88</v>
      </c>
      <c r="C254" s="28" t="s">
        <v>89</v>
      </c>
      <c r="D254" s="28" t="s">
        <v>72</v>
      </c>
      <c r="E254" s="28" t="s">
        <v>78</v>
      </c>
      <c r="F254" s="28" t="s">
        <v>74</v>
      </c>
      <c r="G254" s="28">
        <v>1.48264831724307</v>
      </c>
      <c r="H254" s="29">
        <v>19.663207116799999</v>
      </c>
      <c r="I254" s="30">
        <v>65.387778362040592</v>
      </c>
      <c r="K254" s="28">
        <v>253</v>
      </c>
      <c r="L254" s="28">
        <v>1996</v>
      </c>
      <c r="M254" s="28" t="s">
        <v>155</v>
      </c>
      <c r="N254" s="28" t="s">
        <v>156</v>
      </c>
      <c r="O254" s="28">
        <v>0.5</v>
      </c>
      <c r="P254" s="28" t="s">
        <v>128</v>
      </c>
      <c r="Q254" s="28">
        <v>143</v>
      </c>
      <c r="R254" s="28"/>
      <c r="S254" s="28"/>
      <c r="T254" s="28"/>
      <c r="U254" s="28" t="s">
        <v>129</v>
      </c>
      <c r="V254" s="29">
        <v>28.476871075969648</v>
      </c>
    </row>
    <row r="255" spans="1:22" x14ac:dyDescent="0.2">
      <c r="A255" s="28">
        <v>1999</v>
      </c>
      <c r="B255" s="28" t="s">
        <v>88</v>
      </c>
      <c r="C255" s="28" t="s">
        <v>89</v>
      </c>
      <c r="D255" s="28" t="s">
        <v>72</v>
      </c>
      <c r="E255" s="28" t="s">
        <v>78</v>
      </c>
      <c r="F255" s="28" t="s">
        <v>74</v>
      </c>
      <c r="G255" s="28">
        <v>1.49958143445117</v>
      </c>
      <c r="H255" s="29">
        <v>23.530062783999998</v>
      </c>
      <c r="I255" s="30">
        <v>78.246570919275385</v>
      </c>
      <c r="K255" s="28">
        <v>254</v>
      </c>
      <c r="L255" s="28">
        <v>1996</v>
      </c>
      <c r="M255" s="28" t="s">
        <v>155</v>
      </c>
      <c r="N255" s="28" t="s">
        <v>156</v>
      </c>
      <c r="O255" s="28">
        <v>0.5</v>
      </c>
      <c r="P255" s="28" t="s">
        <v>128</v>
      </c>
      <c r="Q255" s="28">
        <v>143</v>
      </c>
      <c r="R255" s="28"/>
      <c r="S255" s="28"/>
      <c r="T255" s="28"/>
      <c r="U255" s="28" t="s">
        <v>133</v>
      </c>
      <c r="V255" s="29">
        <v>27.369915619985715</v>
      </c>
    </row>
    <row r="256" spans="1:22" x14ac:dyDescent="0.2">
      <c r="A256" s="28">
        <v>1998</v>
      </c>
      <c r="B256" s="28" t="s">
        <v>88</v>
      </c>
      <c r="C256" s="28" t="s">
        <v>89</v>
      </c>
      <c r="D256" s="28" t="s">
        <v>72</v>
      </c>
      <c r="E256" s="28" t="s">
        <v>78</v>
      </c>
      <c r="F256" s="28" t="s">
        <v>74</v>
      </c>
      <c r="G256" s="28">
        <v>1.51651455165927</v>
      </c>
      <c r="H256" s="29">
        <v>22.481116671999999</v>
      </c>
      <c r="I256" s="30">
        <v>74.758418886000044</v>
      </c>
      <c r="K256" s="28">
        <v>255</v>
      </c>
      <c r="L256" s="28">
        <v>1996</v>
      </c>
      <c r="M256" s="28" t="s">
        <v>157</v>
      </c>
      <c r="N256" s="28" t="s">
        <v>146</v>
      </c>
      <c r="O256" s="28">
        <v>1</v>
      </c>
      <c r="P256" s="28" t="s">
        <v>128</v>
      </c>
      <c r="Q256" s="28">
        <v>833</v>
      </c>
      <c r="R256" s="28"/>
      <c r="S256" s="28"/>
      <c r="T256" s="28"/>
      <c r="U256" s="28" t="s">
        <v>129</v>
      </c>
      <c r="V256" s="29">
        <v>6.8940111942855415E-4</v>
      </c>
    </row>
    <row r="257" spans="1:22" x14ac:dyDescent="0.2">
      <c r="A257" s="28">
        <v>1997</v>
      </c>
      <c r="B257" s="28" t="s">
        <v>88</v>
      </c>
      <c r="C257" s="28" t="s">
        <v>89</v>
      </c>
      <c r="D257" s="28" t="s">
        <v>72</v>
      </c>
      <c r="E257" s="28" t="s">
        <v>78</v>
      </c>
      <c r="F257" s="28" t="s">
        <v>74</v>
      </c>
      <c r="G257" s="28">
        <v>1.5334476688673699</v>
      </c>
      <c r="H257" s="29">
        <v>21.432170559999999</v>
      </c>
      <c r="I257" s="30">
        <v>71.270266852724689</v>
      </c>
      <c r="K257" s="28">
        <v>256</v>
      </c>
      <c r="L257" s="28">
        <v>1996</v>
      </c>
      <c r="M257" s="28" t="s">
        <v>55</v>
      </c>
      <c r="N257" s="28" t="s">
        <v>158</v>
      </c>
      <c r="O257" s="28">
        <v>0.5</v>
      </c>
      <c r="P257" s="28" t="s">
        <v>128</v>
      </c>
      <c r="Q257" s="28">
        <v>1946</v>
      </c>
      <c r="R257" s="28"/>
      <c r="S257" s="28"/>
      <c r="T257" s="28"/>
      <c r="U257" s="28" t="s">
        <v>129</v>
      </c>
      <c r="V257" s="29">
        <v>325.15967272852151</v>
      </c>
    </row>
    <row r="258" spans="1:22" x14ac:dyDescent="0.2">
      <c r="A258" s="28">
        <v>1996</v>
      </c>
      <c r="B258" s="28" t="s">
        <v>88</v>
      </c>
      <c r="C258" s="28" t="s">
        <v>89</v>
      </c>
      <c r="D258" s="28" t="s">
        <v>72</v>
      </c>
      <c r="E258" s="28" t="s">
        <v>78</v>
      </c>
      <c r="F258" s="28" t="s">
        <v>74</v>
      </c>
      <c r="G258" s="28">
        <v>1.5334476688673699</v>
      </c>
      <c r="H258" s="29">
        <v>21.432170559999999</v>
      </c>
      <c r="I258" s="30">
        <v>71.270266852724689</v>
      </c>
      <c r="K258" s="28">
        <v>257</v>
      </c>
      <c r="L258" s="28">
        <v>1996</v>
      </c>
      <c r="M258" s="28" t="s">
        <v>55</v>
      </c>
      <c r="N258" s="28" t="s">
        <v>158</v>
      </c>
      <c r="O258" s="28">
        <v>0.5</v>
      </c>
      <c r="P258" s="28" t="s">
        <v>128</v>
      </c>
      <c r="Q258" s="28">
        <v>1946</v>
      </c>
      <c r="R258" s="28"/>
      <c r="S258" s="28"/>
      <c r="T258" s="28"/>
      <c r="U258" s="28" t="s">
        <v>133</v>
      </c>
      <c r="V258" s="29">
        <v>317.874933247596</v>
      </c>
    </row>
    <row r="259" spans="1:22" x14ac:dyDescent="0.2">
      <c r="A259" s="28">
        <v>1995</v>
      </c>
      <c r="B259" s="28" t="s">
        <v>88</v>
      </c>
      <c r="C259" s="28" t="s">
        <v>89</v>
      </c>
      <c r="D259" s="28" t="s">
        <v>72</v>
      </c>
      <c r="E259" s="28" t="s">
        <v>78</v>
      </c>
      <c r="F259" s="28" t="s">
        <v>74</v>
      </c>
      <c r="G259" s="28">
        <v>1.5334476688673699</v>
      </c>
      <c r="H259" s="29">
        <v>21.432170559999999</v>
      </c>
      <c r="I259" s="30">
        <v>71.270266852724689</v>
      </c>
      <c r="K259" s="28">
        <v>258</v>
      </c>
      <c r="L259" s="28">
        <v>1996</v>
      </c>
      <c r="M259" s="28" t="s">
        <v>159</v>
      </c>
      <c r="N259" s="28" t="s">
        <v>146</v>
      </c>
      <c r="O259" s="28">
        <v>1</v>
      </c>
      <c r="P259" s="28" t="s">
        <v>128</v>
      </c>
      <c r="Q259" s="28">
        <v>724</v>
      </c>
      <c r="R259" s="28"/>
      <c r="S259" s="28"/>
      <c r="T259" s="28"/>
      <c r="U259" s="28" t="s">
        <v>129</v>
      </c>
      <c r="V259" s="29">
        <v>5.9919136910717072E-4</v>
      </c>
    </row>
    <row r="260" spans="1:22" x14ac:dyDescent="0.2">
      <c r="A260" s="28">
        <v>1994</v>
      </c>
      <c r="B260" s="28" t="s">
        <v>88</v>
      </c>
      <c r="C260" s="28" t="s">
        <v>89</v>
      </c>
      <c r="D260" s="28" t="s">
        <v>72</v>
      </c>
      <c r="E260" s="28" t="s">
        <v>78</v>
      </c>
      <c r="F260" s="28" t="s">
        <v>74</v>
      </c>
      <c r="G260" s="28">
        <v>1.5334476688673699</v>
      </c>
      <c r="H260" s="29">
        <v>21.432170559999999</v>
      </c>
      <c r="I260" s="30">
        <v>71.270266852724689</v>
      </c>
      <c r="K260" s="28">
        <v>259</v>
      </c>
      <c r="L260" s="28">
        <v>1996</v>
      </c>
      <c r="M260" s="28" t="s">
        <v>56</v>
      </c>
      <c r="N260" s="28" t="s">
        <v>160</v>
      </c>
      <c r="O260" s="28">
        <v>1</v>
      </c>
      <c r="P260" s="28" t="s">
        <v>128</v>
      </c>
      <c r="Q260" s="28">
        <v>3477</v>
      </c>
      <c r="R260" s="28"/>
      <c r="S260" s="28"/>
      <c r="T260" s="28"/>
      <c r="U260" s="28" t="s">
        <v>129</v>
      </c>
      <c r="V260" s="29">
        <v>88.663500000000013</v>
      </c>
    </row>
    <row r="261" spans="1:22" x14ac:dyDescent="0.2">
      <c r="A261" s="28">
        <v>1993</v>
      </c>
      <c r="B261" s="28" t="s">
        <v>88</v>
      </c>
      <c r="C261" s="28" t="s">
        <v>89</v>
      </c>
      <c r="D261" s="28" t="s">
        <v>72</v>
      </c>
      <c r="E261" s="28" t="s">
        <v>78</v>
      </c>
      <c r="F261" s="28" t="s">
        <v>74</v>
      </c>
      <c r="G261" s="28">
        <v>1.5334476688673699</v>
      </c>
      <c r="H261" s="29">
        <v>21.432170559999999</v>
      </c>
      <c r="I261" s="30">
        <v>71.270266852724689</v>
      </c>
      <c r="K261" s="28">
        <v>260</v>
      </c>
      <c r="L261" s="28">
        <v>1996</v>
      </c>
      <c r="M261" s="28" t="s">
        <v>161</v>
      </c>
      <c r="N261" s="28" t="s">
        <v>127</v>
      </c>
      <c r="O261" s="28">
        <v>0.5</v>
      </c>
      <c r="P261" s="28" t="s">
        <v>128</v>
      </c>
      <c r="Q261" s="28">
        <v>721</v>
      </c>
      <c r="R261" s="28"/>
      <c r="S261" s="28"/>
      <c r="T261" s="28"/>
      <c r="U261" s="28" t="s">
        <v>129</v>
      </c>
      <c r="V261" s="29">
        <v>98.056000000000012</v>
      </c>
    </row>
    <row r="262" spans="1:22" x14ac:dyDescent="0.2">
      <c r="A262" s="28">
        <v>1992</v>
      </c>
      <c r="B262" s="28" t="s">
        <v>88</v>
      </c>
      <c r="C262" s="28" t="s">
        <v>89</v>
      </c>
      <c r="D262" s="28" t="s">
        <v>72</v>
      </c>
      <c r="E262" s="28" t="s">
        <v>78</v>
      </c>
      <c r="F262" s="28" t="s">
        <v>74</v>
      </c>
      <c r="G262" s="28">
        <v>1.5334476688673699</v>
      </c>
      <c r="H262" s="29">
        <v>21.432170559999999</v>
      </c>
      <c r="I262" s="30">
        <v>71.270266852724689</v>
      </c>
      <c r="K262" s="28">
        <v>261</v>
      </c>
      <c r="L262" s="28">
        <v>1996</v>
      </c>
      <c r="M262" s="28" t="s">
        <v>161</v>
      </c>
      <c r="N262" s="28" t="s">
        <v>127</v>
      </c>
      <c r="O262" s="28">
        <v>0.5</v>
      </c>
      <c r="P262" s="28" t="s">
        <v>128</v>
      </c>
      <c r="Q262" s="28">
        <v>721</v>
      </c>
      <c r="R262" s="28"/>
      <c r="S262" s="28"/>
      <c r="T262" s="28"/>
      <c r="U262" s="28" t="s">
        <v>133</v>
      </c>
      <c r="V262" s="29">
        <v>98.056000000000012</v>
      </c>
    </row>
    <row r="263" spans="1:22" x14ac:dyDescent="0.2">
      <c r="A263" s="28">
        <v>1991</v>
      </c>
      <c r="B263" s="28" t="s">
        <v>88</v>
      </c>
      <c r="C263" s="28" t="s">
        <v>89</v>
      </c>
      <c r="D263" s="28" t="s">
        <v>72</v>
      </c>
      <c r="E263" s="28" t="s">
        <v>78</v>
      </c>
      <c r="F263" s="28" t="s">
        <v>74</v>
      </c>
      <c r="G263" s="28">
        <v>1.5334476688673699</v>
      </c>
      <c r="H263" s="29">
        <v>21.432170559999999</v>
      </c>
      <c r="I263" s="30">
        <v>71.270266852724689</v>
      </c>
      <c r="K263" s="28">
        <v>262</v>
      </c>
      <c r="L263" s="28">
        <v>1996</v>
      </c>
      <c r="M263" s="28" t="s">
        <v>162</v>
      </c>
      <c r="N263" s="28" t="s">
        <v>146</v>
      </c>
      <c r="O263" s="28">
        <v>1</v>
      </c>
      <c r="P263" s="28" t="s">
        <v>128</v>
      </c>
      <c r="Q263" s="28">
        <v>58</v>
      </c>
      <c r="R263" s="28"/>
      <c r="S263" s="28"/>
      <c r="T263" s="28"/>
      <c r="U263" s="28" t="s">
        <v>129</v>
      </c>
      <c r="V263" s="29">
        <v>4.8001518519635225E-5</v>
      </c>
    </row>
    <row r="264" spans="1:22" x14ac:dyDescent="0.2">
      <c r="A264" s="28">
        <v>1990</v>
      </c>
      <c r="B264" s="28" t="s">
        <v>88</v>
      </c>
      <c r="C264" s="28" t="s">
        <v>89</v>
      </c>
      <c r="D264" s="28" t="s">
        <v>72</v>
      </c>
      <c r="E264" s="28" t="s">
        <v>78</v>
      </c>
      <c r="F264" s="28" t="s">
        <v>74</v>
      </c>
      <c r="G264" s="28">
        <v>1.5334476688673699</v>
      </c>
      <c r="H264" s="29">
        <v>21.432170559999999</v>
      </c>
      <c r="I264" s="30">
        <v>71.270266852724689</v>
      </c>
      <c r="K264" s="28">
        <v>263</v>
      </c>
      <c r="L264" s="28">
        <v>1996</v>
      </c>
      <c r="M264" s="28" t="s">
        <v>163</v>
      </c>
      <c r="N264" s="28" t="s">
        <v>146</v>
      </c>
      <c r="O264" s="28">
        <v>1</v>
      </c>
      <c r="P264" s="28" t="s">
        <v>128</v>
      </c>
      <c r="Q264" s="28">
        <v>522</v>
      </c>
      <c r="R264" s="28"/>
      <c r="S264" s="28"/>
      <c r="T264" s="28"/>
      <c r="U264" s="28" t="s">
        <v>129</v>
      </c>
      <c r="V264" s="29">
        <v>4.3201366667671706E-4</v>
      </c>
    </row>
    <row r="265" spans="1:22" x14ac:dyDescent="0.2">
      <c r="A265" s="28">
        <v>2020</v>
      </c>
      <c r="B265" s="28" t="s">
        <v>77</v>
      </c>
      <c r="C265" s="28" t="s">
        <v>76</v>
      </c>
      <c r="D265" s="28" t="s">
        <v>90</v>
      </c>
      <c r="E265" s="28" t="s">
        <v>78</v>
      </c>
      <c r="F265" s="28" t="s">
        <v>74</v>
      </c>
      <c r="G265" s="28">
        <v>46.949980972902402</v>
      </c>
      <c r="H265" s="29">
        <v>1019.80872</v>
      </c>
      <c r="I265" s="30">
        <v>2918.6117137415504</v>
      </c>
      <c r="K265" s="28">
        <v>264</v>
      </c>
      <c r="L265" s="28">
        <v>1996</v>
      </c>
      <c r="M265" s="28" t="s">
        <v>164</v>
      </c>
      <c r="N265" s="28" t="s">
        <v>146</v>
      </c>
      <c r="O265" s="28">
        <v>1</v>
      </c>
      <c r="P265" s="28" t="s">
        <v>128</v>
      </c>
      <c r="Q265" s="28">
        <v>32686</v>
      </c>
      <c r="R265" s="28"/>
      <c r="S265" s="28"/>
      <c r="T265" s="28"/>
      <c r="U265" s="28" t="s">
        <v>129</v>
      </c>
      <c r="V265" s="29">
        <v>2.7051338522979258E-2</v>
      </c>
    </row>
    <row r="266" spans="1:22" x14ac:dyDescent="0.2">
      <c r="A266" s="28">
        <v>2019</v>
      </c>
      <c r="B266" s="28" t="s">
        <v>77</v>
      </c>
      <c r="C266" s="28" t="s">
        <v>76</v>
      </c>
      <c r="D266" s="28" t="s">
        <v>90</v>
      </c>
      <c r="E266" s="28" t="s">
        <v>78</v>
      </c>
      <c r="F266" s="28" t="s">
        <v>74</v>
      </c>
      <c r="G266" s="28">
        <v>44.478929342749602</v>
      </c>
      <c r="H266" s="29">
        <v>1051.6777425</v>
      </c>
      <c r="I266" s="30">
        <v>3009.818329795974</v>
      </c>
      <c r="K266" s="28">
        <v>265</v>
      </c>
      <c r="L266" s="28">
        <v>1996</v>
      </c>
      <c r="M266" s="28" t="s">
        <v>165</v>
      </c>
      <c r="N266" s="28" t="s">
        <v>140</v>
      </c>
      <c r="O266" s="28">
        <v>1</v>
      </c>
      <c r="P266" s="28" t="s">
        <v>128</v>
      </c>
      <c r="Q266" s="28">
        <v>9337</v>
      </c>
      <c r="R266" s="28">
        <v>0</v>
      </c>
      <c r="S266" s="45">
        <v>0</v>
      </c>
      <c r="T266" s="45">
        <v>0</v>
      </c>
      <c r="U266" s="28" t="s">
        <v>129</v>
      </c>
      <c r="V266" s="29">
        <v>0</v>
      </c>
    </row>
    <row r="267" spans="1:22" x14ac:dyDescent="0.2">
      <c r="A267" s="28">
        <v>2018</v>
      </c>
      <c r="B267" s="28" t="s">
        <v>77</v>
      </c>
      <c r="C267" s="28" t="s">
        <v>76</v>
      </c>
      <c r="D267" s="28" t="s">
        <v>90</v>
      </c>
      <c r="E267" s="28" t="s">
        <v>78</v>
      </c>
      <c r="F267" s="28" t="s">
        <v>74</v>
      </c>
      <c r="G267" s="28">
        <v>46.949980972902402</v>
      </c>
      <c r="H267" s="29">
        <v>1150.9269839999999</v>
      </c>
      <c r="I267" s="30">
        <v>3293.8617912226064</v>
      </c>
      <c r="K267" s="28">
        <v>266</v>
      </c>
      <c r="L267" s="28">
        <v>1996</v>
      </c>
      <c r="M267" s="28" t="s">
        <v>166</v>
      </c>
      <c r="N267" s="28" t="s">
        <v>167</v>
      </c>
      <c r="O267" s="28">
        <v>0.5</v>
      </c>
      <c r="P267" s="28" t="s">
        <v>128</v>
      </c>
      <c r="Q267" s="28">
        <v>250</v>
      </c>
      <c r="R267" s="28"/>
      <c r="S267" s="28"/>
      <c r="T267" s="28"/>
      <c r="U267" s="28" t="s">
        <v>129</v>
      </c>
      <c r="V267" s="29">
        <v>40.920610775249997</v>
      </c>
    </row>
    <row r="268" spans="1:22" x14ac:dyDescent="0.2">
      <c r="A268" s="28">
        <v>2017</v>
      </c>
      <c r="B268" s="28" t="s">
        <v>77</v>
      </c>
      <c r="C268" s="28" t="s">
        <v>76</v>
      </c>
      <c r="D268" s="28" t="s">
        <v>90</v>
      </c>
      <c r="E268" s="28" t="s">
        <v>78</v>
      </c>
      <c r="F268" s="28" t="s">
        <v>74</v>
      </c>
      <c r="G268" s="28">
        <v>43.286886230451302</v>
      </c>
      <c r="H268" s="29">
        <v>1258.3538166735</v>
      </c>
      <c r="I268" s="30">
        <v>3601.3088703288049</v>
      </c>
      <c r="K268" s="28">
        <v>267</v>
      </c>
      <c r="L268" s="28">
        <v>1996</v>
      </c>
      <c r="M268" s="28" t="s">
        <v>166</v>
      </c>
      <c r="N268" s="28" t="s">
        <v>167</v>
      </c>
      <c r="O268" s="28">
        <v>0.5</v>
      </c>
      <c r="P268" s="28" t="s">
        <v>128</v>
      </c>
      <c r="Q268" s="28">
        <v>250</v>
      </c>
      <c r="R268" s="28"/>
      <c r="S268" s="28"/>
      <c r="T268" s="28"/>
      <c r="U268" s="28" t="s">
        <v>133</v>
      </c>
      <c r="V268" s="29">
        <v>40.170334349999997</v>
      </c>
    </row>
    <row r="269" spans="1:22" x14ac:dyDescent="0.2">
      <c r="A269" s="28">
        <v>2016</v>
      </c>
      <c r="B269" s="28" t="s">
        <v>77</v>
      </c>
      <c r="C269" s="28" t="s">
        <v>76</v>
      </c>
      <c r="D269" s="28" t="s">
        <v>90</v>
      </c>
      <c r="E269" s="28" t="s">
        <v>78</v>
      </c>
      <c r="F269" s="28" t="s">
        <v>74</v>
      </c>
      <c r="G269" s="28">
        <v>49.421032603055203</v>
      </c>
      <c r="H269" s="29">
        <v>1031.94929999999</v>
      </c>
      <c r="I269" s="30">
        <v>2953.3570912860641</v>
      </c>
      <c r="K269" s="28">
        <v>268</v>
      </c>
      <c r="L269" s="28">
        <v>1996</v>
      </c>
      <c r="M269" s="28" t="s">
        <v>168</v>
      </c>
      <c r="N269" s="28" t="s">
        <v>146</v>
      </c>
      <c r="O269" s="28">
        <v>1</v>
      </c>
      <c r="P269" s="28" t="s">
        <v>128</v>
      </c>
      <c r="Q269" s="28">
        <v>35000</v>
      </c>
      <c r="R269" s="28"/>
      <c r="S269" s="28"/>
      <c r="T269" s="28"/>
      <c r="U269" s="28" t="s">
        <v>129</v>
      </c>
      <c r="V269" s="29">
        <v>2.8966433589435049E-2</v>
      </c>
    </row>
    <row r="270" spans="1:22" x14ac:dyDescent="0.2">
      <c r="A270" s="28">
        <v>2015</v>
      </c>
      <c r="B270" s="28" t="s">
        <v>77</v>
      </c>
      <c r="C270" s="28" t="s">
        <v>76</v>
      </c>
      <c r="D270" s="28" t="s">
        <v>90</v>
      </c>
      <c r="E270" s="28" t="s">
        <v>78</v>
      </c>
      <c r="F270" s="28" t="s">
        <v>74</v>
      </c>
      <c r="G270" s="28">
        <v>42.007877712596901</v>
      </c>
      <c r="H270" s="29">
        <v>641.02262399999995</v>
      </c>
      <c r="I270" s="30">
        <v>1834.5559343518314</v>
      </c>
      <c r="K270" s="28">
        <v>269</v>
      </c>
      <c r="L270" s="28">
        <v>1997</v>
      </c>
      <c r="M270" s="28" t="s">
        <v>126</v>
      </c>
      <c r="N270" s="28" t="s">
        <v>127</v>
      </c>
      <c r="O270" s="28">
        <v>0.5</v>
      </c>
      <c r="P270" s="28" t="s">
        <v>128</v>
      </c>
      <c r="Q270" s="28">
        <v>825</v>
      </c>
      <c r="R270" s="28"/>
      <c r="S270" s="28"/>
      <c r="T270" s="28"/>
      <c r="U270" s="28" t="s">
        <v>129</v>
      </c>
      <c r="V270" s="29">
        <v>112.2</v>
      </c>
    </row>
    <row r="271" spans="1:22" x14ac:dyDescent="0.2">
      <c r="A271" s="28">
        <v>2014</v>
      </c>
      <c r="B271" s="28" t="s">
        <v>77</v>
      </c>
      <c r="C271" s="28" t="s">
        <v>76</v>
      </c>
      <c r="D271" s="28" t="s">
        <v>90</v>
      </c>
      <c r="E271" s="28" t="s">
        <v>78</v>
      </c>
      <c r="F271" s="28" t="s">
        <v>74</v>
      </c>
      <c r="G271" s="28">
        <v>44.478929342749602</v>
      </c>
      <c r="H271" s="29">
        <v>464.37718499999897</v>
      </c>
      <c r="I271" s="30">
        <v>1329.0106910787388</v>
      </c>
      <c r="K271" s="28">
        <v>270</v>
      </c>
      <c r="L271" s="28">
        <v>1997</v>
      </c>
      <c r="M271" s="28" t="s">
        <v>126</v>
      </c>
      <c r="N271" s="28" t="s">
        <v>127</v>
      </c>
      <c r="O271" s="28">
        <v>0.5</v>
      </c>
      <c r="P271" s="28" t="s">
        <v>128</v>
      </c>
      <c r="Q271" s="28">
        <v>825</v>
      </c>
      <c r="R271" s="28"/>
      <c r="S271" s="28"/>
      <c r="T271" s="28"/>
      <c r="U271" s="28" t="s">
        <v>133</v>
      </c>
      <c r="V271" s="29">
        <v>112.2</v>
      </c>
    </row>
    <row r="272" spans="1:22" x14ac:dyDescent="0.2">
      <c r="A272" s="28">
        <v>2013</v>
      </c>
      <c r="B272" s="28" t="s">
        <v>77</v>
      </c>
      <c r="C272" s="28" t="s">
        <v>76</v>
      </c>
      <c r="D272" s="28" t="s">
        <v>90</v>
      </c>
      <c r="E272" s="28" t="s">
        <v>78</v>
      </c>
      <c r="F272" s="28" t="s">
        <v>74</v>
      </c>
      <c r="G272" s="28">
        <v>37.0657744522914</v>
      </c>
      <c r="H272" s="29">
        <v>619.16958</v>
      </c>
      <c r="I272" s="30">
        <v>1772.0142547716555</v>
      </c>
      <c r="K272" s="28">
        <v>271</v>
      </c>
      <c r="L272" s="28">
        <v>1997</v>
      </c>
      <c r="M272" s="28" t="s">
        <v>136</v>
      </c>
      <c r="N272" s="28" t="s">
        <v>137</v>
      </c>
      <c r="O272" s="28">
        <v>0.5</v>
      </c>
      <c r="P272" s="28" t="s">
        <v>128</v>
      </c>
      <c r="Q272" s="28">
        <v>85</v>
      </c>
      <c r="R272" s="28"/>
      <c r="S272" s="28"/>
      <c r="T272" s="28"/>
      <c r="U272" s="28" t="s">
        <v>129</v>
      </c>
      <c r="V272" s="29">
        <v>0</v>
      </c>
    </row>
    <row r="273" spans="1:22" x14ac:dyDescent="0.2">
      <c r="A273" s="28">
        <v>2012</v>
      </c>
      <c r="B273" s="28" t="s">
        <v>77</v>
      </c>
      <c r="C273" s="28" t="s">
        <v>76</v>
      </c>
      <c r="D273" s="28" t="s">
        <v>90</v>
      </c>
      <c r="E273" s="28" t="s">
        <v>78</v>
      </c>
      <c r="F273" s="28" t="s">
        <v>74</v>
      </c>
      <c r="G273" s="28">
        <v>46.893926405878702</v>
      </c>
      <c r="H273" s="29">
        <v>584.43052438799998</v>
      </c>
      <c r="I273" s="30">
        <v>1672.5938314657024</v>
      </c>
      <c r="K273" s="28">
        <v>272</v>
      </c>
      <c r="L273" s="28">
        <v>1997</v>
      </c>
      <c r="M273" s="28" t="s">
        <v>136</v>
      </c>
      <c r="N273" s="28" t="s">
        <v>137</v>
      </c>
      <c r="O273" s="28">
        <v>0.5</v>
      </c>
      <c r="P273" s="28" t="s">
        <v>128</v>
      </c>
      <c r="Q273" s="28">
        <v>85</v>
      </c>
      <c r="R273" s="28"/>
      <c r="S273" s="28"/>
      <c r="T273" s="28"/>
      <c r="U273" s="28" t="s">
        <v>133</v>
      </c>
      <c r="V273" s="29">
        <v>0</v>
      </c>
    </row>
    <row r="274" spans="1:22" x14ac:dyDescent="0.2">
      <c r="A274" s="28">
        <v>2011</v>
      </c>
      <c r="B274" s="28" t="s">
        <v>77</v>
      </c>
      <c r="C274" s="28" t="s">
        <v>76</v>
      </c>
      <c r="D274" s="28" t="s">
        <v>90</v>
      </c>
      <c r="E274" s="28" t="s">
        <v>78</v>
      </c>
      <c r="F274" s="28" t="s">
        <v>74</v>
      </c>
      <c r="G274" s="28">
        <v>37.0657744522914</v>
      </c>
      <c r="H274" s="29">
        <v>597.31653600000004</v>
      </c>
      <c r="I274" s="30">
        <v>1709.4725751914798</v>
      </c>
      <c r="K274" s="28">
        <v>273</v>
      </c>
      <c r="L274" s="28">
        <v>1997</v>
      </c>
      <c r="M274" s="28" t="s">
        <v>49</v>
      </c>
      <c r="N274" s="28" t="s">
        <v>140</v>
      </c>
      <c r="O274" s="28">
        <v>0.154286181296202</v>
      </c>
      <c r="P274" s="28" t="s">
        <v>128</v>
      </c>
      <c r="Q274" s="28">
        <v>18779.251128829801</v>
      </c>
      <c r="R274" s="28">
        <v>50</v>
      </c>
      <c r="S274" s="45">
        <v>0.3</v>
      </c>
      <c r="T274" s="45">
        <v>0.15</v>
      </c>
      <c r="U274" s="28" t="s">
        <v>141</v>
      </c>
      <c r="V274" s="29">
        <v>15962.363459505332</v>
      </c>
    </row>
    <row r="275" spans="1:22" x14ac:dyDescent="0.2">
      <c r="A275" s="28">
        <v>2010</v>
      </c>
      <c r="B275" s="28" t="s">
        <v>77</v>
      </c>
      <c r="C275" s="28" t="s">
        <v>76</v>
      </c>
      <c r="D275" s="28" t="s">
        <v>90</v>
      </c>
      <c r="E275" s="28" t="s">
        <v>78</v>
      </c>
      <c r="F275" s="28" t="s">
        <v>74</v>
      </c>
      <c r="G275" s="28">
        <v>45.7289907556505</v>
      </c>
      <c r="H275" s="29">
        <v>619.16958</v>
      </c>
      <c r="I275" s="30">
        <v>1772.0142547716555</v>
      </c>
      <c r="K275" s="28">
        <v>274</v>
      </c>
      <c r="L275" s="28">
        <v>1997</v>
      </c>
      <c r="M275" s="28" t="s">
        <v>49</v>
      </c>
      <c r="N275" s="28" t="s">
        <v>140</v>
      </c>
      <c r="O275" s="28">
        <v>0.158807849305028</v>
      </c>
      <c r="P275" s="28" t="s">
        <v>128</v>
      </c>
      <c r="Q275" s="28">
        <v>19329.614993860101</v>
      </c>
      <c r="R275" s="28">
        <v>50</v>
      </c>
      <c r="S275" s="45">
        <v>0.3</v>
      </c>
      <c r="T275" s="45">
        <v>0.15</v>
      </c>
      <c r="U275" s="28" t="s">
        <v>169</v>
      </c>
      <c r="V275" s="29">
        <v>16430.172744781088</v>
      </c>
    </row>
    <row r="276" spans="1:22" x14ac:dyDescent="0.2">
      <c r="A276" s="28">
        <v>2009</v>
      </c>
      <c r="B276" s="28" t="s">
        <v>77</v>
      </c>
      <c r="C276" s="28" t="s">
        <v>76</v>
      </c>
      <c r="D276" s="28" t="s">
        <v>90</v>
      </c>
      <c r="E276" s="28" t="s">
        <v>78</v>
      </c>
      <c r="F276" s="28" t="s">
        <v>74</v>
      </c>
      <c r="G276" s="28">
        <v>42.007877712596901</v>
      </c>
      <c r="H276" s="29">
        <v>604.60088399999995</v>
      </c>
      <c r="I276" s="30">
        <v>1730.3198017182046</v>
      </c>
      <c r="K276" s="28">
        <v>275</v>
      </c>
      <c r="L276" s="28">
        <v>1997</v>
      </c>
      <c r="M276" s="28" t="s">
        <v>49</v>
      </c>
      <c r="N276" s="28" t="s">
        <v>140</v>
      </c>
      <c r="O276" s="28">
        <v>3.6905969398768702E-2</v>
      </c>
      <c r="P276" s="28" t="s">
        <v>128</v>
      </c>
      <c r="Q276" s="28">
        <v>4492.0838773099304</v>
      </c>
      <c r="R276" s="28">
        <v>50</v>
      </c>
      <c r="S276" s="45">
        <v>0.3</v>
      </c>
      <c r="T276" s="45">
        <v>0.15</v>
      </c>
      <c r="U276" s="28" t="s">
        <v>129</v>
      </c>
      <c r="V276" s="29">
        <v>3818.2712957134413</v>
      </c>
    </row>
    <row r="277" spans="1:22" x14ac:dyDescent="0.2">
      <c r="A277" s="28">
        <v>2008</v>
      </c>
      <c r="B277" s="28" t="s">
        <v>77</v>
      </c>
      <c r="C277" s="28" t="s">
        <v>76</v>
      </c>
      <c r="D277" s="28" t="s">
        <v>90</v>
      </c>
      <c r="E277" s="28" t="s">
        <v>78</v>
      </c>
      <c r="F277" s="28" t="s">
        <v>74</v>
      </c>
      <c r="G277" s="28">
        <v>46.949980972902402</v>
      </c>
      <c r="H277" s="29">
        <v>626.45392800000002</v>
      </c>
      <c r="I277" s="30">
        <v>1792.861481298381</v>
      </c>
      <c r="K277" s="28">
        <v>276</v>
      </c>
      <c r="L277" s="28">
        <v>1997</v>
      </c>
      <c r="M277" s="28" t="s">
        <v>49</v>
      </c>
      <c r="N277" s="28" t="s">
        <v>140</v>
      </c>
      <c r="O277" s="28">
        <v>0.15</v>
      </c>
      <c r="P277" s="28" t="s">
        <v>128</v>
      </c>
      <c r="Q277" s="28">
        <v>18257.55</v>
      </c>
      <c r="R277" s="28">
        <v>50</v>
      </c>
      <c r="S277" s="45">
        <v>0.3</v>
      </c>
      <c r="T277" s="45">
        <v>0.15</v>
      </c>
      <c r="U277" s="28" t="s">
        <v>142</v>
      </c>
      <c r="V277" s="29">
        <v>15518.917500000001</v>
      </c>
    </row>
    <row r="278" spans="1:22" x14ac:dyDescent="0.2">
      <c r="A278" s="28">
        <v>2007</v>
      </c>
      <c r="B278" s="28" t="s">
        <v>77</v>
      </c>
      <c r="C278" s="28" t="s">
        <v>76</v>
      </c>
      <c r="D278" s="28" t="s">
        <v>90</v>
      </c>
      <c r="E278" s="28" t="s">
        <v>78</v>
      </c>
      <c r="F278" s="28" t="s">
        <v>74</v>
      </c>
      <c r="G278" s="28">
        <v>46.895953311778399</v>
      </c>
      <c r="H278" s="29">
        <v>636.673868244</v>
      </c>
      <c r="I278" s="30">
        <v>1822.1101401153767</v>
      </c>
      <c r="K278" s="28">
        <v>277</v>
      </c>
      <c r="L278" s="28">
        <v>1997</v>
      </c>
      <c r="M278" s="28" t="s">
        <v>49</v>
      </c>
      <c r="N278" s="28" t="s">
        <v>140</v>
      </c>
      <c r="O278" s="28">
        <v>0.5</v>
      </c>
      <c r="P278" s="28" t="s">
        <v>128</v>
      </c>
      <c r="Q278" s="28">
        <v>60858.5</v>
      </c>
      <c r="R278" s="28">
        <v>50</v>
      </c>
      <c r="S278" s="45">
        <v>0.3</v>
      </c>
      <c r="T278" s="45">
        <v>0.15</v>
      </c>
      <c r="U278" s="28" t="s">
        <v>133</v>
      </c>
      <c r="V278" s="29">
        <v>51729.725000000006</v>
      </c>
    </row>
    <row r="279" spans="1:22" x14ac:dyDescent="0.2">
      <c r="A279" s="28">
        <v>2006</v>
      </c>
      <c r="B279" s="28" t="s">
        <v>77</v>
      </c>
      <c r="C279" s="28" t="s">
        <v>76</v>
      </c>
      <c r="D279" s="28" t="s">
        <v>90</v>
      </c>
      <c r="E279" s="28" t="s">
        <v>78</v>
      </c>
      <c r="F279" s="28" t="s">
        <v>74</v>
      </c>
      <c r="G279" s="28">
        <v>32.1236711919858</v>
      </c>
      <c r="H279" s="29">
        <v>590.03218800000002</v>
      </c>
      <c r="I279" s="30">
        <v>1688.6253486647543</v>
      </c>
      <c r="K279" s="28">
        <v>278</v>
      </c>
      <c r="L279" s="28">
        <v>1997</v>
      </c>
      <c r="M279" s="28" t="s">
        <v>50</v>
      </c>
      <c r="N279" s="28" t="s">
        <v>143</v>
      </c>
      <c r="O279" s="28">
        <v>0.5</v>
      </c>
      <c r="P279" s="28" t="s">
        <v>128</v>
      </c>
      <c r="Q279" s="28">
        <v>6435.5</v>
      </c>
      <c r="R279" s="28"/>
      <c r="S279" s="28"/>
      <c r="T279" s="28"/>
      <c r="U279" s="28" t="s">
        <v>129</v>
      </c>
      <c r="V279" s="29">
        <v>7863.284168839029</v>
      </c>
    </row>
    <row r="280" spans="1:22" x14ac:dyDescent="0.2">
      <c r="A280" s="28">
        <v>2005</v>
      </c>
      <c r="B280" s="28" t="s">
        <v>77</v>
      </c>
      <c r="C280" s="28" t="s">
        <v>76</v>
      </c>
      <c r="D280" s="28" t="s">
        <v>90</v>
      </c>
      <c r="E280" s="28" t="s">
        <v>78</v>
      </c>
      <c r="F280" s="28" t="s">
        <v>74</v>
      </c>
      <c r="G280" s="28">
        <v>50.656558418131503</v>
      </c>
      <c r="H280" s="29">
        <v>655.59132</v>
      </c>
      <c r="I280" s="30">
        <v>1876.2503874052823</v>
      </c>
      <c r="K280" s="28">
        <v>279</v>
      </c>
      <c r="L280" s="28">
        <v>1997</v>
      </c>
      <c r="M280" s="28" t="s">
        <v>50</v>
      </c>
      <c r="N280" s="28" t="s">
        <v>143</v>
      </c>
      <c r="O280" s="28">
        <v>0.5</v>
      </c>
      <c r="P280" s="28" t="s">
        <v>128</v>
      </c>
      <c r="Q280" s="28">
        <v>6435.5</v>
      </c>
      <c r="R280" s="28"/>
      <c r="S280" s="28"/>
      <c r="T280" s="28"/>
      <c r="U280" s="28" t="s">
        <v>133</v>
      </c>
      <c r="V280" s="29">
        <v>7666.2006775925411</v>
      </c>
    </row>
    <row r="281" spans="1:22" x14ac:dyDescent="0.2">
      <c r="A281" s="28">
        <v>2004</v>
      </c>
      <c r="B281" s="28" t="s">
        <v>77</v>
      </c>
      <c r="C281" s="28" t="s">
        <v>76</v>
      </c>
      <c r="D281" s="28" t="s">
        <v>90</v>
      </c>
      <c r="E281" s="28" t="s">
        <v>78</v>
      </c>
      <c r="F281" s="28" t="s">
        <v>74</v>
      </c>
      <c r="G281" s="28">
        <v>48.185506787978802</v>
      </c>
      <c r="H281" s="29">
        <v>655.59132</v>
      </c>
      <c r="I281" s="30">
        <v>1876.2503874052823</v>
      </c>
      <c r="K281" s="28">
        <v>280</v>
      </c>
      <c r="L281" s="28">
        <v>1997</v>
      </c>
      <c r="M281" s="28" t="s">
        <v>51</v>
      </c>
      <c r="N281" s="28" t="s">
        <v>144</v>
      </c>
      <c r="O281" s="28">
        <v>0.33847312776163102</v>
      </c>
      <c r="P281" s="28" t="s">
        <v>128</v>
      </c>
      <c r="Q281" s="28">
        <v>54251.149863889703</v>
      </c>
      <c r="R281" s="28"/>
      <c r="S281" s="28"/>
      <c r="T281" s="28"/>
      <c r="U281" s="28" t="s">
        <v>141</v>
      </c>
      <c r="V281" s="29">
        <v>130361.60935123573</v>
      </c>
    </row>
    <row r="282" spans="1:22" x14ac:dyDescent="0.2">
      <c r="A282" s="28">
        <v>2003</v>
      </c>
      <c r="B282" s="28" t="s">
        <v>77</v>
      </c>
      <c r="C282" s="28" t="s">
        <v>76</v>
      </c>
      <c r="D282" s="28" t="s">
        <v>90</v>
      </c>
      <c r="E282" s="28" t="s">
        <v>78</v>
      </c>
      <c r="F282" s="28" t="s">
        <v>74</v>
      </c>
      <c r="G282" s="28">
        <v>45.728032364585097</v>
      </c>
      <c r="H282" s="29">
        <v>662.87566800000002</v>
      </c>
      <c r="I282" s="30">
        <v>1897.0976139320078</v>
      </c>
      <c r="K282" s="28">
        <v>281</v>
      </c>
      <c r="L282" s="28">
        <v>1997</v>
      </c>
      <c r="M282" s="28" t="s">
        <v>51</v>
      </c>
      <c r="N282" s="28" t="s">
        <v>144</v>
      </c>
      <c r="O282" s="28">
        <v>0.34839276606487402</v>
      </c>
      <c r="P282" s="28" t="s">
        <v>128</v>
      </c>
      <c r="Q282" s="28">
        <v>55841.089330410199</v>
      </c>
      <c r="R282" s="28"/>
      <c r="S282" s="28"/>
      <c r="T282" s="28"/>
      <c r="U282" s="28" t="s">
        <v>169</v>
      </c>
      <c r="V282" s="29">
        <v>142988.68172456973</v>
      </c>
    </row>
    <row r="283" spans="1:22" x14ac:dyDescent="0.2">
      <c r="A283" s="28">
        <v>2002</v>
      </c>
      <c r="B283" s="28" t="s">
        <v>77</v>
      </c>
      <c r="C283" s="28" t="s">
        <v>76</v>
      </c>
      <c r="D283" s="28" t="s">
        <v>90</v>
      </c>
      <c r="E283" s="28" t="s">
        <v>78</v>
      </c>
      <c r="F283" s="28" t="s">
        <v>74</v>
      </c>
      <c r="G283" s="28">
        <v>40.235286772980302</v>
      </c>
      <c r="H283" s="29">
        <v>665.14838457600001</v>
      </c>
      <c r="I283" s="30">
        <v>1903.601948608346</v>
      </c>
      <c r="K283" s="28">
        <v>282</v>
      </c>
      <c r="L283" s="28">
        <v>1997</v>
      </c>
      <c r="M283" s="28" t="s">
        <v>51</v>
      </c>
      <c r="N283" s="28" t="s">
        <v>144</v>
      </c>
      <c r="O283" s="28">
        <v>8.0964340361075096E-2</v>
      </c>
      <c r="P283" s="28" t="s">
        <v>128</v>
      </c>
      <c r="Q283" s="28">
        <v>12977.1264017538</v>
      </c>
      <c r="R283" s="28"/>
      <c r="S283" s="28"/>
      <c r="T283" s="28"/>
      <c r="U283" s="28" t="s">
        <v>129</v>
      </c>
      <c r="V283" s="29">
        <v>34598.579472482335</v>
      </c>
    </row>
    <row r="284" spans="1:22" x14ac:dyDescent="0.2">
      <c r="A284" s="28">
        <v>2001</v>
      </c>
      <c r="B284" s="28" t="s">
        <v>77</v>
      </c>
      <c r="C284" s="28" t="s">
        <v>76</v>
      </c>
      <c r="D284" s="28" t="s">
        <v>90</v>
      </c>
      <c r="E284" s="28" t="s">
        <v>78</v>
      </c>
      <c r="F284" s="28" t="s">
        <v>74</v>
      </c>
      <c r="G284" s="28">
        <v>46.949980972902402</v>
      </c>
      <c r="H284" s="29">
        <v>619.16958</v>
      </c>
      <c r="I284" s="30">
        <v>1772.0142547716555</v>
      </c>
      <c r="K284" s="28">
        <v>283</v>
      </c>
      <c r="L284" s="28">
        <v>1997</v>
      </c>
      <c r="M284" s="28" t="s">
        <v>51</v>
      </c>
      <c r="N284" s="28" t="s">
        <v>144</v>
      </c>
      <c r="O284" s="28">
        <v>2.9758914909731201E-2</v>
      </c>
      <c r="P284" s="28" t="s">
        <v>128</v>
      </c>
      <c r="Q284" s="28">
        <v>4769.81839956153</v>
      </c>
      <c r="R284" s="28"/>
      <c r="S284" s="28"/>
      <c r="T284" s="28"/>
      <c r="U284" s="28" t="s">
        <v>142</v>
      </c>
      <c r="V284" s="29">
        <v>17162.086290256011</v>
      </c>
    </row>
    <row r="285" spans="1:22" x14ac:dyDescent="0.2">
      <c r="A285" s="28">
        <v>2000</v>
      </c>
      <c r="B285" s="28" t="s">
        <v>77</v>
      </c>
      <c r="C285" s="28" t="s">
        <v>76</v>
      </c>
      <c r="D285" s="28" t="s">
        <v>90</v>
      </c>
      <c r="E285" s="28" t="s">
        <v>78</v>
      </c>
      <c r="F285" s="28" t="s">
        <v>74</v>
      </c>
      <c r="G285" s="28">
        <v>40.786887495344899</v>
      </c>
      <c r="H285" s="29">
        <v>619.16958</v>
      </c>
      <c r="I285" s="30">
        <v>1772.0142547716555</v>
      </c>
      <c r="K285" s="28">
        <v>284</v>
      </c>
      <c r="L285" s="28">
        <v>1997</v>
      </c>
      <c r="M285" s="28" t="s">
        <v>51</v>
      </c>
      <c r="N285" s="28" t="s">
        <v>144</v>
      </c>
      <c r="O285" s="28">
        <v>0.20241085090268701</v>
      </c>
      <c r="P285" s="28" t="s">
        <v>128</v>
      </c>
      <c r="Q285" s="28">
        <v>32442.8160043846</v>
      </c>
      <c r="R285" s="28"/>
      <c r="S285" s="28"/>
      <c r="T285" s="28"/>
      <c r="U285" s="28" t="s">
        <v>133</v>
      </c>
      <c r="V285" s="29">
        <v>84134.290494873407</v>
      </c>
    </row>
    <row r="286" spans="1:22" x14ac:dyDescent="0.2">
      <c r="A286" s="28">
        <v>2020</v>
      </c>
      <c r="B286" s="28" t="s">
        <v>79</v>
      </c>
      <c r="C286" s="28" t="s">
        <v>80</v>
      </c>
      <c r="D286" s="28" t="s">
        <v>90</v>
      </c>
      <c r="E286" s="28" t="s">
        <v>78</v>
      </c>
      <c r="F286" s="28" t="s">
        <v>74</v>
      </c>
      <c r="G286" s="28">
        <v>8.3147310519175299</v>
      </c>
      <c r="H286" s="29">
        <v>284.36728776749999</v>
      </c>
      <c r="I286" s="30">
        <v>813.8366350536204</v>
      </c>
      <c r="K286" s="28">
        <v>285</v>
      </c>
      <c r="L286" s="28">
        <v>1997</v>
      </c>
      <c r="M286" s="28" t="s">
        <v>145</v>
      </c>
      <c r="N286" s="28" t="s">
        <v>146</v>
      </c>
      <c r="O286" s="28">
        <v>1</v>
      </c>
      <c r="P286" s="28" t="s">
        <v>128</v>
      </c>
      <c r="Q286" s="28">
        <v>16233</v>
      </c>
      <c r="R286" s="28"/>
      <c r="S286" s="28"/>
      <c r="T286" s="28"/>
      <c r="U286" s="28" t="s">
        <v>129</v>
      </c>
      <c r="V286" s="29">
        <v>1.3434631898779976E-2</v>
      </c>
    </row>
    <row r="287" spans="1:22" x14ac:dyDescent="0.2">
      <c r="A287" s="28">
        <v>2019</v>
      </c>
      <c r="B287" s="28" t="s">
        <v>79</v>
      </c>
      <c r="C287" s="28" t="s">
        <v>80</v>
      </c>
      <c r="D287" s="28" t="s">
        <v>90</v>
      </c>
      <c r="E287" s="28" t="s">
        <v>78</v>
      </c>
      <c r="F287" s="28" t="s">
        <v>74</v>
      </c>
      <c r="G287" s="28">
        <v>8.3147310519175299</v>
      </c>
      <c r="H287" s="29">
        <v>304.67923689374999</v>
      </c>
      <c r="I287" s="30">
        <v>871.96782327173617</v>
      </c>
      <c r="K287" s="28">
        <v>286</v>
      </c>
      <c r="L287" s="28">
        <v>1997</v>
      </c>
      <c r="M287" s="28" t="s">
        <v>147</v>
      </c>
      <c r="N287" s="28" t="s">
        <v>148</v>
      </c>
      <c r="O287" s="28">
        <v>1</v>
      </c>
      <c r="P287" s="28" t="s">
        <v>128</v>
      </c>
      <c r="Q287" s="28">
        <v>258667</v>
      </c>
      <c r="R287" s="28"/>
      <c r="S287" s="28"/>
      <c r="T287" s="28"/>
      <c r="U287" s="28" t="s">
        <v>129</v>
      </c>
      <c r="V287" s="29">
        <v>0.21407601363652559</v>
      </c>
    </row>
    <row r="288" spans="1:22" x14ac:dyDescent="0.2">
      <c r="A288" s="28">
        <v>2018</v>
      </c>
      <c r="B288" s="28" t="s">
        <v>79</v>
      </c>
      <c r="C288" s="28" t="s">
        <v>80</v>
      </c>
      <c r="D288" s="28" t="s">
        <v>90</v>
      </c>
      <c r="E288" s="28" t="s">
        <v>78</v>
      </c>
      <c r="F288" s="28" t="s">
        <v>74</v>
      </c>
      <c r="G288" s="28">
        <v>8.3147310519175299</v>
      </c>
      <c r="H288" s="29">
        <v>324.99118601999902</v>
      </c>
      <c r="I288" s="30">
        <v>930.0990114898492</v>
      </c>
      <c r="K288" s="28">
        <v>287</v>
      </c>
      <c r="L288" s="28">
        <v>1997</v>
      </c>
      <c r="M288" s="28" t="s">
        <v>149</v>
      </c>
      <c r="N288" s="28" t="s">
        <v>140</v>
      </c>
      <c r="O288" s="28">
        <v>1</v>
      </c>
      <c r="P288" s="28" t="s">
        <v>128</v>
      </c>
      <c r="Q288" s="28">
        <v>30956</v>
      </c>
      <c r="R288" s="28">
        <v>0</v>
      </c>
      <c r="S288" s="45">
        <v>0</v>
      </c>
      <c r="T288" s="45">
        <v>0</v>
      </c>
      <c r="U288" s="28" t="s">
        <v>129</v>
      </c>
      <c r="V288" s="29">
        <v>0</v>
      </c>
    </row>
    <row r="289" spans="1:22" x14ac:dyDescent="0.2">
      <c r="A289" s="28">
        <v>2017</v>
      </c>
      <c r="B289" s="28" t="s">
        <v>79</v>
      </c>
      <c r="C289" s="28" t="s">
        <v>80</v>
      </c>
      <c r="D289" s="28" t="s">
        <v>90</v>
      </c>
      <c r="E289" s="28" t="s">
        <v>78</v>
      </c>
      <c r="F289" s="28" t="s">
        <v>74</v>
      </c>
      <c r="G289" s="28">
        <v>8.3147310519175299</v>
      </c>
      <c r="H289" s="29">
        <v>345.30313514624999</v>
      </c>
      <c r="I289" s="30">
        <v>988.23019970796759</v>
      </c>
      <c r="K289" s="28">
        <v>288</v>
      </c>
      <c r="L289" s="28">
        <v>1997</v>
      </c>
      <c r="M289" s="28" t="s">
        <v>150</v>
      </c>
      <c r="N289" s="28" t="s">
        <v>148</v>
      </c>
      <c r="O289" s="28">
        <v>1</v>
      </c>
      <c r="P289" s="28" t="s">
        <v>128</v>
      </c>
      <c r="Q289" s="28">
        <v>2933</v>
      </c>
      <c r="R289" s="28"/>
      <c r="S289" s="28"/>
      <c r="T289" s="28"/>
      <c r="U289" s="28" t="s">
        <v>129</v>
      </c>
      <c r="V289" s="29">
        <v>2.4273871347946572E-3</v>
      </c>
    </row>
    <row r="290" spans="1:22" x14ac:dyDescent="0.2">
      <c r="A290" s="28">
        <v>2016</v>
      </c>
      <c r="B290" s="28" t="s">
        <v>79</v>
      </c>
      <c r="C290" s="28" t="s">
        <v>80</v>
      </c>
      <c r="D290" s="28" t="s">
        <v>90</v>
      </c>
      <c r="E290" s="28" t="s">
        <v>78</v>
      </c>
      <c r="F290" s="28" t="s">
        <v>74</v>
      </c>
      <c r="G290" s="28">
        <v>8.2737046674655197</v>
      </c>
      <c r="H290" s="29">
        <v>283.79212778999897</v>
      </c>
      <c r="I290" s="30">
        <v>812.19057279244475</v>
      </c>
      <c r="K290" s="28">
        <v>289</v>
      </c>
      <c r="L290" s="28">
        <v>1997</v>
      </c>
      <c r="M290" s="28" t="s">
        <v>151</v>
      </c>
      <c r="N290" s="28" t="s">
        <v>146</v>
      </c>
      <c r="O290" s="28">
        <v>1</v>
      </c>
      <c r="P290" s="28" t="s">
        <v>128</v>
      </c>
      <c r="Q290" s="28">
        <v>194</v>
      </c>
      <c r="R290" s="28"/>
      <c r="S290" s="28"/>
      <c r="T290" s="28"/>
      <c r="U290" s="28" t="s">
        <v>129</v>
      </c>
      <c r="V290" s="29">
        <v>1.6055680332429712E-4</v>
      </c>
    </row>
    <row r="291" spans="1:22" x14ac:dyDescent="0.2">
      <c r="A291" s="28">
        <v>2015</v>
      </c>
      <c r="B291" s="28" t="s">
        <v>79</v>
      </c>
      <c r="C291" s="28" t="s">
        <v>80</v>
      </c>
      <c r="D291" s="28" t="s">
        <v>90</v>
      </c>
      <c r="E291" s="28" t="s">
        <v>78</v>
      </c>
      <c r="F291" s="28" t="s">
        <v>74</v>
      </c>
      <c r="G291" s="28">
        <v>8.2326782830135095</v>
      </c>
      <c r="H291" s="29">
        <v>178.054960338</v>
      </c>
      <c r="I291" s="30">
        <v>509.57918160601133</v>
      </c>
      <c r="K291" s="28">
        <v>290</v>
      </c>
      <c r="L291" s="28">
        <v>1997</v>
      </c>
      <c r="M291" s="28" t="s">
        <v>152</v>
      </c>
      <c r="N291" s="28" t="s">
        <v>146</v>
      </c>
      <c r="O291" s="28">
        <v>1</v>
      </c>
      <c r="P291" s="28" t="s">
        <v>128</v>
      </c>
      <c r="Q291" s="28">
        <v>1232</v>
      </c>
      <c r="R291" s="28"/>
      <c r="S291" s="28"/>
      <c r="T291" s="28"/>
      <c r="U291" s="28" t="s">
        <v>129</v>
      </c>
      <c r="V291" s="29">
        <v>1.0196184623481137E-3</v>
      </c>
    </row>
    <row r="292" spans="1:22" x14ac:dyDescent="0.2">
      <c r="A292" s="28">
        <v>2014</v>
      </c>
      <c r="B292" s="28" t="s">
        <v>79</v>
      </c>
      <c r="C292" s="28" t="s">
        <v>80</v>
      </c>
      <c r="D292" s="28" t="s">
        <v>90</v>
      </c>
      <c r="E292" s="28" t="s">
        <v>78</v>
      </c>
      <c r="F292" s="28" t="s">
        <v>74</v>
      </c>
      <c r="G292" s="28">
        <v>8.1916518985615099</v>
      </c>
      <c r="H292" s="29">
        <v>139.37598300149901</v>
      </c>
      <c r="I292" s="30">
        <v>398.88301465241267</v>
      </c>
      <c r="K292" s="28">
        <v>291</v>
      </c>
      <c r="L292" s="28">
        <v>1997</v>
      </c>
      <c r="M292" s="28" t="s">
        <v>153</v>
      </c>
      <c r="N292" s="28" t="s">
        <v>154</v>
      </c>
      <c r="O292" s="28">
        <v>0.5</v>
      </c>
      <c r="P292" s="28" t="s">
        <v>128</v>
      </c>
      <c r="Q292" s="28">
        <v>5938</v>
      </c>
      <c r="R292" s="28"/>
      <c r="S292" s="28"/>
      <c r="T292" s="28"/>
      <c r="U292" s="28" t="s">
        <v>129</v>
      </c>
      <c r="V292" s="29">
        <v>2318.8066944224647</v>
      </c>
    </row>
    <row r="293" spans="1:22" x14ac:dyDescent="0.2">
      <c r="A293" s="28">
        <v>2013</v>
      </c>
      <c r="B293" s="28" t="s">
        <v>79</v>
      </c>
      <c r="C293" s="28" t="s">
        <v>80</v>
      </c>
      <c r="D293" s="28" t="s">
        <v>90</v>
      </c>
      <c r="E293" s="28" t="s">
        <v>78</v>
      </c>
      <c r="F293" s="28" t="s">
        <v>74</v>
      </c>
      <c r="G293" s="28">
        <v>8.1506255141094996</v>
      </c>
      <c r="H293" s="29">
        <v>193.61432766599901</v>
      </c>
      <c r="I293" s="30">
        <v>554.10885746709391</v>
      </c>
      <c r="K293" s="28">
        <v>292</v>
      </c>
      <c r="L293" s="28">
        <v>1997</v>
      </c>
      <c r="M293" s="28" t="s">
        <v>153</v>
      </c>
      <c r="N293" s="28" t="s">
        <v>154</v>
      </c>
      <c r="O293" s="28">
        <v>0.5</v>
      </c>
      <c r="P293" s="28" t="s">
        <v>128</v>
      </c>
      <c r="Q293" s="28">
        <v>5938</v>
      </c>
      <c r="R293" s="28"/>
      <c r="S293" s="28"/>
      <c r="T293" s="28"/>
      <c r="U293" s="28" t="s">
        <v>133</v>
      </c>
      <c r="V293" s="29">
        <v>2185.5060346802657</v>
      </c>
    </row>
    <row r="294" spans="1:22" x14ac:dyDescent="0.2">
      <c r="A294" s="28">
        <v>2012</v>
      </c>
      <c r="B294" s="28" t="s">
        <v>79</v>
      </c>
      <c r="C294" s="28" t="s">
        <v>80</v>
      </c>
      <c r="D294" s="28" t="s">
        <v>90</v>
      </c>
      <c r="E294" s="28" t="s">
        <v>78</v>
      </c>
      <c r="F294" s="28" t="s">
        <v>74</v>
      </c>
      <c r="G294" s="28">
        <v>8.1095991296574894</v>
      </c>
      <c r="H294" s="29">
        <v>201.39401133000001</v>
      </c>
      <c r="I294" s="30">
        <v>576.37369539763938</v>
      </c>
      <c r="K294" s="28">
        <v>293</v>
      </c>
      <c r="L294" s="28">
        <v>1997</v>
      </c>
      <c r="M294" s="28" t="s">
        <v>155</v>
      </c>
      <c r="N294" s="28" t="s">
        <v>156</v>
      </c>
      <c r="O294" s="28">
        <v>0.5</v>
      </c>
      <c r="P294" s="28" t="s">
        <v>128</v>
      </c>
      <c r="Q294" s="28">
        <v>143</v>
      </c>
      <c r="R294" s="28"/>
      <c r="S294" s="28"/>
      <c r="T294" s="28"/>
      <c r="U294" s="28" t="s">
        <v>129</v>
      </c>
      <c r="V294" s="29">
        <v>28.476871075969648</v>
      </c>
    </row>
    <row r="295" spans="1:22" x14ac:dyDescent="0.2">
      <c r="A295" s="28">
        <v>2011</v>
      </c>
      <c r="B295" s="28" t="s">
        <v>79</v>
      </c>
      <c r="C295" s="28" t="s">
        <v>80</v>
      </c>
      <c r="D295" s="28" t="s">
        <v>90</v>
      </c>
      <c r="E295" s="28" t="s">
        <v>78</v>
      </c>
      <c r="F295" s="28" t="s">
        <v>74</v>
      </c>
      <c r="G295" s="28">
        <v>8.2974193135201997</v>
      </c>
      <c r="H295" s="29">
        <v>180.66639909599999</v>
      </c>
      <c r="I295" s="30">
        <v>517.05291231584238</v>
      </c>
      <c r="K295" s="28">
        <v>294</v>
      </c>
      <c r="L295" s="28">
        <v>1997</v>
      </c>
      <c r="M295" s="28" t="s">
        <v>155</v>
      </c>
      <c r="N295" s="28" t="s">
        <v>156</v>
      </c>
      <c r="O295" s="28">
        <v>0.5</v>
      </c>
      <c r="P295" s="28" t="s">
        <v>128</v>
      </c>
      <c r="Q295" s="28">
        <v>143</v>
      </c>
      <c r="R295" s="28"/>
      <c r="S295" s="28"/>
      <c r="T295" s="28"/>
      <c r="U295" s="28" t="s">
        <v>133</v>
      </c>
      <c r="V295" s="29">
        <v>27.369915619985715</v>
      </c>
    </row>
    <row r="296" spans="1:22" x14ac:dyDescent="0.2">
      <c r="A296" s="28">
        <v>2010</v>
      </c>
      <c r="B296" s="28" t="s">
        <v>79</v>
      </c>
      <c r="C296" s="28" t="s">
        <v>80</v>
      </c>
      <c r="D296" s="28" t="s">
        <v>90</v>
      </c>
      <c r="E296" s="28" t="s">
        <v>78</v>
      </c>
      <c r="F296" s="28" t="s">
        <v>74</v>
      </c>
      <c r="G296" s="28">
        <v>8.4852394973828993</v>
      </c>
      <c r="H296" s="29">
        <v>159.938786862</v>
      </c>
      <c r="I296" s="30">
        <v>457.73212923404537</v>
      </c>
      <c r="K296" s="28">
        <v>295</v>
      </c>
      <c r="L296" s="28">
        <v>1997</v>
      </c>
      <c r="M296" s="28" t="s">
        <v>157</v>
      </c>
      <c r="N296" s="28" t="s">
        <v>146</v>
      </c>
      <c r="O296" s="28">
        <v>1</v>
      </c>
      <c r="P296" s="28" t="s">
        <v>128</v>
      </c>
      <c r="Q296" s="28">
        <v>833</v>
      </c>
      <c r="R296" s="28"/>
      <c r="S296" s="28"/>
      <c r="T296" s="28"/>
      <c r="U296" s="28" t="s">
        <v>129</v>
      </c>
      <c r="V296" s="29">
        <v>6.8940111942855415E-4</v>
      </c>
    </row>
    <row r="297" spans="1:22" x14ac:dyDescent="0.2">
      <c r="A297" s="28">
        <v>2009</v>
      </c>
      <c r="B297" s="28" t="s">
        <v>79</v>
      </c>
      <c r="C297" s="28" t="s">
        <v>80</v>
      </c>
      <c r="D297" s="28" t="s">
        <v>90</v>
      </c>
      <c r="E297" s="28" t="s">
        <v>78</v>
      </c>
      <c r="F297" s="28" t="s">
        <v>74</v>
      </c>
      <c r="G297" s="28">
        <v>8.6730596812456007</v>
      </c>
      <c r="H297" s="29">
        <v>139.21117462800001</v>
      </c>
      <c r="I297" s="30">
        <v>398.41134615224837</v>
      </c>
      <c r="K297" s="28">
        <v>296</v>
      </c>
      <c r="L297" s="28">
        <v>1997</v>
      </c>
      <c r="M297" s="28" t="s">
        <v>55</v>
      </c>
      <c r="N297" s="28" t="s">
        <v>158</v>
      </c>
      <c r="O297" s="28">
        <v>0.5</v>
      </c>
      <c r="P297" s="28" t="s">
        <v>128</v>
      </c>
      <c r="Q297" s="28">
        <v>1946</v>
      </c>
      <c r="R297" s="28"/>
      <c r="S297" s="28"/>
      <c r="T297" s="28"/>
      <c r="U297" s="28" t="s">
        <v>129</v>
      </c>
      <c r="V297" s="29">
        <v>325.15967272852151</v>
      </c>
    </row>
    <row r="298" spans="1:22" x14ac:dyDescent="0.2">
      <c r="A298" s="28">
        <v>2008</v>
      </c>
      <c r="B298" s="28" t="s">
        <v>79</v>
      </c>
      <c r="C298" s="28" t="s">
        <v>80</v>
      </c>
      <c r="D298" s="28" t="s">
        <v>90</v>
      </c>
      <c r="E298" s="28" t="s">
        <v>78</v>
      </c>
      <c r="F298" s="28" t="s">
        <v>74</v>
      </c>
      <c r="G298" s="28">
        <v>8.8608798651083092</v>
      </c>
      <c r="H298" s="29">
        <v>118.483562394</v>
      </c>
      <c r="I298" s="30">
        <v>339.09056307045137</v>
      </c>
      <c r="K298" s="28">
        <v>297</v>
      </c>
      <c r="L298" s="28">
        <v>1997</v>
      </c>
      <c r="M298" s="28" t="s">
        <v>55</v>
      </c>
      <c r="N298" s="28" t="s">
        <v>158</v>
      </c>
      <c r="O298" s="28">
        <v>0.5</v>
      </c>
      <c r="P298" s="28" t="s">
        <v>128</v>
      </c>
      <c r="Q298" s="28">
        <v>1946</v>
      </c>
      <c r="R298" s="28"/>
      <c r="S298" s="28"/>
      <c r="T298" s="28"/>
      <c r="U298" s="28" t="s">
        <v>133</v>
      </c>
      <c r="V298" s="29">
        <v>317.874933247596</v>
      </c>
    </row>
    <row r="299" spans="1:22" x14ac:dyDescent="0.2">
      <c r="A299" s="28">
        <v>2007</v>
      </c>
      <c r="B299" s="28" t="s">
        <v>79</v>
      </c>
      <c r="C299" s="28" t="s">
        <v>80</v>
      </c>
      <c r="D299" s="28" t="s">
        <v>90</v>
      </c>
      <c r="E299" s="28" t="s">
        <v>78</v>
      </c>
      <c r="F299" s="28" t="s">
        <v>74</v>
      </c>
      <c r="G299" s="28">
        <v>9.0487000489710105</v>
      </c>
      <c r="H299" s="29">
        <v>97.755950159999998</v>
      </c>
      <c r="I299" s="30">
        <v>279.76977998865431</v>
      </c>
      <c r="K299" s="28">
        <v>298</v>
      </c>
      <c r="L299" s="28">
        <v>1997</v>
      </c>
      <c r="M299" s="28" t="s">
        <v>159</v>
      </c>
      <c r="N299" s="28" t="s">
        <v>146</v>
      </c>
      <c r="O299" s="28">
        <v>1</v>
      </c>
      <c r="P299" s="28" t="s">
        <v>128</v>
      </c>
      <c r="Q299" s="28">
        <v>724</v>
      </c>
      <c r="R299" s="28"/>
      <c r="S299" s="28"/>
      <c r="T299" s="28"/>
      <c r="U299" s="28" t="s">
        <v>129</v>
      </c>
      <c r="V299" s="29">
        <v>5.9919136910717072E-4</v>
      </c>
    </row>
    <row r="300" spans="1:22" x14ac:dyDescent="0.2">
      <c r="A300" s="28">
        <v>2006</v>
      </c>
      <c r="B300" s="28" t="s">
        <v>79</v>
      </c>
      <c r="C300" s="28" t="s">
        <v>80</v>
      </c>
      <c r="D300" s="28" t="s">
        <v>90</v>
      </c>
      <c r="E300" s="28" t="s">
        <v>78</v>
      </c>
      <c r="F300" s="28" t="s">
        <v>74</v>
      </c>
      <c r="G300" s="28">
        <v>8.7678570227106096</v>
      </c>
      <c r="H300" s="29">
        <v>96.889112748000002</v>
      </c>
      <c r="I300" s="30">
        <v>277.28896003197406</v>
      </c>
      <c r="K300" s="28">
        <v>299</v>
      </c>
      <c r="L300" s="28">
        <v>1997</v>
      </c>
      <c r="M300" s="28" t="s">
        <v>56</v>
      </c>
      <c r="N300" s="28" t="s">
        <v>160</v>
      </c>
      <c r="O300" s="28">
        <v>1</v>
      </c>
      <c r="P300" s="28" t="s">
        <v>128</v>
      </c>
      <c r="Q300" s="28">
        <v>3477</v>
      </c>
      <c r="R300" s="28"/>
      <c r="S300" s="28"/>
      <c r="T300" s="28"/>
      <c r="U300" s="28" t="s">
        <v>129</v>
      </c>
      <c r="V300" s="29">
        <v>88.663500000000013</v>
      </c>
    </row>
    <row r="301" spans="1:22" x14ac:dyDescent="0.2">
      <c r="A301" s="28">
        <v>2005</v>
      </c>
      <c r="B301" s="28" t="s">
        <v>79</v>
      </c>
      <c r="C301" s="28" t="s">
        <v>80</v>
      </c>
      <c r="D301" s="28" t="s">
        <v>90</v>
      </c>
      <c r="E301" s="28" t="s">
        <v>78</v>
      </c>
      <c r="F301" s="28" t="s">
        <v>74</v>
      </c>
      <c r="G301" s="28">
        <v>8.4870139964502194</v>
      </c>
      <c r="H301" s="29">
        <v>96.022275336000007</v>
      </c>
      <c r="I301" s="30">
        <v>274.80814007529369</v>
      </c>
      <c r="K301" s="28">
        <v>300</v>
      </c>
      <c r="L301" s="28">
        <v>1997</v>
      </c>
      <c r="M301" s="28" t="s">
        <v>161</v>
      </c>
      <c r="N301" s="28" t="s">
        <v>127</v>
      </c>
      <c r="O301" s="28">
        <v>0.5</v>
      </c>
      <c r="P301" s="28" t="s">
        <v>128</v>
      </c>
      <c r="Q301" s="28">
        <v>721</v>
      </c>
      <c r="R301" s="28"/>
      <c r="S301" s="28"/>
      <c r="T301" s="28"/>
      <c r="U301" s="28" t="s">
        <v>129</v>
      </c>
      <c r="V301" s="29">
        <v>98.056000000000012</v>
      </c>
    </row>
    <row r="302" spans="1:22" x14ac:dyDescent="0.2">
      <c r="A302" s="28">
        <v>2004</v>
      </c>
      <c r="B302" s="28" t="s">
        <v>79</v>
      </c>
      <c r="C302" s="28" t="s">
        <v>80</v>
      </c>
      <c r="D302" s="28" t="s">
        <v>90</v>
      </c>
      <c r="E302" s="28" t="s">
        <v>78</v>
      </c>
      <c r="F302" s="28" t="s">
        <v>74</v>
      </c>
      <c r="G302" s="28">
        <v>8.2061709701898202</v>
      </c>
      <c r="H302" s="29">
        <v>95.155437923999997</v>
      </c>
      <c r="I302" s="30">
        <v>272.32732011861339</v>
      </c>
      <c r="K302" s="28">
        <v>301</v>
      </c>
      <c r="L302" s="28">
        <v>1997</v>
      </c>
      <c r="M302" s="28" t="s">
        <v>161</v>
      </c>
      <c r="N302" s="28" t="s">
        <v>127</v>
      </c>
      <c r="O302" s="28">
        <v>0.5</v>
      </c>
      <c r="P302" s="28" t="s">
        <v>128</v>
      </c>
      <c r="Q302" s="28">
        <v>721</v>
      </c>
      <c r="R302" s="28"/>
      <c r="S302" s="28"/>
      <c r="T302" s="28"/>
      <c r="U302" s="28" t="s">
        <v>133</v>
      </c>
      <c r="V302" s="29">
        <v>98.056000000000012</v>
      </c>
    </row>
    <row r="303" spans="1:22" x14ac:dyDescent="0.2">
      <c r="A303" s="28">
        <v>2003</v>
      </c>
      <c r="B303" s="28" t="s">
        <v>79</v>
      </c>
      <c r="C303" s="28" t="s">
        <v>80</v>
      </c>
      <c r="D303" s="28" t="s">
        <v>90</v>
      </c>
      <c r="E303" s="28" t="s">
        <v>78</v>
      </c>
      <c r="F303" s="28" t="s">
        <v>74</v>
      </c>
      <c r="G303" s="28">
        <v>7.92532794392943</v>
      </c>
      <c r="H303" s="29">
        <v>94.288600512000002</v>
      </c>
      <c r="I303" s="30">
        <v>269.84650016193308</v>
      </c>
      <c r="K303" s="28">
        <v>302</v>
      </c>
      <c r="L303" s="28">
        <v>1997</v>
      </c>
      <c r="M303" s="28" t="s">
        <v>162</v>
      </c>
      <c r="N303" s="28" t="s">
        <v>146</v>
      </c>
      <c r="O303" s="28">
        <v>1</v>
      </c>
      <c r="P303" s="28" t="s">
        <v>128</v>
      </c>
      <c r="Q303" s="28">
        <v>58</v>
      </c>
      <c r="R303" s="28"/>
      <c r="S303" s="28"/>
      <c r="T303" s="28"/>
      <c r="U303" s="28" t="s">
        <v>129</v>
      </c>
      <c r="V303" s="29">
        <v>4.8001518519635225E-5</v>
      </c>
    </row>
    <row r="304" spans="1:22" x14ac:dyDescent="0.2">
      <c r="A304" s="28">
        <v>2002</v>
      </c>
      <c r="B304" s="28" t="s">
        <v>79</v>
      </c>
      <c r="C304" s="28" t="s">
        <v>80</v>
      </c>
      <c r="D304" s="28" t="s">
        <v>90</v>
      </c>
      <c r="E304" s="28" t="s">
        <v>78</v>
      </c>
      <c r="F304" s="28" t="s">
        <v>74</v>
      </c>
      <c r="G304" s="28">
        <v>7.6444849176690397</v>
      </c>
      <c r="H304" s="29">
        <v>93.421763100000007</v>
      </c>
      <c r="I304" s="30">
        <v>267.36568020525277</v>
      </c>
      <c r="K304" s="28">
        <v>303</v>
      </c>
      <c r="L304" s="28">
        <v>1997</v>
      </c>
      <c r="M304" s="28" t="s">
        <v>163</v>
      </c>
      <c r="N304" s="28" t="s">
        <v>146</v>
      </c>
      <c r="O304" s="28">
        <v>1</v>
      </c>
      <c r="P304" s="28" t="s">
        <v>128</v>
      </c>
      <c r="Q304" s="28">
        <v>522</v>
      </c>
      <c r="R304" s="28"/>
      <c r="S304" s="28"/>
      <c r="T304" s="28"/>
      <c r="U304" s="28" t="s">
        <v>129</v>
      </c>
      <c r="V304" s="29">
        <v>4.3201366667671706E-4</v>
      </c>
    </row>
    <row r="305" spans="1:22" x14ac:dyDescent="0.2">
      <c r="A305" s="28">
        <v>2001</v>
      </c>
      <c r="B305" s="28" t="s">
        <v>79</v>
      </c>
      <c r="C305" s="28" t="s">
        <v>80</v>
      </c>
      <c r="D305" s="28" t="s">
        <v>90</v>
      </c>
      <c r="E305" s="28" t="s">
        <v>78</v>
      </c>
      <c r="F305" s="28" t="s">
        <v>74</v>
      </c>
      <c r="G305" s="28">
        <v>7.5404255659077499</v>
      </c>
      <c r="H305" s="29">
        <v>104.95288598400001</v>
      </c>
      <c r="I305" s="30">
        <v>300.36683979705901</v>
      </c>
      <c r="K305" s="28">
        <v>304</v>
      </c>
      <c r="L305" s="28">
        <v>1997</v>
      </c>
      <c r="M305" s="28" t="s">
        <v>164</v>
      </c>
      <c r="N305" s="28" t="s">
        <v>146</v>
      </c>
      <c r="O305" s="28">
        <v>1</v>
      </c>
      <c r="P305" s="28" t="s">
        <v>128</v>
      </c>
      <c r="Q305" s="28">
        <v>32686</v>
      </c>
      <c r="R305" s="28"/>
      <c r="S305" s="28"/>
      <c r="T305" s="28"/>
      <c r="U305" s="28" t="s">
        <v>129</v>
      </c>
      <c r="V305" s="29">
        <v>2.7051338522979258E-2</v>
      </c>
    </row>
    <row r="306" spans="1:22" x14ac:dyDescent="0.2">
      <c r="A306" s="28">
        <v>2000</v>
      </c>
      <c r="B306" s="28" t="s">
        <v>79</v>
      </c>
      <c r="C306" s="28" t="s">
        <v>80</v>
      </c>
      <c r="D306" s="28" t="s">
        <v>90</v>
      </c>
      <c r="E306" s="28" t="s">
        <v>78</v>
      </c>
      <c r="F306" s="28" t="s">
        <v>74</v>
      </c>
      <c r="G306" s="28">
        <v>7.4363662141464602</v>
      </c>
      <c r="H306" s="29">
        <v>116.48400886799899</v>
      </c>
      <c r="I306" s="30">
        <v>333.36799938886236</v>
      </c>
      <c r="K306" s="28">
        <v>305</v>
      </c>
      <c r="L306" s="28">
        <v>1997</v>
      </c>
      <c r="M306" s="28" t="s">
        <v>165</v>
      </c>
      <c r="N306" s="28" t="s">
        <v>140</v>
      </c>
      <c r="O306" s="28">
        <v>1</v>
      </c>
      <c r="P306" s="28" t="s">
        <v>128</v>
      </c>
      <c r="Q306" s="28">
        <v>9337</v>
      </c>
      <c r="R306" s="28">
        <v>0</v>
      </c>
      <c r="S306" s="45">
        <v>0</v>
      </c>
      <c r="T306" s="45">
        <v>0</v>
      </c>
      <c r="U306" s="28" t="s">
        <v>129</v>
      </c>
      <c r="V306" s="29">
        <v>0</v>
      </c>
    </row>
    <row r="307" spans="1:22" x14ac:dyDescent="0.2">
      <c r="A307" s="28">
        <v>2020</v>
      </c>
      <c r="B307" s="28" t="s">
        <v>81</v>
      </c>
      <c r="C307" s="28" t="s">
        <v>82</v>
      </c>
      <c r="D307" s="28" t="s">
        <v>90</v>
      </c>
      <c r="E307" s="28" t="s">
        <v>78</v>
      </c>
      <c r="F307" s="28" t="s">
        <v>74</v>
      </c>
      <c r="G307" s="28">
        <v>2.81161701568498</v>
      </c>
      <c r="H307" s="29">
        <v>557.71699918499996</v>
      </c>
      <c r="I307" s="30">
        <v>1596.1418399855686</v>
      </c>
      <c r="K307" s="28">
        <v>306</v>
      </c>
      <c r="L307" s="28">
        <v>1997</v>
      </c>
      <c r="M307" s="28" t="s">
        <v>166</v>
      </c>
      <c r="N307" s="28" t="s">
        <v>167</v>
      </c>
      <c r="O307" s="28">
        <v>0.5</v>
      </c>
      <c r="P307" s="28" t="s">
        <v>128</v>
      </c>
      <c r="Q307" s="28">
        <v>8294.5</v>
      </c>
      <c r="R307" s="28"/>
      <c r="S307" s="28"/>
      <c r="T307" s="28"/>
      <c r="U307" s="28" t="s">
        <v>129</v>
      </c>
      <c r="V307" s="29">
        <v>1357.6640243012444</v>
      </c>
    </row>
    <row r="308" spans="1:22" x14ac:dyDescent="0.2">
      <c r="A308" s="28">
        <v>2019</v>
      </c>
      <c r="B308" s="28" t="s">
        <v>81</v>
      </c>
      <c r="C308" s="28" t="s">
        <v>82</v>
      </c>
      <c r="D308" s="28" t="s">
        <v>90</v>
      </c>
      <c r="E308" s="28" t="s">
        <v>78</v>
      </c>
      <c r="F308" s="28" t="s">
        <v>74</v>
      </c>
      <c r="G308" s="28">
        <v>2.81161701568498</v>
      </c>
      <c r="H308" s="29">
        <v>557.71699918499996</v>
      </c>
      <c r="I308" s="30">
        <v>1596.1418399855686</v>
      </c>
      <c r="K308" s="28">
        <v>307</v>
      </c>
      <c r="L308" s="28">
        <v>1997</v>
      </c>
      <c r="M308" s="28" t="s">
        <v>166</v>
      </c>
      <c r="N308" s="28" t="s">
        <v>167</v>
      </c>
      <c r="O308" s="28">
        <v>0.5</v>
      </c>
      <c r="P308" s="28" t="s">
        <v>128</v>
      </c>
      <c r="Q308" s="28">
        <v>8294.5</v>
      </c>
      <c r="R308" s="28"/>
      <c r="S308" s="28"/>
      <c r="T308" s="28"/>
      <c r="U308" s="28" t="s">
        <v>133</v>
      </c>
      <c r="V308" s="29">
        <v>1332.7713530642998</v>
      </c>
    </row>
    <row r="309" spans="1:22" x14ac:dyDescent="0.2">
      <c r="A309" s="28">
        <v>2018</v>
      </c>
      <c r="B309" s="28" t="s">
        <v>81</v>
      </c>
      <c r="C309" s="28" t="s">
        <v>82</v>
      </c>
      <c r="D309" s="28" t="s">
        <v>90</v>
      </c>
      <c r="E309" s="28" t="s">
        <v>78</v>
      </c>
      <c r="F309" s="28" t="s">
        <v>74</v>
      </c>
      <c r="G309" s="28">
        <v>2.81161701568498</v>
      </c>
      <c r="H309" s="29">
        <v>557.71699918499996</v>
      </c>
      <c r="I309" s="30">
        <v>1596.1418399855686</v>
      </c>
      <c r="K309" s="28">
        <v>308</v>
      </c>
      <c r="L309" s="28">
        <v>1997</v>
      </c>
      <c r="M309" s="28" t="s">
        <v>168</v>
      </c>
      <c r="N309" s="28" t="s">
        <v>146</v>
      </c>
      <c r="O309" s="28">
        <v>1</v>
      </c>
      <c r="P309" s="28" t="s">
        <v>128</v>
      </c>
      <c r="Q309" s="28">
        <v>4570</v>
      </c>
      <c r="R309" s="28"/>
      <c r="S309" s="28"/>
      <c r="T309" s="28"/>
      <c r="U309" s="28" t="s">
        <v>129</v>
      </c>
      <c r="V309" s="29">
        <v>3.782188614391948E-3</v>
      </c>
    </row>
    <row r="310" spans="1:22" x14ac:dyDescent="0.2">
      <c r="A310" s="28">
        <v>2017</v>
      </c>
      <c r="B310" s="28" t="s">
        <v>81</v>
      </c>
      <c r="C310" s="28" t="s">
        <v>82</v>
      </c>
      <c r="D310" s="28" t="s">
        <v>90</v>
      </c>
      <c r="E310" s="28" t="s">
        <v>78</v>
      </c>
      <c r="F310" s="28" t="s">
        <v>74</v>
      </c>
      <c r="G310" s="28">
        <v>2.81161701568498</v>
      </c>
      <c r="H310" s="29">
        <v>557.71699918499996</v>
      </c>
      <c r="I310" s="30">
        <v>1596.1418399855686</v>
      </c>
      <c r="K310" s="28">
        <v>309</v>
      </c>
      <c r="L310" s="28">
        <v>1998</v>
      </c>
      <c r="M310" s="28" t="s">
        <v>126</v>
      </c>
      <c r="N310" s="28" t="s">
        <v>127</v>
      </c>
      <c r="O310" s="28">
        <v>0.5</v>
      </c>
      <c r="P310" s="28" t="s">
        <v>128</v>
      </c>
      <c r="Q310" s="28">
        <v>825</v>
      </c>
      <c r="R310" s="28"/>
      <c r="S310" s="28"/>
      <c r="T310" s="28"/>
      <c r="U310" s="28" t="s">
        <v>129</v>
      </c>
      <c r="V310" s="29">
        <v>112.2</v>
      </c>
    </row>
    <row r="311" spans="1:22" x14ac:dyDescent="0.2">
      <c r="A311" s="28">
        <v>2016</v>
      </c>
      <c r="B311" s="28" t="s">
        <v>81</v>
      </c>
      <c r="C311" s="28" t="s">
        <v>82</v>
      </c>
      <c r="D311" s="28" t="s">
        <v>90</v>
      </c>
      <c r="E311" s="28" t="s">
        <v>78</v>
      </c>
      <c r="F311" s="28" t="s">
        <v>74</v>
      </c>
      <c r="G311" s="28">
        <v>2.9161648864650598</v>
      </c>
      <c r="H311" s="29">
        <v>452.34362421269998</v>
      </c>
      <c r="I311" s="30">
        <v>1294.5715940372545</v>
      </c>
      <c r="K311" s="28">
        <v>310</v>
      </c>
      <c r="L311" s="28">
        <v>1998</v>
      </c>
      <c r="M311" s="28" t="s">
        <v>126</v>
      </c>
      <c r="N311" s="28" t="s">
        <v>127</v>
      </c>
      <c r="O311" s="28">
        <v>0.5</v>
      </c>
      <c r="P311" s="28" t="s">
        <v>128</v>
      </c>
      <c r="Q311" s="28">
        <v>825</v>
      </c>
      <c r="R311" s="28"/>
      <c r="S311" s="28"/>
      <c r="T311" s="28"/>
      <c r="U311" s="28" t="s">
        <v>133</v>
      </c>
      <c r="V311" s="29">
        <v>112.2</v>
      </c>
    </row>
    <row r="312" spans="1:22" x14ac:dyDescent="0.2">
      <c r="A312" s="28">
        <v>2015</v>
      </c>
      <c r="B312" s="28" t="s">
        <v>81</v>
      </c>
      <c r="C312" s="28" t="s">
        <v>82</v>
      </c>
      <c r="D312" s="28" t="s">
        <v>90</v>
      </c>
      <c r="E312" s="28" t="s">
        <v>78</v>
      </c>
      <c r="F312" s="28" t="s">
        <v>74</v>
      </c>
      <c r="G312" s="28">
        <v>3.0207127572451502</v>
      </c>
      <c r="H312" s="29">
        <v>349.66157301480001</v>
      </c>
      <c r="I312" s="30">
        <v>1000.7037033830145</v>
      </c>
      <c r="K312" s="28">
        <v>311</v>
      </c>
      <c r="L312" s="28">
        <v>1998</v>
      </c>
      <c r="M312" s="28" t="s">
        <v>136</v>
      </c>
      <c r="N312" s="28" t="s">
        <v>137</v>
      </c>
      <c r="O312" s="28">
        <v>0.5</v>
      </c>
      <c r="P312" s="28" t="s">
        <v>128</v>
      </c>
      <c r="Q312" s="28">
        <v>85</v>
      </c>
      <c r="R312" s="28"/>
      <c r="S312" s="28"/>
      <c r="T312" s="28"/>
      <c r="U312" s="28" t="s">
        <v>129</v>
      </c>
      <c r="V312" s="29">
        <v>0</v>
      </c>
    </row>
    <row r="313" spans="1:22" x14ac:dyDescent="0.2">
      <c r="A313" s="28">
        <v>2014</v>
      </c>
      <c r="B313" s="28" t="s">
        <v>81</v>
      </c>
      <c r="C313" s="28" t="s">
        <v>82</v>
      </c>
      <c r="D313" s="28" t="s">
        <v>90</v>
      </c>
      <c r="E313" s="28" t="s">
        <v>78</v>
      </c>
      <c r="F313" s="28" t="s">
        <v>74</v>
      </c>
      <c r="G313" s="28">
        <v>3.1252606280252402</v>
      </c>
      <c r="H313" s="29">
        <v>237.78175770599901</v>
      </c>
      <c r="I313" s="30">
        <v>680.51254097413857</v>
      </c>
      <c r="K313" s="28">
        <v>312</v>
      </c>
      <c r="L313" s="28">
        <v>1998</v>
      </c>
      <c r="M313" s="28" t="s">
        <v>136</v>
      </c>
      <c r="N313" s="28" t="s">
        <v>137</v>
      </c>
      <c r="O313" s="28">
        <v>0.5</v>
      </c>
      <c r="P313" s="28" t="s">
        <v>128</v>
      </c>
      <c r="Q313" s="28">
        <v>85</v>
      </c>
      <c r="R313" s="28"/>
      <c r="S313" s="28"/>
      <c r="T313" s="28"/>
      <c r="U313" s="28" t="s">
        <v>133</v>
      </c>
      <c r="V313" s="29">
        <v>0</v>
      </c>
    </row>
    <row r="314" spans="1:22" x14ac:dyDescent="0.2">
      <c r="A314" s="28">
        <v>2013</v>
      </c>
      <c r="B314" s="28" t="s">
        <v>81</v>
      </c>
      <c r="C314" s="28" t="s">
        <v>82</v>
      </c>
      <c r="D314" s="28" t="s">
        <v>90</v>
      </c>
      <c r="E314" s="28" t="s">
        <v>78</v>
      </c>
      <c r="F314" s="28" t="s">
        <v>74</v>
      </c>
      <c r="G314" s="28">
        <v>3.2298084988053302</v>
      </c>
      <c r="H314" s="29">
        <v>234.417602987999</v>
      </c>
      <c r="I314" s="30">
        <v>670.88459685654595</v>
      </c>
      <c r="K314" s="28">
        <v>313</v>
      </c>
      <c r="L314" s="28">
        <v>1998</v>
      </c>
      <c r="M314" s="28" t="s">
        <v>49</v>
      </c>
      <c r="N314" s="28" t="s">
        <v>140</v>
      </c>
      <c r="O314" s="28">
        <v>0.13922059579176299</v>
      </c>
      <c r="P314" s="28" t="s">
        <v>128</v>
      </c>
      <c r="Q314" s="28">
        <v>16945.513257986098</v>
      </c>
      <c r="R314" s="28">
        <v>50</v>
      </c>
      <c r="S314" s="45">
        <v>0.3</v>
      </c>
      <c r="T314" s="45">
        <v>0.15</v>
      </c>
      <c r="U314" s="28" t="s">
        <v>141</v>
      </c>
      <c r="V314" s="29">
        <v>14403.686269288186</v>
      </c>
    </row>
    <row r="315" spans="1:22" x14ac:dyDescent="0.2">
      <c r="A315" s="28">
        <v>2012</v>
      </c>
      <c r="B315" s="28" t="s">
        <v>81</v>
      </c>
      <c r="C315" s="28" t="s">
        <v>82</v>
      </c>
      <c r="D315" s="28" t="s">
        <v>90</v>
      </c>
      <c r="E315" s="28" t="s">
        <v>78</v>
      </c>
      <c r="F315" s="28" t="s">
        <v>74</v>
      </c>
      <c r="G315" s="28">
        <v>3.3343563695854201</v>
      </c>
      <c r="H315" s="29">
        <v>231.05344826999999</v>
      </c>
      <c r="I315" s="30">
        <v>661.25665273895606</v>
      </c>
      <c r="K315" s="28">
        <v>314</v>
      </c>
      <c r="L315" s="28">
        <v>1998</v>
      </c>
      <c r="M315" s="28" t="s">
        <v>49</v>
      </c>
      <c r="N315" s="28" t="s">
        <v>140</v>
      </c>
      <c r="O315" s="28">
        <v>0.171116383127565</v>
      </c>
      <c r="P315" s="28" t="s">
        <v>128</v>
      </c>
      <c r="Q315" s="28">
        <v>20827.772805137902</v>
      </c>
      <c r="R315" s="28">
        <v>50</v>
      </c>
      <c r="S315" s="45">
        <v>0.3</v>
      </c>
      <c r="T315" s="45">
        <v>0.15</v>
      </c>
      <c r="U315" s="28" t="s">
        <v>169</v>
      </c>
      <c r="V315" s="29">
        <v>17703.606884367218</v>
      </c>
    </row>
    <row r="316" spans="1:22" x14ac:dyDescent="0.2">
      <c r="A316" s="28">
        <v>2011</v>
      </c>
      <c r="B316" s="28" t="s">
        <v>81</v>
      </c>
      <c r="C316" s="28" t="s">
        <v>82</v>
      </c>
      <c r="D316" s="28" t="s">
        <v>90</v>
      </c>
      <c r="E316" s="28" t="s">
        <v>78</v>
      </c>
      <c r="F316" s="28" t="s">
        <v>74</v>
      </c>
      <c r="G316" s="28">
        <v>3.17123484315966</v>
      </c>
      <c r="H316" s="29">
        <v>205.59525903900001</v>
      </c>
      <c r="I316" s="30">
        <v>588.39733329692831</v>
      </c>
      <c r="K316" s="28">
        <v>315</v>
      </c>
      <c r="L316" s="28">
        <v>1998</v>
      </c>
      <c r="M316" s="28" t="s">
        <v>49</v>
      </c>
      <c r="N316" s="28" t="s">
        <v>140</v>
      </c>
      <c r="O316" s="28">
        <v>3.9663021080670199E-2</v>
      </c>
      <c r="P316" s="28" t="s">
        <v>128</v>
      </c>
      <c r="Q316" s="28">
        <v>4827.6639368759397</v>
      </c>
      <c r="R316" s="28">
        <v>50</v>
      </c>
      <c r="S316" s="45">
        <v>0.3</v>
      </c>
      <c r="T316" s="45">
        <v>0.15</v>
      </c>
      <c r="U316" s="28" t="s">
        <v>129</v>
      </c>
      <c r="V316" s="29">
        <v>4103.5143463445493</v>
      </c>
    </row>
    <row r="317" spans="1:22" x14ac:dyDescent="0.2">
      <c r="A317" s="28">
        <v>2010</v>
      </c>
      <c r="B317" s="28" t="s">
        <v>81</v>
      </c>
      <c r="C317" s="28" t="s">
        <v>82</v>
      </c>
      <c r="D317" s="28" t="s">
        <v>90</v>
      </c>
      <c r="E317" s="28" t="s">
        <v>78</v>
      </c>
      <c r="F317" s="28" t="s">
        <v>74</v>
      </c>
      <c r="G317" s="28">
        <v>3.00811331673391</v>
      </c>
      <c r="H317" s="29">
        <v>180.13706980799901</v>
      </c>
      <c r="I317" s="30">
        <v>515.53801385489749</v>
      </c>
      <c r="K317" s="28">
        <v>316</v>
      </c>
      <c r="L317" s="28">
        <v>1998</v>
      </c>
      <c r="M317" s="28" t="s">
        <v>49</v>
      </c>
      <c r="N317" s="28" t="s">
        <v>140</v>
      </c>
      <c r="O317" s="28">
        <v>0.15</v>
      </c>
      <c r="P317" s="28" t="s">
        <v>128</v>
      </c>
      <c r="Q317" s="28">
        <v>18257.55</v>
      </c>
      <c r="R317" s="28">
        <v>50</v>
      </c>
      <c r="S317" s="45">
        <v>0.3</v>
      </c>
      <c r="T317" s="45">
        <v>0.15</v>
      </c>
      <c r="U317" s="28" t="s">
        <v>142</v>
      </c>
      <c r="V317" s="29">
        <v>15518.917500000001</v>
      </c>
    </row>
    <row r="318" spans="1:22" x14ac:dyDescent="0.2">
      <c r="A318" s="28">
        <v>2009</v>
      </c>
      <c r="B318" s="28" t="s">
        <v>81</v>
      </c>
      <c r="C318" s="28" t="s">
        <v>82</v>
      </c>
      <c r="D318" s="28" t="s">
        <v>90</v>
      </c>
      <c r="E318" s="28" t="s">
        <v>78</v>
      </c>
      <c r="F318" s="28" t="s">
        <v>74</v>
      </c>
      <c r="G318" s="28">
        <v>2.8449917903081601</v>
      </c>
      <c r="H318" s="29">
        <v>154.678880577</v>
      </c>
      <c r="I318" s="30">
        <v>442.67869441287246</v>
      </c>
      <c r="K318" s="28">
        <v>317</v>
      </c>
      <c r="L318" s="28">
        <v>1998</v>
      </c>
      <c r="M318" s="28" t="s">
        <v>49</v>
      </c>
      <c r="N318" s="28" t="s">
        <v>140</v>
      </c>
      <c r="O318" s="28">
        <v>0.5</v>
      </c>
      <c r="P318" s="28" t="s">
        <v>128</v>
      </c>
      <c r="Q318" s="28">
        <v>60858.5</v>
      </c>
      <c r="R318" s="28">
        <v>50</v>
      </c>
      <c r="S318" s="45">
        <v>0.3</v>
      </c>
      <c r="T318" s="45">
        <v>0.15</v>
      </c>
      <c r="U318" s="28" t="s">
        <v>133</v>
      </c>
      <c r="V318" s="29">
        <v>51729.725000000006</v>
      </c>
    </row>
    <row r="319" spans="1:22" x14ac:dyDescent="0.2">
      <c r="A319" s="28">
        <v>2008</v>
      </c>
      <c r="B319" s="28" t="s">
        <v>81</v>
      </c>
      <c r="C319" s="28" t="s">
        <v>82</v>
      </c>
      <c r="D319" s="28" t="s">
        <v>90</v>
      </c>
      <c r="E319" s="28" t="s">
        <v>78</v>
      </c>
      <c r="F319" s="28" t="s">
        <v>74</v>
      </c>
      <c r="G319" s="28">
        <v>2.6818702638824101</v>
      </c>
      <c r="H319" s="29">
        <v>129.220691346</v>
      </c>
      <c r="I319" s="30">
        <v>369.81937497084454</v>
      </c>
      <c r="K319" s="28">
        <v>318</v>
      </c>
      <c r="L319" s="28">
        <v>1998</v>
      </c>
      <c r="M319" s="28" t="s">
        <v>50</v>
      </c>
      <c r="N319" s="28" t="s">
        <v>143</v>
      </c>
      <c r="O319" s="28">
        <v>0.5</v>
      </c>
      <c r="P319" s="28" t="s">
        <v>128</v>
      </c>
      <c r="Q319" s="28">
        <v>6276</v>
      </c>
      <c r="R319" s="28"/>
      <c r="S319" s="28"/>
      <c r="T319" s="28"/>
      <c r="U319" s="28" t="s">
        <v>129</v>
      </c>
      <c r="V319" s="29">
        <v>7668.3973962603905</v>
      </c>
    </row>
    <row r="320" spans="1:22" x14ac:dyDescent="0.2">
      <c r="A320" s="28">
        <v>2007</v>
      </c>
      <c r="B320" s="28" t="s">
        <v>81</v>
      </c>
      <c r="C320" s="28" t="s">
        <v>82</v>
      </c>
      <c r="D320" s="28" t="s">
        <v>90</v>
      </c>
      <c r="E320" s="28" t="s">
        <v>78</v>
      </c>
      <c r="F320" s="28" t="s">
        <v>74</v>
      </c>
      <c r="G320" s="28">
        <v>2.51874873745665</v>
      </c>
      <c r="H320" s="29">
        <v>103.762502115</v>
      </c>
      <c r="I320" s="30">
        <v>296.96005552881661</v>
      </c>
      <c r="K320" s="28">
        <v>319</v>
      </c>
      <c r="L320" s="28">
        <v>1998</v>
      </c>
      <c r="M320" s="28" t="s">
        <v>50</v>
      </c>
      <c r="N320" s="28" t="s">
        <v>143</v>
      </c>
      <c r="O320" s="28">
        <v>0.5</v>
      </c>
      <c r="P320" s="28" t="s">
        <v>128</v>
      </c>
      <c r="Q320" s="28">
        <v>6276</v>
      </c>
      <c r="R320" s="28"/>
      <c r="S320" s="28"/>
      <c r="T320" s="28"/>
      <c r="U320" s="28" t="s">
        <v>133</v>
      </c>
      <c r="V320" s="29">
        <v>7476.1985009044802</v>
      </c>
    </row>
    <row r="321" spans="1:22" x14ac:dyDescent="0.2">
      <c r="A321" s="28">
        <v>2006</v>
      </c>
      <c r="B321" s="28" t="s">
        <v>81</v>
      </c>
      <c r="C321" s="28" t="s">
        <v>82</v>
      </c>
      <c r="D321" s="28" t="s">
        <v>90</v>
      </c>
      <c r="E321" s="28" t="s">
        <v>78</v>
      </c>
      <c r="F321" s="28" t="s">
        <v>74</v>
      </c>
      <c r="G321" s="28">
        <v>2.4566419732421001</v>
      </c>
      <c r="H321" s="29">
        <v>99.129049757999994</v>
      </c>
      <c r="I321" s="30">
        <v>283.699482188942</v>
      </c>
      <c r="K321" s="28">
        <v>320</v>
      </c>
      <c r="L321" s="28">
        <v>1998</v>
      </c>
      <c r="M321" s="28" t="s">
        <v>51</v>
      </c>
      <c r="N321" s="28" t="s">
        <v>144</v>
      </c>
      <c r="O321" s="28">
        <v>0.303066657025581</v>
      </c>
      <c r="P321" s="28" t="s">
        <v>128</v>
      </c>
      <c r="Q321" s="28">
        <v>48793.731781118498</v>
      </c>
      <c r="R321" s="28"/>
      <c r="S321" s="28"/>
      <c r="T321" s="28"/>
      <c r="U321" s="28" t="s">
        <v>141</v>
      </c>
      <c r="V321" s="29">
        <v>117247.82639995248</v>
      </c>
    </row>
    <row r="322" spans="1:22" x14ac:dyDescent="0.2">
      <c r="A322" s="28">
        <v>2005</v>
      </c>
      <c r="B322" s="28" t="s">
        <v>81</v>
      </c>
      <c r="C322" s="28" t="s">
        <v>82</v>
      </c>
      <c r="D322" s="28" t="s">
        <v>90</v>
      </c>
      <c r="E322" s="28" t="s">
        <v>78</v>
      </c>
      <c r="F322" s="28" t="s">
        <v>74</v>
      </c>
      <c r="G322" s="28">
        <v>2.39453520902754</v>
      </c>
      <c r="H322" s="29">
        <v>94.495597400999998</v>
      </c>
      <c r="I322" s="30">
        <v>270.4389088490675</v>
      </c>
      <c r="K322" s="28">
        <v>321</v>
      </c>
      <c r="L322" s="28">
        <v>1998</v>
      </c>
      <c r="M322" s="28" t="s">
        <v>51</v>
      </c>
      <c r="N322" s="28" t="s">
        <v>144</v>
      </c>
      <c r="O322" s="28">
        <v>0.372499987533078</v>
      </c>
      <c r="P322" s="28" t="s">
        <v>128</v>
      </c>
      <c r="Q322" s="28">
        <v>59972.497992825702</v>
      </c>
      <c r="R322" s="28"/>
      <c r="S322" s="28"/>
      <c r="T322" s="28"/>
      <c r="U322" s="28" t="s">
        <v>169</v>
      </c>
      <c r="V322" s="29">
        <v>153567.71385642589</v>
      </c>
    </row>
    <row r="323" spans="1:22" x14ac:dyDescent="0.2">
      <c r="A323" s="28">
        <v>2004</v>
      </c>
      <c r="B323" s="28" t="s">
        <v>81</v>
      </c>
      <c r="C323" s="28" t="s">
        <v>82</v>
      </c>
      <c r="D323" s="28" t="s">
        <v>90</v>
      </c>
      <c r="E323" s="28" t="s">
        <v>78</v>
      </c>
      <c r="F323" s="28" t="s">
        <v>74</v>
      </c>
      <c r="G323" s="28">
        <v>2.3324284448129902</v>
      </c>
      <c r="H323" s="29">
        <v>89.862145044000002</v>
      </c>
      <c r="I323" s="30">
        <v>257.17833550919295</v>
      </c>
      <c r="K323" s="28">
        <v>322</v>
      </c>
      <c r="L323" s="28">
        <v>1998</v>
      </c>
      <c r="M323" s="28" t="s">
        <v>51</v>
      </c>
      <c r="N323" s="28" t="s">
        <v>144</v>
      </c>
      <c r="O323" s="28">
        <v>8.63416733572476E-2</v>
      </c>
      <c r="P323" s="28" t="s">
        <v>128</v>
      </c>
      <c r="Q323" s="28">
        <v>13901.009410516799</v>
      </c>
      <c r="R323" s="28"/>
      <c r="S323" s="28"/>
      <c r="T323" s="28"/>
      <c r="U323" s="28" t="s">
        <v>129</v>
      </c>
      <c r="V323" s="29">
        <v>37061.76266977653</v>
      </c>
    </row>
    <row r="324" spans="1:22" x14ac:dyDescent="0.2">
      <c r="A324" s="28">
        <v>2003</v>
      </c>
      <c r="B324" s="28" t="s">
        <v>81</v>
      </c>
      <c r="C324" s="28" t="s">
        <v>82</v>
      </c>
      <c r="D324" s="28" t="s">
        <v>90</v>
      </c>
      <c r="E324" s="28" t="s">
        <v>78</v>
      </c>
      <c r="F324" s="28" t="s">
        <v>74</v>
      </c>
      <c r="G324" s="28">
        <v>2.2703216805984301</v>
      </c>
      <c r="H324" s="29">
        <v>85.228692686999906</v>
      </c>
      <c r="I324" s="30">
        <v>243.91776216931811</v>
      </c>
      <c r="K324" s="28">
        <v>323</v>
      </c>
      <c r="L324" s="28">
        <v>1998</v>
      </c>
      <c r="M324" s="28" t="s">
        <v>51</v>
      </c>
      <c r="N324" s="28" t="s">
        <v>144</v>
      </c>
      <c r="O324" s="28">
        <v>3.4591664630402801E-2</v>
      </c>
      <c r="P324" s="28" t="s">
        <v>128</v>
      </c>
      <c r="Q324" s="28">
        <v>5569.2580054948603</v>
      </c>
      <c r="R324" s="28"/>
      <c r="S324" s="28"/>
      <c r="T324" s="28"/>
      <c r="U324" s="28" t="s">
        <v>142</v>
      </c>
      <c r="V324" s="29">
        <v>20038.516869277071</v>
      </c>
    </row>
    <row r="325" spans="1:22" x14ac:dyDescent="0.2">
      <c r="A325" s="28">
        <v>2002</v>
      </c>
      <c r="B325" s="28" t="s">
        <v>81</v>
      </c>
      <c r="C325" s="28" t="s">
        <v>82</v>
      </c>
      <c r="D325" s="28" t="s">
        <v>90</v>
      </c>
      <c r="E325" s="28" t="s">
        <v>78</v>
      </c>
      <c r="F325" s="28" t="s">
        <v>74</v>
      </c>
      <c r="G325" s="28">
        <v>2.2082149163838798</v>
      </c>
      <c r="H325" s="29">
        <v>80.595240329999996</v>
      </c>
      <c r="I325" s="30">
        <v>230.65718882944384</v>
      </c>
      <c r="K325" s="28">
        <v>324</v>
      </c>
      <c r="L325" s="28">
        <v>1998</v>
      </c>
      <c r="M325" s="28" t="s">
        <v>51</v>
      </c>
      <c r="N325" s="28" t="s">
        <v>144</v>
      </c>
      <c r="O325" s="28">
        <v>0.20350001745368901</v>
      </c>
      <c r="P325" s="28" t="s">
        <v>128</v>
      </c>
      <c r="Q325" s="28">
        <v>32763.502810043999</v>
      </c>
      <c r="R325" s="28"/>
      <c r="S325" s="28"/>
      <c r="T325" s="28"/>
      <c r="U325" s="28" t="s">
        <v>133</v>
      </c>
      <c r="V325" s="29">
        <v>84965.930906777692</v>
      </c>
    </row>
    <row r="326" spans="1:22" x14ac:dyDescent="0.2">
      <c r="A326" s="28">
        <v>2001</v>
      </c>
      <c r="B326" s="28" t="s">
        <v>81</v>
      </c>
      <c r="C326" s="28" t="s">
        <v>82</v>
      </c>
      <c r="D326" s="28" t="s">
        <v>90</v>
      </c>
      <c r="E326" s="28" t="s">
        <v>78</v>
      </c>
      <c r="F326" s="28" t="s">
        <v>74</v>
      </c>
      <c r="G326" s="28">
        <v>2.1989301748534298</v>
      </c>
      <c r="H326" s="29">
        <v>76.632555018000005</v>
      </c>
      <c r="I326" s="30">
        <v>219.31629759890527</v>
      </c>
      <c r="K326" s="28">
        <v>325</v>
      </c>
      <c r="L326" s="28">
        <v>1998</v>
      </c>
      <c r="M326" s="28" t="s">
        <v>145</v>
      </c>
      <c r="N326" s="28" t="s">
        <v>146</v>
      </c>
      <c r="O326" s="28">
        <v>1</v>
      </c>
      <c r="P326" s="28" t="s">
        <v>128</v>
      </c>
      <c r="Q326" s="28">
        <v>17137</v>
      </c>
      <c r="R326" s="28"/>
      <c r="S326" s="28"/>
      <c r="T326" s="28"/>
      <c r="U326" s="28" t="s">
        <v>129</v>
      </c>
      <c r="V326" s="29">
        <v>1.418279349777567E-2</v>
      </c>
    </row>
    <row r="327" spans="1:22" x14ac:dyDescent="0.2">
      <c r="A327" s="28">
        <v>2000</v>
      </c>
      <c r="B327" s="28" t="s">
        <v>81</v>
      </c>
      <c r="C327" s="28" t="s">
        <v>82</v>
      </c>
      <c r="D327" s="28" t="s">
        <v>90</v>
      </c>
      <c r="E327" s="28" t="s">
        <v>78</v>
      </c>
      <c r="F327" s="28" t="s">
        <v>74</v>
      </c>
      <c r="G327" s="28">
        <v>2.1896454333229798</v>
      </c>
      <c r="H327" s="29">
        <v>72.669869706</v>
      </c>
      <c r="I327" s="30">
        <v>207.97540636836666</v>
      </c>
      <c r="K327" s="28">
        <v>326</v>
      </c>
      <c r="L327" s="28">
        <v>1998</v>
      </c>
      <c r="M327" s="28" t="s">
        <v>147</v>
      </c>
      <c r="N327" s="28" t="s">
        <v>148</v>
      </c>
      <c r="O327" s="28">
        <v>1</v>
      </c>
      <c r="P327" s="28" t="s">
        <v>128</v>
      </c>
      <c r="Q327" s="28">
        <v>249327.2</v>
      </c>
      <c r="R327" s="28"/>
      <c r="S327" s="28"/>
      <c r="T327" s="28"/>
      <c r="U327" s="28" t="s">
        <v>129</v>
      </c>
      <c r="V327" s="29">
        <v>0.20634627945256545</v>
      </c>
    </row>
    <row r="328" spans="1:22" x14ac:dyDescent="0.2">
      <c r="A328" s="28">
        <v>2020</v>
      </c>
      <c r="B328" s="28" t="s">
        <v>83</v>
      </c>
      <c r="C328" s="28" t="s">
        <v>80</v>
      </c>
      <c r="D328" s="28" t="s">
        <v>90</v>
      </c>
      <c r="E328" s="28" t="s">
        <v>78</v>
      </c>
      <c r="F328" s="28" t="s">
        <v>74</v>
      </c>
      <c r="G328" s="28">
        <v>2.4094883315435198</v>
      </c>
      <c r="H328" s="29">
        <v>33.980674047999997</v>
      </c>
      <c r="I328" s="30">
        <v>97.249995388670825</v>
      </c>
      <c r="K328" s="28">
        <v>327</v>
      </c>
      <c r="L328" s="28">
        <v>1998</v>
      </c>
      <c r="M328" s="28" t="s">
        <v>149</v>
      </c>
      <c r="N328" s="28" t="s">
        <v>140</v>
      </c>
      <c r="O328" s="28">
        <v>1</v>
      </c>
      <c r="P328" s="28" t="s">
        <v>128</v>
      </c>
      <c r="Q328" s="28">
        <v>30956</v>
      </c>
      <c r="R328" s="28">
        <v>0</v>
      </c>
      <c r="S328" s="45">
        <v>0</v>
      </c>
      <c r="T328" s="45">
        <v>0</v>
      </c>
      <c r="U328" s="28" t="s">
        <v>129</v>
      </c>
      <c r="V328" s="29">
        <v>0</v>
      </c>
    </row>
    <row r="329" spans="1:22" x14ac:dyDescent="0.2">
      <c r="A329" s="28">
        <v>2019</v>
      </c>
      <c r="B329" s="28" t="s">
        <v>83</v>
      </c>
      <c r="C329" s="28" t="s">
        <v>80</v>
      </c>
      <c r="D329" s="28" t="s">
        <v>90</v>
      </c>
      <c r="E329" s="28" t="s">
        <v>78</v>
      </c>
      <c r="F329" s="28" t="s">
        <v>74</v>
      </c>
      <c r="G329" s="28">
        <v>2.4094883315435198</v>
      </c>
      <c r="H329" s="29">
        <v>33.980674047999997</v>
      </c>
      <c r="I329" s="30">
        <v>97.249995388670825</v>
      </c>
      <c r="K329" s="28">
        <v>328</v>
      </c>
      <c r="L329" s="28">
        <v>1998</v>
      </c>
      <c r="M329" s="28" t="s">
        <v>150</v>
      </c>
      <c r="N329" s="28" t="s">
        <v>148</v>
      </c>
      <c r="O329" s="28">
        <v>1</v>
      </c>
      <c r="P329" s="28" t="s">
        <v>128</v>
      </c>
      <c r="Q329" s="28">
        <v>2933</v>
      </c>
      <c r="R329" s="28"/>
      <c r="S329" s="28"/>
      <c r="T329" s="28"/>
      <c r="U329" s="28" t="s">
        <v>129</v>
      </c>
      <c r="V329" s="29">
        <v>2.4273871347946572E-3</v>
      </c>
    </row>
    <row r="330" spans="1:22" x14ac:dyDescent="0.2">
      <c r="A330" s="28">
        <v>2018</v>
      </c>
      <c r="B330" s="28" t="s">
        <v>83</v>
      </c>
      <c r="C330" s="28" t="s">
        <v>80</v>
      </c>
      <c r="D330" s="28" t="s">
        <v>90</v>
      </c>
      <c r="E330" s="28" t="s">
        <v>78</v>
      </c>
      <c r="F330" s="28" t="s">
        <v>74</v>
      </c>
      <c r="G330" s="28">
        <v>2.4094883315435198</v>
      </c>
      <c r="H330" s="29">
        <v>33.980674047999997</v>
      </c>
      <c r="I330" s="30">
        <v>97.249995388670825</v>
      </c>
      <c r="K330" s="28">
        <v>329</v>
      </c>
      <c r="L330" s="28">
        <v>1998</v>
      </c>
      <c r="M330" s="28" t="s">
        <v>151</v>
      </c>
      <c r="N330" s="28" t="s">
        <v>146</v>
      </c>
      <c r="O330" s="28">
        <v>1</v>
      </c>
      <c r="P330" s="28" t="s">
        <v>128</v>
      </c>
      <c r="Q330" s="28">
        <v>194</v>
      </c>
      <c r="R330" s="28"/>
      <c r="S330" s="28"/>
      <c r="T330" s="28"/>
      <c r="U330" s="28" t="s">
        <v>129</v>
      </c>
      <c r="V330" s="29">
        <v>1.6055680332429712E-4</v>
      </c>
    </row>
    <row r="331" spans="1:22" x14ac:dyDescent="0.2">
      <c r="A331" s="28">
        <v>2017</v>
      </c>
      <c r="B331" s="28" t="s">
        <v>83</v>
      </c>
      <c r="C331" s="28" t="s">
        <v>80</v>
      </c>
      <c r="D331" s="28" t="s">
        <v>90</v>
      </c>
      <c r="E331" s="28" t="s">
        <v>78</v>
      </c>
      <c r="F331" s="28" t="s">
        <v>74</v>
      </c>
      <c r="G331" s="28">
        <v>2.4094883315435198</v>
      </c>
      <c r="H331" s="29">
        <v>33.980674047999997</v>
      </c>
      <c r="I331" s="30">
        <v>97.249995388670825</v>
      </c>
      <c r="K331" s="28">
        <v>330</v>
      </c>
      <c r="L331" s="28">
        <v>1998</v>
      </c>
      <c r="M331" s="28" t="s">
        <v>152</v>
      </c>
      <c r="N331" s="28" t="s">
        <v>146</v>
      </c>
      <c r="O331" s="28">
        <v>1</v>
      </c>
      <c r="P331" s="28" t="s">
        <v>128</v>
      </c>
      <c r="Q331" s="28">
        <v>1208.8</v>
      </c>
      <c r="R331" s="28"/>
      <c r="S331" s="28"/>
      <c r="T331" s="28"/>
      <c r="U331" s="28" t="s">
        <v>129</v>
      </c>
      <c r="V331" s="29">
        <v>1.0004178549402596E-3</v>
      </c>
    </row>
    <row r="332" spans="1:22" x14ac:dyDescent="0.2">
      <c r="A332" s="28">
        <v>2016</v>
      </c>
      <c r="B332" s="28" t="s">
        <v>83</v>
      </c>
      <c r="C332" s="28" t="s">
        <v>80</v>
      </c>
      <c r="D332" s="28" t="s">
        <v>90</v>
      </c>
      <c r="E332" s="28" t="s">
        <v>78</v>
      </c>
      <c r="F332" s="28" t="s">
        <v>74</v>
      </c>
      <c r="G332" s="28">
        <v>2.34895889429347</v>
      </c>
      <c r="H332" s="29">
        <v>21.515050252799998</v>
      </c>
      <c r="I332" s="30">
        <v>61.57436826933602</v>
      </c>
      <c r="K332" s="28">
        <v>331</v>
      </c>
      <c r="L332" s="28">
        <v>1998</v>
      </c>
      <c r="M332" s="28" t="s">
        <v>153</v>
      </c>
      <c r="N332" s="28" t="s">
        <v>154</v>
      </c>
      <c r="O332" s="28">
        <v>0.5</v>
      </c>
      <c r="P332" s="28" t="s">
        <v>128</v>
      </c>
      <c r="Q332" s="28">
        <v>5874.7</v>
      </c>
      <c r="R332" s="28"/>
      <c r="S332" s="28"/>
      <c r="T332" s="28"/>
      <c r="U332" s="28" t="s">
        <v>129</v>
      </c>
      <c r="V332" s="29">
        <v>2294.0878557971796</v>
      </c>
    </row>
    <row r="333" spans="1:22" x14ac:dyDescent="0.2">
      <c r="A333" s="28">
        <v>2015</v>
      </c>
      <c r="B333" s="28" t="s">
        <v>83</v>
      </c>
      <c r="C333" s="28" t="s">
        <v>80</v>
      </c>
      <c r="D333" s="28" t="s">
        <v>90</v>
      </c>
      <c r="E333" s="28" t="s">
        <v>78</v>
      </c>
      <c r="F333" s="28" t="s">
        <v>74</v>
      </c>
      <c r="G333" s="28">
        <v>2.2884294570434101</v>
      </c>
      <c r="H333" s="29">
        <v>11.6963966464</v>
      </c>
      <c r="I333" s="30">
        <v>33.474159998112611</v>
      </c>
      <c r="K333" s="28">
        <v>332</v>
      </c>
      <c r="L333" s="28">
        <v>1998</v>
      </c>
      <c r="M333" s="28" t="s">
        <v>153</v>
      </c>
      <c r="N333" s="28" t="s">
        <v>154</v>
      </c>
      <c r="O333" s="28">
        <v>0.5</v>
      </c>
      <c r="P333" s="28" t="s">
        <v>128</v>
      </c>
      <c r="Q333" s="28">
        <v>5874.7</v>
      </c>
      <c r="R333" s="28"/>
      <c r="S333" s="28"/>
      <c r="T333" s="28"/>
      <c r="U333" s="28" t="s">
        <v>133</v>
      </c>
      <c r="V333" s="29">
        <v>2162.2082017406797</v>
      </c>
    </row>
    <row r="334" spans="1:22" x14ac:dyDescent="0.2">
      <c r="A334" s="28">
        <v>2014</v>
      </c>
      <c r="B334" s="28" t="s">
        <v>83</v>
      </c>
      <c r="C334" s="28" t="s">
        <v>80</v>
      </c>
      <c r="D334" s="28" t="s">
        <v>90</v>
      </c>
      <c r="E334" s="28" t="s">
        <v>78</v>
      </c>
      <c r="F334" s="28" t="s">
        <v>74</v>
      </c>
      <c r="G334" s="28">
        <v>2.2279000197933501</v>
      </c>
      <c r="H334" s="29">
        <v>4.5247132287999996</v>
      </c>
      <c r="I334" s="30">
        <v>12.949370575000605</v>
      </c>
      <c r="K334" s="28">
        <v>333</v>
      </c>
      <c r="L334" s="28">
        <v>1998</v>
      </c>
      <c r="M334" s="28" t="s">
        <v>155</v>
      </c>
      <c r="N334" s="28" t="s">
        <v>156</v>
      </c>
      <c r="O334" s="28">
        <v>0.5</v>
      </c>
      <c r="P334" s="28" t="s">
        <v>128</v>
      </c>
      <c r="Q334" s="28">
        <v>159.19999999999999</v>
      </c>
      <c r="R334" s="28"/>
      <c r="S334" s="28"/>
      <c r="T334" s="28"/>
      <c r="U334" s="28" t="s">
        <v>129</v>
      </c>
      <c r="V334" s="29">
        <v>31.702922204855714</v>
      </c>
    </row>
    <row r="335" spans="1:22" x14ac:dyDescent="0.2">
      <c r="A335" s="28">
        <v>2013</v>
      </c>
      <c r="B335" s="28" t="s">
        <v>83</v>
      </c>
      <c r="C335" s="28" t="s">
        <v>80</v>
      </c>
      <c r="D335" s="28" t="s">
        <v>90</v>
      </c>
      <c r="E335" s="28" t="s">
        <v>78</v>
      </c>
      <c r="F335" s="28" t="s">
        <v>74</v>
      </c>
      <c r="G335" s="28">
        <v>2.1673705825432901</v>
      </c>
      <c r="H335" s="29">
        <v>3.2012281344</v>
      </c>
      <c r="I335" s="30">
        <v>9.1616611509449033</v>
      </c>
      <c r="K335" s="28">
        <v>334</v>
      </c>
      <c r="L335" s="28">
        <v>1998</v>
      </c>
      <c r="M335" s="28" t="s">
        <v>155</v>
      </c>
      <c r="N335" s="28" t="s">
        <v>156</v>
      </c>
      <c r="O335" s="28">
        <v>0.5</v>
      </c>
      <c r="P335" s="28" t="s">
        <v>128</v>
      </c>
      <c r="Q335" s="28">
        <v>159.19999999999999</v>
      </c>
      <c r="R335" s="28"/>
      <c r="S335" s="28"/>
      <c r="T335" s="28"/>
      <c r="U335" s="28" t="s">
        <v>133</v>
      </c>
      <c r="V335" s="29">
        <v>30.470563403508571</v>
      </c>
    </row>
    <row r="336" spans="1:22" x14ac:dyDescent="0.2">
      <c r="A336" s="28">
        <v>2012</v>
      </c>
      <c r="B336" s="28" t="s">
        <v>83</v>
      </c>
      <c r="C336" s="28" t="s">
        <v>80</v>
      </c>
      <c r="D336" s="28" t="s">
        <v>90</v>
      </c>
      <c r="E336" s="28" t="s">
        <v>78</v>
      </c>
      <c r="F336" s="28" t="s">
        <v>74</v>
      </c>
      <c r="G336" s="28">
        <v>2.1068411452932301</v>
      </c>
      <c r="H336" s="29">
        <v>1.8777430399999999</v>
      </c>
      <c r="I336" s="30">
        <v>5.3739517268892039</v>
      </c>
      <c r="K336" s="28">
        <v>335</v>
      </c>
      <c r="L336" s="28">
        <v>1998</v>
      </c>
      <c r="M336" s="28" t="s">
        <v>157</v>
      </c>
      <c r="N336" s="28" t="s">
        <v>146</v>
      </c>
      <c r="O336" s="28">
        <v>1</v>
      </c>
      <c r="P336" s="28" t="s">
        <v>128</v>
      </c>
      <c r="Q336" s="28">
        <v>818.8</v>
      </c>
      <c r="R336" s="28"/>
      <c r="S336" s="28"/>
      <c r="T336" s="28"/>
      <c r="U336" s="28" t="s">
        <v>129</v>
      </c>
      <c r="V336" s="29">
        <v>6.7764902351512626E-4</v>
      </c>
    </row>
    <row r="337" spans="1:22" x14ac:dyDescent="0.2">
      <c r="A337" s="28">
        <v>2011</v>
      </c>
      <c r="B337" s="28" t="s">
        <v>83</v>
      </c>
      <c r="C337" s="28" t="s">
        <v>80</v>
      </c>
      <c r="D337" s="28" t="s">
        <v>90</v>
      </c>
      <c r="E337" s="28" t="s">
        <v>78</v>
      </c>
      <c r="F337" s="28" t="s">
        <v>74</v>
      </c>
      <c r="G337" s="28">
        <v>1.9267531951668899</v>
      </c>
      <c r="H337" s="29">
        <v>1.761193472</v>
      </c>
      <c r="I337" s="30">
        <v>5.0403961024615986</v>
      </c>
      <c r="K337" s="28">
        <v>336</v>
      </c>
      <c r="L337" s="28">
        <v>1998</v>
      </c>
      <c r="M337" s="28" t="s">
        <v>55</v>
      </c>
      <c r="N337" s="28" t="s">
        <v>158</v>
      </c>
      <c r="O337" s="28">
        <v>0.5</v>
      </c>
      <c r="P337" s="28" t="s">
        <v>128</v>
      </c>
      <c r="Q337" s="28">
        <v>1970.1</v>
      </c>
      <c r="R337" s="28"/>
      <c r="S337" s="28"/>
      <c r="T337" s="28"/>
      <c r="U337" s="28" t="s">
        <v>129</v>
      </c>
      <c r="V337" s="29">
        <v>329.18657309478942</v>
      </c>
    </row>
    <row r="338" spans="1:22" x14ac:dyDescent="0.2">
      <c r="A338" s="28">
        <v>2010</v>
      </c>
      <c r="B338" s="28" t="s">
        <v>83</v>
      </c>
      <c r="C338" s="28" t="s">
        <v>80</v>
      </c>
      <c r="D338" s="28" t="s">
        <v>90</v>
      </c>
      <c r="E338" s="28" t="s">
        <v>78</v>
      </c>
      <c r="F338" s="28" t="s">
        <v>74</v>
      </c>
      <c r="G338" s="28">
        <v>1.74666524504055</v>
      </c>
      <c r="H338" s="29">
        <v>1.644643904</v>
      </c>
      <c r="I338" s="30">
        <v>4.7068404780339925</v>
      </c>
      <c r="K338" s="28">
        <v>337</v>
      </c>
      <c r="L338" s="28">
        <v>1998</v>
      </c>
      <c r="M338" s="28" t="s">
        <v>55</v>
      </c>
      <c r="N338" s="28" t="s">
        <v>158</v>
      </c>
      <c r="O338" s="28">
        <v>0.5</v>
      </c>
      <c r="P338" s="28" t="s">
        <v>128</v>
      </c>
      <c r="Q338" s="28">
        <v>1970.1</v>
      </c>
      <c r="R338" s="28"/>
      <c r="S338" s="28"/>
      <c r="T338" s="28"/>
      <c r="U338" s="28" t="s">
        <v>133</v>
      </c>
      <c r="V338" s="29">
        <v>321.81161664495829</v>
      </c>
    </row>
    <row r="339" spans="1:22" x14ac:dyDescent="0.2">
      <c r="A339" s="28">
        <v>2009</v>
      </c>
      <c r="B339" s="28" t="s">
        <v>83</v>
      </c>
      <c r="C339" s="28" t="s">
        <v>80</v>
      </c>
      <c r="D339" s="28" t="s">
        <v>90</v>
      </c>
      <c r="E339" s="28" t="s">
        <v>78</v>
      </c>
      <c r="F339" s="28" t="s">
        <v>74</v>
      </c>
      <c r="G339" s="28">
        <v>1.5665772949142101</v>
      </c>
      <c r="H339" s="29">
        <v>1.5280943360000001</v>
      </c>
      <c r="I339" s="30">
        <v>4.3732848536063873</v>
      </c>
      <c r="K339" s="28">
        <v>338</v>
      </c>
      <c r="L339" s="28">
        <v>1998</v>
      </c>
      <c r="M339" s="28" t="s">
        <v>159</v>
      </c>
      <c r="N339" s="28" t="s">
        <v>146</v>
      </c>
      <c r="O339" s="28">
        <v>1</v>
      </c>
      <c r="P339" s="28" t="s">
        <v>128</v>
      </c>
      <c r="Q339" s="28">
        <v>724</v>
      </c>
      <c r="R339" s="28"/>
      <c r="S339" s="28"/>
      <c r="T339" s="28"/>
      <c r="U339" s="28" t="s">
        <v>129</v>
      </c>
      <c r="V339" s="29">
        <v>5.9919136910717072E-4</v>
      </c>
    </row>
    <row r="340" spans="1:22" x14ac:dyDescent="0.2">
      <c r="A340" s="28">
        <v>2008</v>
      </c>
      <c r="B340" s="28" t="s">
        <v>83</v>
      </c>
      <c r="C340" s="28" t="s">
        <v>80</v>
      </c>
      <c r="D340" s="28" t="s">
        <v>90</v>
      </c>
      <c r="E340" s="28" t="s">
        <v>78</v>
      </c>
      <c r="F340" s="28" t="s">
        <v>74</v>
      </c>
      <c r="G340" s="28">
        <v>1.3864893447878699</v>
      </c>
      <c r="H340" s="29">
        <v>1.4115447679999999</v>
      </c>
      <c r="I340" s="30">
        <v>4.0397292291787803</v>
      </c>
      <c r="K340" s="28">
        <v>339</v>
      </c>
      <c r="L340" s="28">
        <v>1998</v>
      </c>
      <c r="M340" s="28" t="s">
        <v>56</v>
      </c>
      <c r="N340" s="28" t="s">
        <v>160</v>
      </c>
      <c r="O340" s="28">
        <v>1</v>
      </c>
      <c r="P340" s="28" t="s">
        <v>128</v>
      </c>
      <c r="Q340" s="28">
        <v>2138.5</v>
      </c>
      <c r="R340" s="28"/>
      <c r="S340" s="28"/>
      <c r="T340" s="28"/>
      <c r="U340" s="28" t="s">
        <v>129</v>
      </c>
      <c r="V340" s="29">
        <v>54.531750000000002</v>
      </c>
    </row>
    <row r="341" spans="1:22" x14ac:dyDescent="0.2">
      <c r="A341" s="28">
        <v>2007</v>
      </c>
      <c r="B341" s="28" t="s">
        <v>83</v>
      </c>
      <c r="C341" s="28" t="s">
        <v>80</v>
      </c>
      <c r="D341" s="28" t="s">
        <v>90</v>
      </c>
      <c r="E341" s="28" t="s">
        <v>78</v>
      </c>
      <c r="F341" s="28" t="s">
        <v>74</v>
      </c>
      <c r="G341" s="28">
        <v>1.2064013946615399</v>
      </c>
      <c r="H341" s="29">
        <v>1.2949952</v>
      </c>
      <c r="I341" s="30">
        <v>3.7061736047511751</v>
      </c>
      <c r="K341" s="28">
        <v>340</v>
      </c>
      <c r="L341" s="28">
        <v>1998</v>
      </c>
      <c r="M341" s="28" t="s">
        <v>161</v>
      </c>
      <c r="N341" s="28" t="s">
        <v>127</v>
      </c>
      <c r="O341" s="28">
        <v>0.5</v>
      </c>
      <c r="P341" s="28" t="s">
        <v>128</v>
      </c>
      <c r="Q341" s="28">
        <v>721</v>
      </c>
      <c r="R341" s="28"/>
      <c r="S341" s="28"/>
      <c r="T341" s="28"/>
      <c r="U341" s="28" t="s">
        <v>129</v>
      </c>
      <c r="V341" s="29">
        <v>98.056000000000012</v>
      </c>
    </row>
    <row r="342" spans="1:22" x14ac:dyDescent="0.2">
      <c r="A342" s="28">
        <v>2006</v>
      </c>
      <c r="B342" s="28" t="s">
        <v>83</v>
      </c>
      <c r="C342" s="28" t="s">
        <v>80</v>
      </c>
      <c r="D342" s="28" t="s">
        <v>90</v>
      </c>
      <c r="E342" s="28" t="s">
        <v>78</v>
      </c>
      <c r="F342" s="28" t="s">
        <v>74</v>
      </c>
      <c r="G342" s="28">
        <v>1.45795684159526</v>
      </c>
      <c r="H342" s="29">
        <v>1.4167247488000001</v>
      </c>
      <c r="I342" s="30">
        <v>4.0545539235977861</v>
      </c>
      <c r="K342" s="28">
        <v>341</v>
      </c>
      <c r="L342" s="28">
        <v>1998</v>
      </c>
      <c r="M342" s="28" t="s">
        <v>161</v>
      </c>
      <c r="N342" s="28" t="s">
        <v>127</v>
      </c>
      <c r="O342" s="28">
        <v>0.5</v>
      </c>
      <c r="P342" s="28" t="s">
        <v>128</v>
      </c>
      <c r="Q342" s="28">
        <v>721</v>
      </c>
      <c r="R342" s="28"/>
      <c r="S342" s="28"/>
      <c r="T342" s="28"/>
      <c r="U342" s="28" t="s">
        <v>133</v>
      </c>
      <c r="V342" s="29">
        <v>98.056000000000012</v>
      </c>
    </row>
    <row r="343" spans="1:22" x14ac:dyDescent="0.2">
      <c r="A343" s="28">
        <v>2005</v>
      </c>
      <c r="B343" s="28" t="s">
        <v>83</v>
      </c>
      <c r="C343" s="28" t="s">
        <v>80</v>
      </c>
      <c r="D343" s="28" t="s">
        <v>90</v>
      </c>
      <c r="E343" s="28" t="s">
        <v>78</v>
      </c>
      <c r="F343" s="28" t="s">
        <v>74</v>
      </c>
      <c r="G343" s="28">
        <v>1.70951228852899</v>
      </c>
      <c r="H343" s="29">
        <v>1.5384542976</v>
      </c>
      <c r="I343" s="30">
        <v>4.4029342424443954</v>
      </c>
      <c r="K343" s="28">
        <v>342</v>
      </c>
      <c r="L343" s="28">
        <v>1998</v>
      </c>
      <c r="M343" s="28" t="s">
        <v>162</v>
      </c>
      <c r="N343" s="28" t="s">
        <v>146</v>
      </c>
      <c r="O343" s="28">
        <v>1</v>
      </c>
      <c r="P343" s="28" t="s">
        <v>128</v>
      </c>
      <c r="Q343" s="28">
        <v>58</v>
      </c>
      <c r="R343" s="28"/>
      <c r="S343" s="28"/>
      <c r="T343" s="28"/>
      <c r="U343" s="28" t="s">
        <v>129</v>
      </c>
      <c r="V343" s="29">
        <v>4.8001518519635225E-5</v>
      </c>
    </row>
    <row r="344" spans="1:22" x14ac:dyDescent="0.2">
      <c r="A344" s="28">
        <v>2004</v>
      </c>
      <c r="B344" s="28" t="s">
        <v>83</v>
      </c>
      <c r="C344" s="28" t="s">
        <v>80</v>
      </c>
      <c r="D344" s="28" t="s">
        <v>90</v>
      </c>
      <c r="E344" s="28" t="s">
        <v>78</v>
      </c>
      <c r="F344" s="28" t="s">
        <v>74</v>
      </c>
      <c r="G344" s="28">
        <v>1.96106773546272</v>
      </c>
      <c r="H344" s="29">
        <v>1.6601838464000001</v>
      </c>
      <c r="I344" s="30">
        <v>4.7513145612910064</v>
      </c>
      <c r="K344" s="28">
        <v>343</v>
      </c>
      <c r="L344" s="28">
        <v>1998</v>
      </c>
      <c r="M344" s="28" t="s">
        <v>163</v>
      </c>
      <c r="N344" s="28" t="s">
        <v>146</v>
      </c>
      <c r="O344" s="28">
        <v>1</v>
      </c>
      <c r="P344" s="28" t="s">
        <v>128</v>
      </c>
      <c r="Q344" s="28">
        <v>657.6</v>
      </c>
      <c r="R344" s="28"/>
      <c r="S344" s="28"/>
      <c r="T344" s="28"/>
      <c r="U344" s="28" t="s">
        <v>129</v>
      </c>
      <c r="V344" s="29">
        <v>5.4423790652607116E-4</v>
      </c>
    </row>
    <row r="345" spans="1:22" x14ac:dyDescent="0.2">
      <c r="A345" s="28">
        <v>2003</v>
      </c>
      <c r="B345" s="28" t="s">
        <v>83</v>
      </c>
      <c r="C345" s="28" t="s">
        <v>80</v>
      </c>
      <c r="D345" s="28" t="s">
        <v>90</v>
      </c>
      <c r="E345" s="28" t="s">
        <v>78</v>
      </c>
      <c r="F345" s="28" t="s">
        <v>74</v>
      </c>
      <c r="G345" s="28">
        <v>2.2126231823964502</v>
      </c>
      <c r="H345" s="29">
        <v>1.7819133951999999</v>
      </c>
      <c r="I345" s="30">
        <v>5.0996948801376165</v>
      </c>
      <c r="K345" s="28">
        <v>344</v>
      </c>
      <c r="L345" s="28">
        <v>1998</v>
      </c>
      <c r="M345" s="28" t="s">
        <v>164</v>
      </c>
      <c r="N345" s="28" t="s">
        <v>146</v>
      </c>
      <c r="O345" s="28">
        <v>1</v>
      </c>
      <c r="P345" s="28" t="s">
        <v>128</v>
      </c>
      <c r="Q345" s="28">
        <v>26481.8</v>
      </c>
      <c r="R345" s="28"/>
      <c r="S345" s="28"/>
      <c r="T345" s="28"/>
      <c r="U345" s="28" t="s">
        <v>129</v>
      </c>
      <c r="V345" s="29">
        <v>2.1916665743677174E-2</v>
      </c>
    </row>
    <row r="346" spans="1:22" x14ac:dyDescent="0.2">
      <c r="A346" s="28">
        <v>2002</v>
      </c>
      <c r="B346" s="28" t="s">
        <v>83</v>
      </c>
      <c r="C346" s="28" t="s">
        <v>80</v>
      </c>
      <c r="D346" s="28" t="s">
        <v>90</v>
      </c>
      <c r="E346" s="28" t="s">
        <v>78</v>
      </c>
      <c r="F346" s="28" t="s">
        <v>74</v>
      </c>
      <c r="G346" s="28">
        <v>2.4641786293301799</v>
      </c>
      <c r="H346" s="29">
        <v>1.903642944</v>
      </c>
      <c r="I346" s="30">
        <v>5.4480751989842275</v>
      </c>
      <c r="K346" s="28">
        <v>345</v>
      </c>
      <c r="L346" s="28">
        <v>1998</v>
      </c>
      <c r="M346" s="28" t="s">
        <v>165</v>
      </c>
      <c r="N346" s="28" t="s">
        <v>140</v>
      </c>
      <c r="O346" s="28">
        <v>1</v>
      </c>
      <c r="P346" s="28" t="s">
        <v>128</v>
      </c>
      <c r="Q346" s="28">
        <v>9337</v>
      </c>
      <c r="R346" s="28">
        <v>0</v>
      </c>
      <c r="S346" s="45">
        <v>0</v>
      </c>
      <c r="T346" s="45">
        <v>0</v>
      </c>
      <c r="U346" s="28" t="s">
        <v>129</v>
      </c>
      <c r="V346" s="29">
        <v>0</v>
      </c>
    </row>
    <row r="347" spans="1:22" x14ac:dyDescent="0.2">
      <c r="A347" s="28">
        <v>2001</v>
      </c>
      <c r="B347" s="28" t="s">
        <v>83</v>
      </c>
      <c r="C347" s="28" t="s">
        <v>80</v>
      </c>
      <c r="D347" s="28" t="s">
        <v>90</v>
      </c>
      <c r="E347" s="28" t="s">
        <v>78</v>
      </c>
      <c r="F347" s="28" t="s">
        <v>74</v>
      </c>
      <c r="G347" s="28">
        <v>2.45870038674938</v>
      </c>
      <c r="H347" s="29">
        <v>2.0616323583999998</v>
      </c>
      <c r="I347" s="30">
        <v>5.9002283787638703</v>
      </c>
      <c r="K347" s="28">
        <v>346</v>
      </c>
      <c r="L347" s="28">
        <v>1998</v>
      </c>
      <c r="M347" s="28" t="s">
        <v>166</v>
      </c>
      <c r="N347" s="28" t="s">
        <v>167</v>
      </c>
      <c r="O347" s="28">
        <v>0.5</v>
      </c>
      <c r="P347" s="28" t="s">
        <v>128</v>
      </c>
      <c r="Q347" s="28">
        <v>8109.9</v>
      </c>
      <c r="R347" s="28"/>
      <c r="S347" s="28"/>
      <c r="T347" s="28"/>
      <c r="U347" s="28" t="s">
        <v>129</v>
      </c>
      <c r="V347" s="29">
        <v>1327.4482453047997</v>
      </c>
    </row>
    <row r="348" spans="1:22" x14ac:dyDescent="0.2">
      <c r="A348" s="28">
        <v>2000</v>
      </c>
      <c r="B348" s="28" t="s">
        <v>83</v>
      </c>
      <c r="C348" s="28" t="s">
        <v>80</v>
      </c>
      <c r="D348" s="28" t="s">
        <v>90</v>
      </c>
      <c r="E348" s="28" t="s">
        <v>78</v>
      </c>
      <c r="F348" s="28" t="s">
        <v>74</v>
      </c>
      <c r="G348" s="28">
        <v>2.45322214416858</v>
      </c>
      <c r="H348" s="29">
        <v>2.2196217728000001</v>
      </c>
      <c r="I348" s="30">
        <v>6.3523815585435139</v>
      </c>
      <c r="K348" s="28">
        <v>347</v>
      </c>
      <c r="L348" s="28">
        <v>1998</v>
      </c>
      <c r="M348" s="28" t="s">
        <v>166</v>
      </c>
      <c r="N348" s="28" t="s">
        <v>167</v>
      </c>
      <c r="O348" s="28">
        <v>0.5</v>
      </c>
      <c r="P348" s="28" t="s">
        <v>128</v>
      </c>
      <c r="Q348" s="28">
        <v>8109.9</v>
      </c>
      <c r="R348" s="28"/>
      <c r="S348" s="28"/>
      <c r="T348" s="28"/>
      <c r="U348" s="28" t="s">
        <v>133</v>
      </c>
      <c r="V348" s="29">
        <v>1303.1095781802599</v>
      </c>
    </row>
    <row r="349" spans="1:22" x14ac:dyDescent="0.2">
      <c r="A349" s="28">
        <v>2020</v>
      </c>
      <c r="B349" s="28" t="s">
        <v>84</v>
      </c>
      <c r="C349" s="28" t="s">
        <v>85</v>
      </c>
      <c r="D349" s="28" t="s">
        <v>90</v>
      </c>
      <c r="E349" s="28" t="s">
        <v>78</v>
      </c>
      <c r="F349" s="28" t="s">
        <v>74</v>
      </c>
      <c r="G349" s="28">
        <v>1.96870377161496</v>
      </c>
      <c r="H349" s="29">
        <v>1.146070752</v>
      </c>
      <c r="I349" s="30">
        <v>3.27996364020479</v>
      </c>
      <c r="K349" s="28">
        <v>348</v>
      </c>
      <c r="L349" s="28">
        <v>1998</v>
      </c>
      <c r="M349" s="28" t="s">
        <v>168</v>
      </c>
      <c r="N349" s="28" t="s">
        <v>146</v>
      </c>
      <c r="O349" s="28">
        <v>1</v>
      </c>
      <c r="P349" s="28" t="s">
        <v>128</v>
      </c>
      <c r="Q349" s="28">
        <v>41000</v>
      </c>
      <c r="R349" s="28"/>
      <c r="S349" s="28"/>
      <c r="T349" s="28"/>
      <c r="U349" s="28" t="s">
        <v>129</v>
      </c>
      <c r="V349" s="29">
        <v>3.393210791905249E-2</v>
      </c>
    </row>
    <row r="350" spans="1:22" x14ac:dyDescent="0.2">
      <c r="A350" s="28">
        <v>2019</v>
      </c>
      <c r="B350" s="28" t="s">
        <v>84</v>
      </c>
      <c r="C350" s="28" t="s">
        <v>85</v>
      </c>
      <c r="D350" s="28" t="s">
        <v>90</v>
      </c>
      <c r="E350" s="28" t="s">
        <v>78</v>
      </c>
      <c r="F350" s="28" t="s">
        <v>74</v>
      </c>
      <c r="G350" s="28">
        <v>1.96870377161496</v>
      </c>
      <c r="H350" s="29">
        <v>1.146070752</v>
      </c>
      <c r="I350" s="30">
        <v>3.27996364020479</v>
      </c>
      <c r="K350" s="28">
        <v>349</v>
      </c>
      <c r="L350" s="28">
        <v>1999</v>
      </c>
      <c r="M350" s="28" t="s">
        <v>126</v>
      </c>
      <c r="N350" s="28" t="s">
        <v>127</v>
      </c>
      <c r="O350" s="28">
        <v>0.5</v>
      </c>
      <c r="P350" s="28" t="s">
        <v>128</v>
      </c>
      <c r="Q350" s="28">
        <v>825</v>
      </c>
      <c r="R350" s="28"/>
      <c r="S350" s="28"/>
      <c r="T350" s="28"/>
      <c r="U350" s="28" t="s">
        <v>129</v>
      </c>
      <c r="V350" s="29">
        <v>112.2</v>
      </c>
    </row>
    <row r="351" spans="1:22" x14ac:dyDescent="0.2">
      <c r="A351" s="28">
        <v>2018</v>
      </c>
      <c r="B351" s="28" t="s">
        <v>84</v>
      </c>
      <c r="C351" s="28" t="s">
        <v>85</v>
      </c>
      <c r="D351" s="28" t="s">
        <v>90</v>
      </c>
      <c r="E351" s="28" t="s">
        <v>78</v>
      </c>
      <c r="F351" s="28" t="s">
        <v>74</v>
      </c>
      <c r="G351" s="28">
        <v>1.96870377161496</v>
      </c>
      <c r="H351" s="29">
        <v>1.146070752</v>
      </c>
      <c r="I351" s="30">
        <v>3.27996364020479</v>
      </c>
      <c r="K351" s="28">
        <v>350</v>
      </c>
      <c r="L351" s="28">
        <v>1999</v>
      </c>
      <c r="M351" s="28" t="s">
        <v>126</v>
      </c>
      <c r="N351" s="28" t="s">
        <v>127</v>
      </c>
      <c r="O351" s="28">
        <v>0.5</v>
      </c>
      <c r="P351" s="28" t="s">
        <v>128</v>
      </c>
      <c r="Q351" s="28">
        <v>825</v>
      </c>
      <c r="R351" s="28"/>
      <c r="S351" s="28"/>
      <c r="T351" s="28"/>
      <c r="U351" s="28" t="s">
        <v>133</v>
      </c>
      <c r="V351" s="29">
        <v>112.2</v>
      </c>
    </row>
    <row r="352" spans="1:22" x14ac:dyDescent="0.2">
      <c r="A352" s="28">
        <v>2017</v>
      </c>
      <c r="B352" s="28" t="s">
        <v>84</v>
      </c>
      <c r="C352" s="28" t="s">
        <v>85</v>
      </c>
      <c r="D352" s="28" t="s">
        <v>90</v>
      </c>
      <c r="E352" s="28" t="s">
        <v>78</v>
      </c>
      <c r="F352" s="28" t="s">
        <v>74</v>
      </c>
      <c r="G352" s="28">
        <v>1.96870377161496</v>
      </c>
      <c r="H352" s="29">
        <v>1.146070752</v>
      </c>
      <c r="I352" s="30">
        <v>3.27996364020479</v>
      </c>
      <c r="K352" s="28">
        <v>351</v>
      </c>
      <c r="L352" s="28">
        <v>1999</v>
      </c>
      <c r="M352" s="28" t="s">
        <v>136</v>
      </c>
      <c r="N352" s="28" t="s">
        <v>137</v>
      </c>
      <c r="O352" s="28">
        <v>0.5</v>
      </c>
      <c r="P352" s="28" t="s">
        <v>128</v>
      </c>
      <c r="Q352" s="28">
        <v>85</v>
      </c>
      <c r="R352" s="28"/>
      <c r="S352" s="28"/>
      <c r="T352" s="28"/>
      <c r="U352" s="28" t="s">
        <v>129</v>
      </c>
      <c r="V352" s="29">
        <v>0</v>
      </c>
    </row>
    <row r="353" spans="1:22" x14ac:dyDescent="0.2">
      <c r="A353" s="28">
        <v>2016</v>
      </c>
      <c r="B353" s="28" t="s">
        <v>84</v>
      </c>
      <c r="C353" s="28" t="s">
        <v>85</v>
      </c>
      <c r="D353" s="28" t="s">
        <v>90</v>
      </c>
      <c r="E353" s="28" t="s">
        <v>78</v>
      </c>
      <c r="F353" s="28" t="s">
        <v>74</v>
      </c>
      <c r="G353" s="28">
        <v>2.31092292816288</v>
      </c>
      <c r="H353" s="29">
        <v>1.0910334559999999</v>
      </c>
      <c r="I353" s="30">
        <v>3.1224512620028646</v>
      </c>
      <c r="K353" s="28">
        <v>352</v>
      </c>
      <c r="L353" s="28">
        <v>1999</v>
      </c>
      <c r="M353" s="28" t="s">
        <v>136</v>
      </c>
      <c r="N353" s="28" t="s">
        <v>137</v>
      </c>
      <c r="O353" s="28">
        <v>0.5</v>
      </c>
      <c r="P353" s="28" t="s">
        <v>128</v>
      </c>
      <c r="Q353" s="28">
        <v>85</v>
      </c>
      <c r="R353" s="28"/>
      <c r="S353" s="28"/>
      <c r="T353" s="28"/>
      <c r="U353" s="28" t="s">
        <v>133</v>
      </c>
      <c r="V353" s="29">
        <v>0</v>
      </c>
    </row>
    <row r="354" spans="1:22" x14ac:dyDescent="0.2">
      <c r="A354" s="28">
        <v>2015</v>
      </c>
      <c r="B354" s="28" t="s">
        <v>84</v>
      </c>
      <c r="C354" s="28" t="s">
        <v>85</v>
      </c>
      <c r="D354" s="28" t="s">
        <v>90</v>
      </c>
      <c r="E354" s="28" t="s">
        <v>78</v>
      </c>
      <c r="F354" s="28" t="s">
        <v>74</v>
      </c>
      <c r="G354" s="28">
        <v>2.6531420847108</v>
      </c>
      <c r="H354" s="29">
        <v>1.0359961600000001</v>
      </c>
      <c r="I354" s="30">
        <v>2.9649388838009401</v>
      </c>
      <c r="K354" s="28">
        <v>353</v>
      </c>
      <c r="L354" s="28">
        <v>1999</v>
      </c>
      <c r="M354" s="28" t="s">
        <v>49</v>
      </c>
      <c r="N354" s="28" t="s">
        <v>140</v>
      </c>
      <c r="O354" s="28">
        <v>0.123957024590592</v>
      </c>
      <c r="P354" s="28" t="s">
        <v>128</v>
      </c>
      <c r="Q354" s="28">
        <v>15087.677162093099</v>
      </c>
      <c r="R354" s="28">
        <v>50</v>
      </c>
      <c r="S354" s="45">
        <v>0.3</v>
      </c>
      <c r="T354" s="45">
        <v>0.15</v>
      </c>
      <c r="U354" s="28" t="s">
        <v>141</v>
      </c>
      <c r="V354" s="29">
        <v>12824.525587779135</v>
      </c>
    </row>
    <row r="355" spans="1:22" x14ac:dyDescent="0.2">
      <c r="A355" s="28">
        <v>2014</v>
      </c>
      <c r="B355" s="28" t="s">
        <v>84</v>
      </c>
      <c r="C355" s="28" t="s">
        <v>85</v>
      </c>
      <c r="D355" s="28" t="s">
        <v>90</v>
      </c>
      <c r="E355" s="28" t="s">
        <v>78</v>
      </c>
      <c r="F355" s="28" t="s">
        <v>74</v>
      </c>
      <c r="G355" s="28">
        <v>2.9953612412587201</v>
      </c>
      <c r="H355" s="29">
        <v>0.98095886399999999</v>
      </c>
      <c r="I355" s="30">
        <v>2.8074265055990151</v>
      </c>
      <c r="K355" s="28">
        <v>354</v>
      </c>
      <c r="L355" s="28">
        <v>1999</v>
      </c>
      <c r="M355" s="28" t="s">
        <v>49</v>
      </c>
      <c r="N355" s="28" t="s">
        <v>140</v>
      </c>
      <c r="O355" s="28">
        <v>0.18349052873643301</v>
      </c>
      <c r="P355" s="28" t="s">
        <v>128</v>
      </c>
      <c r="Q355" s="28">
        <v>22333.916686212498</v>
      </c>
      <c r="R355" s="28">
        <v>50</v>
      </c>
      <c r="S355" s="45">
        <v>0.3</v>
      </c>
      <c r="T355" s="45">
        <v>0.15</v>
      </c>
      <c r="U355" s="28" t="s">
        <v>169</v>
      </c>
      <c r="V355" s="29">
        <v>18983.829183280624</v>
      </c>
    </row>
    <row r="356" spans="1:22" x14ac:dyDescent="0.2">
      <c r="A356" s="28">
        <v>2013</v>
      </c>
      <c r="B356" s="28" t="s">
        <v>84</v>
      </c>
      <c r="C356" s="28" t="s">
        <v>85</v>
      </c>
      <c r="D356" s="28" t="s">
        <v>90</v>
      </c>
      <c r="E356" s="28" t="s">
        <v>78</v>
      </c>
      <c r="F356" s="28" t="s">
        <v>74</v>
      </c>
      <c r="G356" s="28">
        <v>3.3375803978066401</v>
      </c>
      <c r="H356" s="29">
        <v>0.92592156800000003</v>
      </c>
      <c r="I356" s="30">
        <v>2.6499141273970905</v>
      </c>
      <c r="K356" s="28">
        <v>355</v>
      </c>
      <c r="L356" s="28">
        <v>1999</v>
      </c>
      <c r="M356" s="28" t="s">
        <v>49</v>
      </c>
      <c r="N356" s="28" t="s">
        <v>140</v>
      </c>
      <c r="O356" s="28">
        <v>4.2552446672973601E-2</v>
      </c>
      <c r="P356" s="28" t="s">
        <v>128</v>
      </c>
      <c r="Q356" s="28">
        <v>5179.35615169433</v>
      </c>
      <c r="R356" s="28">
        <v>50</v>
      </c>
      <c r="S356" s="45">
        <v>0.3</v>
      </c>
      <c r="T356" s="45">
        <v>0.15</v>
      </c>
      <c r="U356" s="28" t="s">
        <v>129</v>
      </c>
      <c r="V356" s="29">
        <v>4402.4527289401813</v>
      </c>
    </row>
    <row r="357" spans="1:22" x14ac:dyDescent="0.2">
      <c r="A357" s="28">
        <v>2012</v>
      </c>
      <c r="B357" s="28" t="s">
        <v>84</v>
      </c>
      <c r="C357" s="28" t="s">
        <v>85</v>
      </c>
      <c r="D357" s="28" t="s">
        <v>90</v>
      </c>
      <c r="E357" s="28" t="s">
        <v>78</v>
      </c>
      <c r="F357" s="28" t="s">
        <v>74</v>
      </c>
      <c r="G357" s="28">
        <v>3.6797995543545601</v>
      </c>
      <c r="H357" s="29">
        <v>0.87088427199999996</v>
      </c>
      <c r="I357" s="30">
        <v>2.4924017491951651</v>
      </c>
      <c r="K357" s="28">
        <v>356</v>
      </c>
      <c r="L357" s="28">
        <v>1999</v>
      </c>
      <c r="M357" s="28" t="s">
        <v>49</v>
      </c>
      <c r="N357" s="28" t="s">
        <v>140</v>
      </c>
      <c r="O357" s="28">
        <v>0.15</v>
      </c>
      <c r="P357" s="28" t="s">
        <v>128</v>
      </c>
      <c r="Q357" s="28">
        <v>18257.55</v>
      </c>
      <c r="R357" s="28">
        <v>50</v>
      </c>
      <c r="S357" s="45">
        <v>0.3</v>
      </c>
      <c r="T357" s="45">
        <v>0.15</v>
      </c>
      <c r="U357" s="28" t="s">
        <v>142</v>
      </c>
      <c r="V357" s="29">
        <v>15518.917500000001</v>
      </c>
    </row>
    <row r="358" spans="1:22" x14ac:dyDescent="0.2">
      <c r="A358" s="28">
        <v>2011</v>
      </c>
      <c r="B358" s="28" t="s">
        <v>84</v>
      </c>
      <c r="C358" s="28" t="s">
        <v>85</v>
      </c>
      <c r="D358" s="28" t="s">
        <v>90</v>
      </c>
      <c r="E358" s="28" t="s">
        <v>78</v>
      </c>
      <c r="F358" s="28" t="s">
        <v>74</v>
      </c>
      <c r="G358" s="28">
        <v>3.6797995543545601</v>
      </c>
      <c r="H358" s="29">
        <v>0.87088427199999996</v>
      </c>
      <c r="I358" s="30">
        <v>2.4924017491951651</v>
      </c>
      <c r="K358" s="28">
        <v>357</v>
      </c>
      <c r="L358" s="28">
        <v>1999</v>
      </c>
      <c r="M358" s="28" t="s">
        <v>49</v>
      </c>
      <c r="N358" s="28" t="s">
        <v>140</v>
      </c>
      <c r="O358" s="28">
        <v>0.5</v>
      </c>
      <c r="P358" s="28" t="s">
        <v>128</v>
      </c>
      <c r="Q358" s="28">
        <v>60858.5</v>
      </c>
      <c r="R358" s="28">
        <v>50</v>
      </c>
      <c r="S358" s="45">
        <v>0.3</v>
      </c>
      <c r="T358" s="45">
        <v>0.15</v>
      </c>
      <c r="U358" s="28" t="s">
        <v>133</v>
      </c>
      <c r="V358" s="29">
        <v>51729.725000000006</v>
      </c>
    </row>
    <row r="359" spans="1:22" x14ac:dyDescent="0.2">
      <c r="A359" s="28">
        <v>2010</v>
      </c>
      <c r="B359" s="28" t="s">
        <v>84</v>
      </c>
      <c r="C359" s="28" t="s">
        <v>85</v>
      </c>
      <c r="D359" s="28" t="s">
        <v>90</v>
      </c>
      <c r="E359" s="28" t="s">
        <v>78</v>
      </c>
      <c r="F359" s="28" t="s">
        <v>74</v>
      </c>
      <c r="G359" s="28">
        <v>3.6797995543545601</v>
      </c>
      <c r="H359" s="29">
        <v>0.87088427199999996</v>
      </c>
      <c r="I359" s="30">
        <v>2.4924017491951651</v>
      </c>
      <c r="K359" s="28">
        <v>358</v>
      </c>
      <c r="L359" s="28">
        <v>1999</v>
      </c>
      <c r="M359" s="28" t="s">
        <v>50</v>
      </c>
      <c r="N359" s="28" t="s">
        <v>143</v>
      </c>
      <c r="O359" s="28">
        <v>0.5</v>
      </c>
      <c r="P359" s="28" t="s">
        <v>128</v>
      </c>
      <c r="Q359" s="28">
        <v>6116.5</v>
      </c>
      <c r="R359" s="28"/>
      <c r="S359" s="28"/>
      <c r="T359" s="28"/>
      <c r="U359" s="28" t="s">
        <v>129</v>
      </c>
      <c r="V359" s="29">
        <v>7473.5106236817528</v>
      </c>
    </row>
    <row r="360" spans="1:22" x14ac:dyDescent="0.2">
      <c r="A360" s="28">
        <v>2009</v>
      </c>
      <c r="B360" s="28" t="s">
        <v>84</v>
      </c>
      <c r="C360" s="28" t="s">
        <v>85</v>
      </c>
      <c r="D360" s="28" t="s">
        <v>90</v>
      </c>
      <c r="E360" s="28" t="s">
        <v>78</v>
      </c>
      <c r="F360" s="28" t="s">
        <v>74</v>
      </c>
      <c r="G360" s="28">
        <v>3.6797995543545601</v>
      </c>
      <c r="H360" s="29">
        <v>0.87088427199999996</v>
      </c>
      <c r="I360" s="30">
        <v>2.4924017491951651</v>
      </c>
      <c r="K360" s="28">
        <v>359</v>
      </c>
      <c r="L360" s="28">
        <v>1999</v>
      </c>
      <c r="M360" s="28" t="s">
        <v>50</v>
      </c>
      <c r="N360" s="28" t="s">
        <v>143</v>
      </c>
      <c r="O360" s="28">
        <v>0.5</v>
      </c>
      <c r="P360" s="28" t="s">
        <v>128</v>
      </c>
      <c r="Q360" s="28">
        <v>6116.5</v>
      </c>
      <c r="R360" s="28"/>
      <c r="S360" s="28"/>
      <c r="T360" s="28"/>
      <c r="U360" s="28" t="s">
        <v>133</v>
      </c>
      <c r="V360" s="29">
        <v>7286.1963242164202</v>
      </c>
    </row>
    <row r="361" spans="1:22" x14ac:dyDescent="0.2">
      <c r="A361" s="28">
        <v>2008</v>
      </c>
      <c r="B361" s="28" t="s">
        <v>84</v>
      </c>
      <c r="C361" s="28" t="s">
        <v>85</v>
      </c>
      <c r="D361" s="28" t="s">
        <v>90</v>
      </c>
      <c r="E361" s="28" t="s">
        <v>78</v>
      </c>
      <c r="F361" s="28" t="s">
        <v>74</v>
      </c>
      <c r="G361" s="28">
        <v>3.6797995543545601</v>
      </c>
      <c r="H361" s="29">
        <v>0.87088427199999996</v>
      </c>
      <c r="I361" s="30">
        <v>2.4924017491951651</v>
      </c>
      <c r="K361" s="28">
        <v>360</v>
      </c>
      <c r="L361" s="28">
        <v>1999</v>
      </c>
      <c r="M361" s="28" t="s">
        <v>51</v>
      </c>
      <c r="N361" s="28" t="s">
        <v>144</v>
      </c>
      <c r="O361" s="28">
        <v>0.26760348242155002</v>
      </c>
      <c r="P361" s="28" t="s">
        <v>128</v>
      </c>
      <c r="Q361" s="28">
        <v>42816.557187448001</v>
      </c>
      <c r="R361" s="28"/>
      <c r="S361" s="28"/>
      <c r="T361" s="28"/>
      <c r="U361" s="28" t="s">
        <v>141</v>
      </c>
      <c r="V361" s="29">
        <v>102885.10595330539</v>
      </c>
    </row>
    <row r="362" spans="1:22" x14ac:dyDescent="0.2">
      <c r="A362" s="28">
        <v>2007</v>
      </c>
      <c r="B362" s="28" t="s">
        <v>84</v>
      </c>
      <c r="C362" s="28" t="s">
        <v>85</v>
      </c>
      <c r="D362" s="28" t="s">
        <v>90</v>
      </c>
      <c r="E362" s="28" t="s">
        <v>78</v>
      </c>
      <c r="F362" s="28" t="s">
        <v>74</v>
      </c>
      <c r="G362" s="28">
        <v>3.6797995543545601</v>
      </c>
      <c r="H362" s="29">
        <v>0.87088427199999996</v>
      </c>
      <c r="I362" s="30">
        <v>2.4924017491951651</v>
      </c>
      <c r="K362" s="28">
        <v>361</v>
      </c>
      <c r="L362" s="28">
        <v>1999</v>
      </c>
      <c r="M362" s="28" t="s">
        <v>51</v>
      </c>
      <c r="N362" s="28" t="s">
        <v>144</v>
      </c>
      <c r="O362" s="28">
        <v>0.39612684027725298</v>
      </c>
      <c r="P362" s="28" t="s">
        <v>128</v>
      </c>
      <c r="Q362" s="28">
        <v>63380.294444360501</v>
      </c>
      <c r="R362" s="28"/>
      <c r="S362" s="28"/>
      <c r="T362" s="28"/>
      <c r="U362" s="28" t="s">
        <v>169</v>
      </c>
      <c r="V362" s="29">
        <v>162293.83879477417</v>
      </c>
    </row>
    <row r="363" spans="1:22" x14ac:dyDescent="0.2">
      <c r="A363" s="28">
        <v>2006</v>
      </c>
      <c r="B363" s="28" t="s">
        <v>84</v>
      </c>
      <c r="C363" s="28" t="s">
        <v>85</v>
      </c>
      <c r="D363" s="28" t="s">
        <v>90</v>
      </c>
      <c r="E363" s="28" t="s">
        <v>78</v>
      </c>
      <c r="F363" s="28" t="s">
        <v>74</v>
      </c>
      <c r="G363" s="28">
        <v>3.6797995543545601</v>
      </c>
      <c r="H363" s="29">
        <v>0.87088427199999996</v>
      </c>
      <c r="I363" s="30">
        <v>2.4924017491951651</v>
      </c>
      <c r="K363" s="28">
        <v>362</v>
      </c>
      <c r="L363" s="28">
        <v>1999</v>
      </c>
      <c r="M363" s="28" t="s">
        <v>51</v>
      </c>
      <c r="N363" s="28" t="s">
        <v>144</v>
      </c>
      <c r="O363" s="28">
        <v>9.18639581165719E-2</v>
      </c>
      <c r="P363" s="28" t="s">
        <v>128</v>
      </c>
      <c r="Q363" s="28">
        <v>14698.233298651499</v>
      </c>
      <c r="R363" s="28"/>
      <c r="S363" s="28"/>
      <c r="T363" s="28"/>
      <c r="U363" s="28" t="s">
        <v>129</v>
      </c>
      <c r="V363" s="29">
        <v>39187.257420853472</v>
      </c>
    </row>
    <row r="364" spans="1:22" x14ac:dyDescent="0.2">
      <c r="A364" s="28">
        <v>2005</v>
      </c>
      <c r="B364" s="28" t="s">
        <v>84</v>
      </c>
      <c r="C364" s="28" t="s">
        <v>85</v>
      </c>
      <c r="D364" s="28" t="s">
        <v>90</v>
      </c>
      <c r="E364" s="28" t="s">
        <v>78</v>
      </c>
      <c r="F364" s="28" t="s">
        <v>74</v>
      </c>
      <c r="G364" s="28">
        <v>3.6797995543545601</v>
      </c>
      <c r="H364" s="29">
        <v>0.87088427199999996</v>
      </c>
      <c r="I364" s="30">
        <v>2.4924017491951651</v>
      </c>
      <c r="K364" s="28">
        <v>363</v>
      </c>
      <c r="L364" s="28">
        <v>1999</v>
      </c>
      <c r="M364" s="28" t="s">
        <v>51</v>
      </c>
      <c r="N364" s="28" t="s">
        <v>144</v>
      </c>
      <c r="O364" s="28">
        <v>3.9322197048519303E-2</v>
      </c>
      <c r="P364" s="28" t="s">
        <v>128</v>
      </c>
      <c r="Q364" s="28">
        <v>6291.5515277630802</v>
      </c>
      <c r="R364" s="28"/>
      <c r="S364" s="28"/>
      <c r="T364" s="28"/>
      <c r="U364" s="28" t="s">
        <v>142</v>
      </c>
      <c r="V364" s="29">
        <v>22637.371315643344</v>
      </c>
    </row>
    <row r="365" spans="1:22" x14ac:dyDescent="0.2">
      <c r="A365" s="28">
        <v>2004</v>
      </c>
      <c r="B365" s="28" t="s">
        <v>84</v>
      </c>
      <c r="C365" s="28" t="s">
        <v>85</v>
      </c>
      <c r="D365" s="28" t="s">
        <v>90</v>
      </c>
      <c r="E365" s="28" t="s">
        <v>78</v>
      </c>
      <c r="F365" s="28" t="s">
        <v>74</v>
      </c>
      <c r="G365" s="28">
        <v>3.6797995543545601</v>
      </c>
      <c r="H365" s="29">
        <v>0.87088427199999996</v>
      </c>
      <c r="I365" s="30">
        <v>2.4924017491951651</v>
      </c>
      <c r="K365" s="28">
        <v>364</v>
      </c>
      <c r="L365" s="28">
        <v>1999</v>
      </c>
      <c r="M365" s="28" t="s">
        <v>51</v>
      </c>
      <c r="N365" s="28" t="s">
        <v>144</v>
      </c>
      <c r="O365" s="28">
        <v>0.20508352213610501</v>
      </c>
      <c r="P365" s="28" t="s">
        <v>128</v>
      </c>
      <c r="Q365" s="28">
        <v>32813.363541776802</v>
      </c>
      <c r="R365" s="28"/>
      <c r="S365" s="28"/>
      <c r="T365" s="28"/>
      <c r="U365" s="28" t="s">
        <v>133</v>
      </c>
      <c r="V365" s="29">
        <v>85095.23525838909</v>
      </c>
    </row>
    <row r="366" spans="1:22" x14ac:dyDescent="0.2">
      <c r="A366" s="28">
        <v>2003</v>
      </c>
      <c r="B366" s="28" t="s">
        <v>84</v>
      </c>
      <c r="C366" s="28" t="s">
        <v>85</v>
      </c>
      <c r="D366" s="28" t="s">
        <v>90</v>
      </c>
      <c r="E366" s="28" t="s">
        <v>78</v>
      </c>
      <c r="F366" s="28" t="s">
        <v>74</v>
      </c>
      <c r="G366" s="28">
        <v>3.6797995543545601</v>
      </c>
      <c r="H366" s="29">
        <v>0.87088427199999996</v>
      </c>
      <c r="I366" s="30">
        <v>2.4924017491951651</v>
      </c>
      <c r="K366" s="28">
        <v>365</v>
      </c>
      <c r="L366" s="28">
        <v>1999</v>
      </c>
      <c r="M366" s="28" t="s">
        <v>145</v>
      </c>
      <c r="N366" s="28" t="s">
        <v>146</v>
      </c>
      <c r="O366" s="28">
        <v>1</v>
      </c>
      <c r="P366" s="28" t="s">
        <v>128</v>
      </c>
      <c r="Q366" s="28">
        <v>18041</v>
      </c>
      <c r="R366" s="28"/>
      <c r="S366" s="28"/>
      <c r="T366" s="28"/>
      <c r="U366" s="28" t="s">
        <v>129</v>
      </c>
      <c r="V366" s="29">
        <v>1.4930955096771364E-2</v>
      </c>
    </row>
    <row r="367" spans="1:22" x14ac:dyDescent="0.2">
      <c r="A367" s="28">
        <v>2002</v>
      </c>
      <c r="B367" s="28" t="s">
        <v>84</v>
      </c>
      <c r="C367" s="28" t="s">
        <v>85</v>
      </c>
      <c r="D367" s="28" t="s">
        <v>90</v>
      </c>
      <c r="E367" s="28" t="s">
        <v>78</v>
      </c>
      <c r="F367" s="28" t="s">
        <v>74</v>
      </c>
      <c r="G367" s="28">
        <v>3.6797995543545601</v>
      </c>
      <c r="H367" s="29">
        <v>0.87088427199999996</v>
      </c>
      <c r="I367" s="30">
        <v>2.4924017491951651</v>
      </c>
      <c r="K367" s="28">
        <v>366</v>
      </c>
      <c r="L367" s="28">
        <v>1999</v>
      </c>
      <c r="M367" s="28" t="s">
        <v>147</v>
      </c>
      <c r="N367" s="28" t="s">
        <v>148</v>
      </c>
      <c r="O367" s="28">
        <v>1</v>
      </c>
      <c r="P367" s="28" t="s">
        <v>128</v>
      </c>
      <c r="Q367" s="28">
        <v>239987.4</v>
      </c>
      <c r="R367" s="28"/>
      <c r="S367" s="28"/>
      <c r="T367" s="28"/>
      <c r="U367" s="28" t="s">
        <v>129</v>
      </c>
      <c r="V367" s="29">
        <v>0.19861654526860528</v>
      </c>
    </row>
    <row r="368" spans="1:22" x14ac:dyDescent="0.2">
      <c r="A368" s="28">
        <v>2001</v>
      </c>
      <c r="B368" s="28" t="s">
        <v>84</v>
      </c>
      <c r="C368" s="28" t="s">
        <v>85</v>
      </c>
      <c r="D368" s="28" t="s">
        <v>90</v>
      </c>
      <c r="E368" s="28" t="s">
        <v>78</v>
      </c>
      <c r="F368" s="28" t="s">
        <v>74</v>
      </c>
      <c r="G368" s="28">
        <v>3.6797995543545601</v>
      </c>
      <c r="H368" s="29">
        <v>0.87088427199999996</v>
      </c>
      <c r="I368" s="30">
        <v>2.4924017491951651</v>
      </c>
      <c r="K368" s="28">
        <v>367</v>
      </c>
      <c r="L368" s="28">
        <v>1999</v>
      </c>
      <c r="M368" s="28" t="s">
        <v>149</v>
      </c>
      <c r="N368" s="28" t="s">
        <v>140</v>
      </c>
      <c r="O368" s="28">
        <v>1</v>
      </c>
      <c r="P368" s="28" t="s">
        <v>128</v>
      </c>
      <c r="Q368" s="28">
        <v>30956</v>
      </c>
      <c r="R368" s="28">
        <v>0</v>
      </c>
      <c r="S368" s="45">
        <v>0</v>
      </c>
      <c r="T368" s="45">
        <v>0</v>
      </c>
      <c r="U368" s="28" t="s">
        <v>129</v>
      </c>
      <c r="V368" s="29">
        <v>0</v>
      </c>
    </row>
    <row r="369" spans="1:22" x14ac:dyDescent="0.2">
      <c r="A369" s="28">
        <v>2000</v>
      </c>
      <c r="B369" s="28" t="s">
        <v>84</v>
      </c>
      <c r="C369" s="28" t="s">
        <v>85</v>
      </c>
      <c r="D369" s="28" t="s">
        <v>90</v>
      </c>
      <c r="E369" s="28" t="s">
        <v>78</v>
      </c>
      <c r="F369" s="28" t="s">
        <v>74</v>
      </c>
      <c r="G369" s="28">
        <v>3.6797995543545601</v>
      </c>
      <c r="H369" s="29">
        <v>0.87088427199999996</v>
      </c>
      <c r="I369" s="30">
        <v>2.4924017491951651</v>
      </c>
      <c r="K369" s="28">
        <v>368</v>
      </c>
      <c r="L369" s="28">
        <v>1999</v>
      </c>
      <c r="M369" s="28" t="s">
        <v>150</v>
      </c>
      <c r="N369" s="28" t="s">
        <v>148</v>
      </c>
      <c r="O369" s="28">
        <v>1</v>
      </c>
      <c r="P369" s="28" t="s">
        <v>128</v>
      </c>
      <c r="Q369" s="28">
        <v>2933</v>
      </c>
      <c r="R369" s="28"/>
      <c r="S369" s="28"/>
      <c r="T369" s="28"/>
      <c r="U369" s="28" t="s">
        <v>129</v>
      </c>
      <c r="V369" s="29">
        <v>2.4273871347946572E-3</v>
      </c>
    </row>
    <row r="370" spans="1:22" x14ac:dyDescent="0.2">
      <c r="A370" s="28">
        <v>2020</v>
      </c>
      <c r="B370" s="28" t="s">
        <v>86</v>
      </c>
      <c r="C370" s="28" t="s">
        <v>87</v>
      </c>
      <c r="D370" s="28" t="s">
        <v>90</v>
      </c>
      <c r="E370" s="28" t="s">
        <v>78</v>
      </c>
      <c r="F370" s="28" t="s">
        <v>74</v>
      </c>
      <c r="G370" s="28">
        <v>3.6926182499293501</v>
      </c>
      <c r="H370" s="29">
        <v>8.5469683199999995</v>
      </c>
      <c r="I370" s="30">
        <v>24.460745791357752</v>
      </c>
      <c r="K370" s="28">
        <v>369</v>
      </c>
      <c r="L370" s="28">
        <v>1999</v>
      </c>
      <c r="M370" s="28" t="s">
        <v>151</v>
      </c>
      <c r="N370" s="28" t="s">
        <v>146</v>
      </c>
      <c r="O370" s="28">
        <v>1</v>
      </c>
      <c r="P370" s="28" t="s">
        <v>128</v>
      </c>
      <c r="Q370" s="28">
        <v>194</v>
      </c>
      <c r="R370" s="28"/>
      <c r="S370" s="28"/>
      <c r="T370" s="28"/>
      <c r="U370" s="28" t="s">
        <v>129</v>
      </c>
      <c r="V370" s="29">
        <v>1.6055680332429712E-4</v>
      </c>
    </row>
    <row r="371" spans="1:22" x14ac:dyDescent="0.2">
      <c r="A371" s="28">
        <v>2019</v>
      </c>
      <c r="B371" s="28" t="s">
        <v>86</v>
      </c>
      <c r="C371" s="28" t="s">
        <v>87</v>
      </c>
      <c r="D371" s="28" t="s">
        <v>90</v>
      </c>
      <c r="E371" s="28" t="s">
        <v>78</v>
      </c>
      <c r="F371" s="28" t="s">
        <v>74</v>
      </c>
      <c r="G371" s="28">
        <v>3.6926182499293501</v>
      </c>
      <c r="H371" s="29">
        <v>8.5469683199999995</v>
      </c>
      <c r="I371" s="30">
        <v>24.460745791357752</v>
      </c>
      <c r="K371" s="28">
        <v>370</v>
      </c>
      <c r="L371" s="28">
        <v>1999</v>
      </c>
      <c r="M371" s="28" t="s">
        <v>152</v>
      </c>
      <c r="N371" s="28" t="s">
        <v>146</v>
      </c>
      <c r="O371" s="28">
        <v>1</v>
      </c>
      <c r="P371" s="28" t="s">
        <v>128</v>
      </c>
      <c r="Q371" s="28">
        <v>1185.5999999999999</v>
      </c>
      <c r="R371" s="28"/>
      <c r="S371" s="28"/>
      <c r="T371" s="28"/>
      <c r="U371" s="28" t="s">
        <v>129</v>
      </c>
      <c r="V371" s="29">
        <v>9.8121724753240554E-4</v>
      </c>
    </row>
    <row r="372" spans="1:22" x14ac:dyDescent="0.2">
      <c r="A372" s="28">
        <v>2018</v>
      </c>
      <c r="B372" s="28" t="s">
        <v>86</v>
      </c>
      <c r="C372" s="28" t="s">
        <v>87</v>
      </c>
      <c r="D372" s="28" t="s">
        <v>90</v>
      </c>
      <c r="E372" s="28" t="s">
        <v>78</v>
      </c>
      <c r="F372" s="28" t="s">
        <v>74</v>
      </c>
      <c r="G372" s="28">
        <v>3.6926182499293501</v>
      </c>
      <c r="H372" s="29">
        <v>8.5469683199999995</v>
      </c>
      <c r="I372" s="30">
        <v>24.460745791357752</v>
      </c>
      <c r="K372" s="28">
        <v>371</v>
      </c>
      <c r="L372" s="28">
        <v>1999</v>
      </c>
      <c r="M372" s="28" t="s">
        <v>153</v>
      </c>
      <c r="N372" s="28" t="s">
        <v>154</v>
      </c>
      <c r="O372" s="28">
        <v>0.5</v>
      </c>
      <c r="P372" s="28" t="s">
        <v>128</v>
      </c>
      <c r="Q372" s="28">
        <v>5811.4</v>
      </c>
      <c r="R372" s="28"/>
      <c r="S372" s="28"/>
      <c r="T372" s="28"/>
      <c r="U372" s="28" t="s">
        <v>129</v>
      </c>
      <c r="V372" s="29">
        <v>2269.3690171718945</v>
      </c>
    </row>
    <row r="373" spans="1:22" x14ac:dyDescent="0.2">
      <c r="A373" s="28">
        <v>2017</v>
      </c>
      <c r="B373" s="28" t="s">
        <v>86</v>
      </c>
      <c r="C373" s="28" t="s">
        <v>87</v>
      </c>
      <c r="D373" s="28" t="s">
        <v>90</v>
      </c>
      <c r="E373" s="28" t="s">
        <v>78</v>
      </c>
      <c r="F373" s="28" t="s">
        <v>74</v>
      </c>
      <c r="G373" s="28">
        <v>3.6926182499293501</v>
      </c>
      <c r="H373" s="29">
        <v>8.5469683199999995</v>
      </c>
      <c r="I373" s="30">
        <v>24.460745791357752</v>
      </c>
      <c r="K373" s="28">
        <v>372</v>
      </c>
      <c r="L373" s="28">
        <v>1999</v>
      </c>
      <c r="M373" s="28" t="s">
        <v>153</v>
      </c>
      <c r="N373" s="28" t="s">
        <v>154</v>
      </c>
      <c r="O373" s="28">
        <v>0.5</v>
      </c>
      <c r="P373" s="28" t="s">
        <v>128</v>
      </c>
      <c r="Q373" s="28">
        <v>5811.4</v>
      </c>
      <c r="R373" s="28"/>
      <c r="S373" s="28"/>
      <c r="T373" s="28"/>
      <c r="U373" s="28" t="s">
        <v>133</v>
      </c>
      <c r="V373" s="29">
        <v>2138.9103688010941</v>
      </c>
    </row>
    <row r="374" spans="1:22" x14ac:dyDescent="0.2">
      <c r="A374" s="28">
        <v>2016</v>
      </c>
      <c r="B374" s="28" t="s">
        <v>86</v>
      </c>
      <c r="C374" s="28" t="s">
        <v>87</v>
      </c>
      <c r="D374" s="28" t="s">
        <v>90</v>
      </c>
      <c r="E374" s="28" t="s">
        <v>78</v>
      </c>
      <c r="F374" s="28" t="s">
        <v>74</v>
      </c>
      <c r="G374" s="28">
        <v>3.6317589073194099</v>
      </c>
      <c r="H374" s="29">
        <v>7.4902522368</v>
      </c>
      <c r="I374" s="30">
        <v>21.436508129880799</v>
      </c>
      <c r="K374" s="28">
        <v>373</v>
      </c>
      <c r="L374" s="28">
        <v>1999</v>
      </c>
      <c r="M374" s="28" t="s">
        <v>155</v>
      </c>
      <c r="N374" s="28" t="s">
        <v>156</v>
      </c>
      <c r="O374" s="28">
        <v>0.5</v>
      </c>
      <c r="P374" s="28" t="s">
        <v>128</v>
      </c>
      <c r="Q374" s="28">
        <v>175.4</v>
      </c>
      <c r="R374" s="28"/>
      <c r="S374" s="28"/>
      <c r="T374" s="28"/>
      <c r="U374" s="28" t="s">
        <v>129</v>
      </c>
      <c r="V374" s="29">
        <v>34.928973333741787</v>
      </c>
    </row>
    <row r="375" spans="1:22" x14ac:dyDescent="0.2">
      <c r="A375" s="28">
        <v>2015</v>
      </c>
      <c r="B375" s="28" t="s">
        <v>86</v>
      </c>
      <c r="C375" s="28" t="s">
        <v>87</v>
      </c>
      <c r="D375" s="28" t="s">
        <v>90</v>
      </c>
      <c r="E375" s="28" t="s">
        <v>78</v>
      </c>
      <c r="F375" s="28" t="s">
        <v>74</v>
      </c>
      <c r="G375" s="28">
        <v>3.5708995647094701</v>
      </c>
      <c r="H375" s="29">
        <v>5.7135188224000002</v>
      </c>
      <c r="I375" s="30">
        <v>16.351637944162185</v>
      </c>
      <c r="K375" s="28">
        <v>374</v>
      </c>
      <c r="L375" s="28">
        <v>1999</v>
      </c>
      <c r="M375" s="28" t="s">
        <v>155</v>
      </c>
      <c r="N375" s="28" t="s">
        <v>156</v>
      </c>
      <c r="O375" s="28">
        <v>0.5</v>
      </c>
      <c r="P375" s="28" t="s">
        <v>128</v>
      </c>
      <c r="Q375" s="28">
        <v>175.4</v>
      </c>
      <c r="R375" s="28"/>
      <c r="S375" s="28"/>
      <c r="T375" s="28"/>
      <c r="U375" s="28" t="s">
        <v>133</v>
      </c>
      <c r="V375" s="29">
        <v>33.57121118703143</v>
      </c>
    </row>
    <row r="376" spans="1:22" x14ac:dyDescent="0.2">
      <c r="A376" s="28">
        <v>2014</v>
      </c>
      <c r="B376" s="28" t="s">
        <v>86</v>
      </c>
      <c r="C376" s="28" t="s">
        <v>87</v>
      </c>
      <c r="D376" s="28" t="s">
        <v>90</v>
      </c>
      <c r="E376" s="28" t="s">
        <v>78</v>
      </c>
      <c r="F376" s="28" t="s">
        <v>74</v>
      </c>
      <c r="G376" s="28">
        <v>3.5100402220995299</v>
      </c>
      <c r="H376" s="29">
        <v>3.2167680768000002</v>
      </c>
      <c r="I376" s="30">
        <v>9.2061352342019198</v>
      </c>
      <c r="K376" s="28">
        <v>375</v>
      </c>
      <c r="L376" s="28">
        <v>1999</v>
      </c>
      <c r="M376" s="28" t="s">
        <v>157</v>
      </c>
      <c r="N376" s="28" t="s">
        <v>146</v>
      </c>
      <c r="O376" s="28">
        <v>1</v>
      </c>
      <c r="P376" s="28" t="s">
        <v>128</v>
      </c>
      <c r="Q376" s="28">
        <v>804.6</v>
      </c>
      <c r="R376" s="28"/>
      <c r="S376" s="28"/>
      <c r="T376" s="28"/>
      <c r="U376" s="28" t="s">
        <v>129</v>
      </c>
      <c r="V376" s="29">
        <v>6.6589692760169838E-4</v>
      </c>
    </row>
    <row r="377" spans="1:22" x14ac:dyDescent="0.2">
      <c r="A377" s="28">
        <v>2013</v>
      </c>
      <c r="B377" s="28" t="s">
        <v>86</v>
      </c>
      <c r="C377" s="28" t="s">
        <v>87</v>
      </c>
      <c r="D377" s="28" t="s">
        <v>90</v>
      </c>
      <c r="E377" s="28" t="s">
        <v>78</v>
      </c>
      <c r="F377" s="28" t="s">
        <v>74</v>
      </c>
      <c r="G377" s="28">
        <v>3.4491808794895999</v>
      </c>
      <c r="H377" s="29">
        <v>3.5767767423999999</v>
      </c>
      <c r="I377" s="30">
        <v>10.236451496322745</v>
      </c>
      <c r="K377" s="28">
        <v>376</v>
      </c>
      <c r="L377" s="28">
        <v>1999</v>
      </c>
      <c r="M377" s="28" t="s">
        <v>55</v>
      </c>
      <c r="N377" s="28" t="s">
        <v>158</v>
      </c>
      <c r="O377" s="28">
        <v>0.5</v>
      </c>
      <c r="P377" s="28" t="s">
        <v>128</v>
      </c>
      <c r="Q377" s="28">
        <v>1994.2</v>
      </c>
      <c r="R377" s="28"/>
      <c r="S377" s="28"/>
      <c r="T377" s="28"/>
      <c r="U377" s="28" t="s">
        <v>129</v>
      </c>
      <c r="V377" s="29">
        <v>333.21347346105733</v>
      </c>
    </row>
    <row r="378" spans="1:22" x14ac:dyDescent="0.2">
      <c r="A378" s="28">
        <v>2012</v>
      </c>
      <c r="B378" s="28" t="s">
        <v>86</v>
      </c>
      <c r="C378" s="28" t="s">
        <v>87</v>
      </c>
      <c r="D378" s="28" t="s">
        <v>90</v>
      </c>
      <c r="E378" s="28" t="s">
        <v>78</v>
      </c>
      <c r="F378" s="28" t="s">
        <v>74</v>
      </c>
      <c r="G378" s="28">
        <v>3.3883215368796602</v>
      </c>
      <c r="H378" s="29">
        <v>3.936785408</v>
      </c>
      <c r="I378" s="30">
        <v>11.266767758443573</v>
      </c>
      <c r="K378" s="28">
        <v>377</v>
      </c>
      <c r="L378" s="28">
        <v>1999</v>
      </c>
      <c r="M378" s="28" t="s">
        <v>55</v>
      </c>
      <c r="N378" s="28" t="s">
        <v>158</v>
      </c>
      <c r="O378" s="28">
        <v>0.5</v>
      </c>
      <c r="P378" s="28" t="s">
        <v>128</v>
      </c>
      <c r="Q378" s="28">
        <v>1994.2</v>
      </c>
      <c r="R378" s="28"/>
      <c r="S378" s="28"/>
      <c r="T378" s="28"/>
      <c r="U378" s="28" t="s">
        <v>133</v>
      </c>
      <c r="V378" s="29">
        <v>325.74830004232058</v>
      </c>
    </row>
    <row r="379" spans="1:22" x14ac:dyDescent="0.2">
      <c r="A379" s="28">
        <v>2011</v>
      </c>
      <c r="B379" s="28" t="s">
        <v>86</v>
      </c>
      <c r="C379" s="28" t="s">
        <v>87</v>
      </c>
      <c r="D379" s="28" t="s">
        <v>90</v>
      </c>
      <c r="E379" s="28" t="s">
        <v>78</v>
      </c>
      <c r="F379" s="28" t="s">
        <v>74</v>
      </c>
      <c r="G379" s="28">
        <v>3.3255641284553499</v>
      </c>
      <c r="H379" s="29">
        <v>4.0749182293333304</v>
      </c>
      <c r="I379" s="30">
        <v>11.662092942950355</v>
      </c>
      <c r="K379" s="28">
        <v>378</v>
      </c>
      <c r="L379" s="28">
        <v>1999</v>
      </c>
      <c r="M379" s="28" t="s">
        <v>159</v>
      </c>
      <c r="N379" s="28" t="s">
        <v>146</v>
      </c>
      <c r="O379" s="28">
        <v>1</v>
      </c>
      <c r="P379" s="28" t="s">
        <v>128</v>
      </c>
      <c r="Q379" s="28">
        <v>724</v>
      </c>
      <c r="R379" s="28"/>
      <c r="S379" s="28"/>
      <c r="T379" s="28"/>
      <c r="U379" s="28" t="s">
        <v>129</v>
      </c>
      <c r="V379" s="29">
        <v>5.9919136910717072E-4</v>
      </c>
    </row>
    <row r="380" spans="1:22" x14ac:dyDescent="0.2">
      <c r="A380" s="28">
        <v>2010</v>
      </c>
      <c r="B380" s="28" t="s">
        <v>86</v>
      </c>
      <c r="C380" s="28" t="s">
        <v>87</v>
      </c>
      <c r="D380" s="28" t="s">
        <v>90</v>
      </c>
      <c r="E380" s="28" t="s">
        <v>78</v>
      </c>
      <c r="F380" s="28" t="s">
        <v>74</v>
      </c>
      <c r="G380" s="28">
        <v>3.2628067200310298</v>
      </c>
      <c r="H380" s="29">
        <v>4.2130510506666603</v>
      </c>
      <c r="I380" s="30">
        <v>12.057418127457138</v>
      </c>
      <c r="K380" s="28">
        <v>379</v>
      </c>
      <c r="L380" s="28">
        <v>1999</v>
      </c>
      <c r="M380" s="28" t="s">
        <v>56</v>
      </c>
      <c r="N380" s="28" t="s">
        <v>160</v>
      </c>
      <c r="O380" s="28">
        <v>1</v>
      </c>
      <c r="P380" s="28" t="s">
        <v>128</v>
      </c>
      <c r="Q380" s="28">
        <v>800</v>
      </c>
      <c r="R380" s="28"/>
      <c r="S380" s="28"/>
      <c r="T380" s="28"/>
      <c r="U380" s="28" t="s">
        <v>129</v>
      </c>
      <c r="V380" s="29">
        <v>20.400000000000002</v>
      </c>
    </row>
    <row r="381" spans="1:22" x14ac:dyDescent="0.2">
      <c r="A381" s="28">
        <v>2009</v>
      </c>
      <c r="B381" s="28" t="s">
        <v>86</v>
      </c>
      <c r="C381" s="28" t="s">
        <v>87</v>
      </c>
      <c r="D381" s="28" t="s">
        <v>90</v>
      </c>
      <c r="E381" s="28" t="s">
        <v>78</v>
      </c>
      <c r="F381" s="28" t="s">
        <v>74</v>
      </c>
      <c r="G381" s="28">
        <v>3.2000493116067199</v>
      </c>
      <c r="H381" s="29">
        <v>4.351183872</v>
      </c>
      <c r="I381" s="30">
        <v>12.452743311963948</v>
      </c>
      <c r="K381" s="28">
        <v>380</v>
      </c>
      <c r="L381" s="28">
        <v>1999</v>
      </c>
      <c r="M381" s="28" t="s">
        <v>161</v>
      </c>
      <c r="N381" s="28" t="s">
        <v>127</v>
      </c>
      <c r="O381" s="28">
        <v>0.5</v>
      </c>
      <c r="P381" s="28" t="s">
        <v>128</v>
      </c>
      <c r="Q381" s="28">
        <v>721</v>
      </c>
      <c r="R381" s="28"/>
      <c r="S381" s="28"/>
      <c r="T381" s="28"/>
      <c r="U381" s="28" t="s">
        <v>129</v>
      </c>
      <c r="V381" s="29">
        <v>98.056000000000012</v>
      </c>
    </row>
    <row r="382" spans="1:22" x14ac:dyDescent="0.2">
      <c r="A382" s="28">
        <v>2008</v>
      </c>
      <c r="B382" s="28" t="s">
        <v>86</v>
      </c>
      <c r="C382" s="28" t="s">
        <v>87</v>
      </c>
      <c r="D382" s="28" t="s">
        <v>90</v>
      </c>
      <c r="E382" s="28" t="s">
        <v>78</v>
      </c>
      <c r="F382" s="28" t="s">
        <v>74</v>
      </c>
      <c r="G382" s="28">
        <v>3.1372919031823998</v>
      </c>
      <c r="H382" s="29">
        <v>4.4893166933333299</v>
      </c>
      <c r="I382" s="30">
        <v>12.848068496470731</v>
      </c>
      <c r="K382" s="28">
        <v>381</v>
      </c>
      <c r="L382" s="28">
        <v>1999</v>
      </c>
      <c r="M382" s="28" t="s">
        <v>161</v>
      </c>
      <c r="N382" s="28" t="s">
        <v>127</v>
      </c>
      <c r="O382" s="28">
        <v>0.5</v>
      </c>
      <c r="P382" s="28" t="s">
        <v>128</v>
      </c>
      <c r="Q382" s="28">
        <v>721</v>
      </c>
      <c r="R382" s="28"/>
      <c r="S382" s="28"/>
      <c r="T382" s="28"/>
      <c r="U382" s="28" t="s">
        <v>133</v>
      </c>
      <c r="V382" s="29">
        <v>98.056000000000012</v>
      </c>
    </row>
    <row r="383" spans="1:22" x14ac:dyDescent="0.2">
      <c r="A383" s="28">
        <v>2007</v>
      </c>
      <c r="B383" s="28" t="s">
        <v>86</v>
      </c>
      <c r="C383" s="28" t="s">
        <v>87</v>
      </c>
      <c r="D383" s="28" t="s">
        <v>90</v>
      </c>
      <c r="E383" s="28" t="s">
        <v>78</v>
      </c>
      <c r="F383" s="28" t="s">
        <v>74</v>
      </c>
      <c r="G383" s="28">
        <v>3.0745344947580899</v>
      </c>
      <c r="H383" s="29">
        <v>4.6274495146666599</v>
      </c>
      <c r="I383" s="30">
        <v>13.243393680977514</v>
      </c>
      <c r="K383" s="28">
        <v>382</v>
      </c>
      <c r="L383" s="28">
        <v>1999</v>
      </c>
      <c r="M383" s="28" t="s">
        <v>162</v>
      </c>
      <c r="N383" s="28" t="s">
        <v>146</v>
      </c>
      <c r="O383" s="28">
        <v>1</v>
      </c>
      <c r="P383" s="28" t="s">
        <v>128</v>
      </c>
      <c r="Q383" s="28">
        <v>58</v>
      </c>
      <c r="R383" s="28"/>
      <c r="S383" s="28"/>
      <c r="T383" s="28"/>
      <c r="U383" s="28" t="s">
        <v>129</v>
      </c>
      <c r="V383" s="29">
        <v>4.8001518519635225E-5</v>
      </c>
    </row>
    <row r="384" spans="1:22" x14ac:dyDescent="0.2">
      <c r="A384" s="28">
        <v>2006</v>
      </c>
      <c r="B384" s="28" t="s">
        <v>86</v>
      </c>
      <c r="C384" s="28" t="s">
        <v>87</v>
      </c>
      <c r="D384" s="28" t="s">
        <v>90</v>
      </c>
      <c r="E384" s="28" t="s">
        <v>78</v>
      </c>
      <c r="F384" s="28" t="s">
        <v>74</v>
      </c>
      <c r="G384" s="28">
        <v>3.0117770863337801</v>
      </c>
      <c r="H384" s="29">
        <v>4.7655823359999996</v>
      </c>
      <c r="I384" s="30">
        <v>13.638718865484323</v>
      </c>
      <c r="K384" s="28">
        <v>383</v>
      </c>
      <c r="L384" s="28">
        <v>1999</v>
      </c>
      <c r="M384" s="28" t="s">
        <v>163</v>
      </c>
      <c r="N384" s="28" t="s">
        <v>146</v>
      </c>
      <c r="O384" s="28">
        <v>1</v>
      </c>
      <c r="P384" s="28" t="s">
        <v>128</v>
      </c>
      <c r="Q384" s="28">
        <v>793.2</v>
      </c>
      <c r="R384" s="28"/>
      <c r="S384" s="28"/>
      <c r="T384" s="28"/>
      <c r="U384" s="28" t="s">
        <v>129</v>
      </c>
      <c r="V384" s="29">
        <v>6.5646214637542525E-4</v>
      </c>
    </row>
    <row r="385" spans="1:22" x14ac:dyDescent="0.2">
      <c r="A385" s="28">
        <v>2005</v>
      </c>
      <c r="B385" s="28" t="s">
        <v>86</v>
      </c>
      <c r="C385" s="28" t="s">
        <v>87</v>
      </c>
      <c r="D385" s="28" t="s">
        <v>90</v>
      </c>
      <c r="E385" s="28" t="s">
        <v>78</v>
      </c>
      <c r="F385" s="28" t="s">
        <v>74</v>
      </c>
      <c r="G385" s="28">
        <v>2.94901967790946</v>
      </c>
      <c r="H385" s="29">
        <v>4.9037151573333304</v>
      </c>
      <c r="I385" s="30">
        <v>14.034044049991108</v>
      </c>
      <c r="K385" s="28">
        <v>384</v>
      </c>
      <c r="L385" s="28">
        <v>1999</v>
      </c>
      <c r="M385" s="28" t="s">
        <v>164</v>
      </c>
      <c r="N385" s="28" t="s">
        <v>146</v>
      </c>
      <c r="O385" s="28">
        <v>1</v>
      </c>
      <c r="P385" s="28" t="s">
        <v>128</v>
      </c>
      <c r="Q385" s="28">
        <v>20277.599999999999</v>
      </c>
      <c r="R385" s="28"/>
      <c r="S385" s="28"/>
      <c r="T385" s="28"/>
      <c r="U385" s="28" t="s">
        <v>129</v>
      </c>
      <c r="V385" s="29">
        <v>1.6781992964375089E-2</v>
      </c>
    </row>
    <row r="386" spans="1:22" x14ac:dyDescent="0.2">
      <c r="A386" s="28">
        <v>2004</v>
      </c>
      <c r="B386" s="28" t="s">
        <v>86</v>
      </c>
      <c r="C386" s="28" t="s">
        <v>87</v>
      </c>
      <c r="D386" s="28" t="s">
        <v>90</v>
      </c>
      <c r="E386" s="28" t="s">
        <v>78</v>
      </c>
      <c r="F386" s="28" t="s">
        <v>74</v>
      </c>
      <c r="G386" s="28">
        <v>2.8862622694851501</v>
      </c>
      <c r="H386" s="29">
        <v>5.0418479786666603</v>
      </c>
      <c r="I386" s="30">
        <v>14.429369234497891</v>
      </c>
      <c r="K386" s="28">
        <v>385</v>
      </c>
      <c r="L386" s="28">
        <v>1999</v>
      </c>
      <c r="M386" s="28" t="s">
        <v>165</v>
      </c>
      <c r="N386" s="28" t="s">
        <v>140</v>
      </c>
      <c r="O386" s="28">
        <v>1</v>
      </c>
      <c r="P386" s="28" t="s">
        <v>128</v>
      </c>
      <c r="Q386" s="28">
        <v>9337</v>
      </c>
      <c r="R386" s="28">
        <v>0</v>
      </c>
      <c r="S386" s="45">
        <v>0</v>
      </c>
      <c r="T386" s="45">
        <v>0</v>
      </c>
      <c r="U386" s="28" t="s">
        <v>129</v>
      </c>
      <c r="V386" s="29">
        <v>0</v>
      </c>
    </row>
    <row r="387" spans="1:22" x14ac:dyDescent="0.2">
      <c r="A387" s="28">
        <v>2003</v>
      </c>
      <c r="B387" s="28" t="s">
        <v>86</v>
      </c>
      <c r="C387" s="28" t="s">
        <v>87</v>
      </c>
      <c r="D387" s="28" t="s">
        <v>90</v>
      </c>
      <c r="E387" s="28" t="s">
        <v>78</v>
      </c>
      <c r="F387" s="28" t="s">
        <v>74</v>
      </c>
      <c r="G387" s="28">
        <v>2.82350486106083</v>
      </c>
      <c r="H387" s="29">
        <v>5.1799808000000001</v>
      </c>
      <c r="I387" s="30">
        <v>14.8246944190047</v>
      </c>
      <c r="K387" s="28">
        <v>386</v>
      </c>
      <c r="L387" s="28">
        <v>1999</v>
      </c>
      <c r="M387" s="28" t="s">
        <v>166</v>
      </c>
      <c r="N387" s="28" t="s">
        <v>167</v>
      </c>
      <c r="O387" s="28">
        <v>0.5</v>
      </c>
      <c r="P387" s="28" t="s">
        <v>128</v>
      </c>
      <c r="Q387" s="28">
        <v>7925.3</v>
      </c>
      <c r="R387" s="28"/>
      <c r="S387" s="28"/>
      <c r="T387" s="28"/>
      <c r="U387" s="28" t="s">
        <v>129</v>
      </c>
      <c r="V387" s="29">
        <v>1297.2324663083555</v>
      </c>
    </row>
    <row r="388" spans="1:22" x14ac:dyDescent="0.2">
      <c r="A388" s="28">
        <v>2002</v>
      </c>
      <c r="B388" s="28" t="s">
        <v>86</v>
      </c>
      <c r="C388" s="28" t="s">
        <v>87</v>
      </c>
      <c r="D388" s="28" t="s">
        <v>90</v>
      </c>
      <c r="E388" s="28" t="s">
        <v>78</v>
      </c>
      <c r="F388" s="28" t="s">
        <v>74</v>
      </c>
      <c r="G388" s="28">
        <v>2.7607474526365201</v>
      </c>
      <c r="H388" s="29">
        <v>5.31811362133333</v>
      </c>
      <c r="I388" s="30">
        <v>15.220019603511483</v>
      </c>
      <c r="K388" s="28">
        <v>387</v>
      </c>
      <c r="L388" s="28">
        <v>1999</v>
      </c>
      <c r="M388" s="28" t="s">
        <v>166</v>
      </c>
      <c r="N388" s="28" t="s">
        <v>167</v>
      </c>
      <c r="O388" s="28">
        <v>0.5</v>
      </c>
      <c r="P388" s="28" t="s">
        <v>128</v>
      </c>
      <c r="Q388" s="28">
        <v>7925.3</v>
      </c>
      <c r="R388" s="28"/>
      <c r="S388" s="28"/>
      <c r="T388" s="28"/>
      <c r="U388" s="28" t="s">
        <v>133</v>
      </c>
      <c r="V388" s="29">
        <v>1273.4478032962199</v>
      </c>
    </row>
    <row r="389" spans="1:22" x14ac:dyDescent="0.2">
      <c r="A389" s="28">
        <v>2001</v>
      </c>
      <c r="B389" s="28" t="s">
        <v>86</v>
      </c>
      <c r="C389" s="28" t="s">
        <v>87</v>
      </c>
      <c r="D389" s="28" t="s">
        <v>90</v>
      </c>
      <c r="E389" s="28" t="s">
        <v>78</v>
      </c>
      <c r="F389" s="28" t="s">
        <v>74</v>
      </c>
      <c r="G389" s="28">
        <v>2.6979900442122098</v>
      </c>
      <c r="H389" s="29">
        <v>5.4562464426666599</v>
      </c>
      <c r="I389" s="30">
        <v>15.615344788018266</v>
      </c>
      <c r="K389" s="28">
        <v>388</v>
      </c>
      <c r="L389" s="28">
        <v>1999</v>
      </c>
      <c r="M389" s="28" t="s">
        <v>168</v>
      </c>
      <c r="N389" s="28" t="s">
        <v>146</v>
      </c>
      <c r="O389" s="28">
        <v>1</v>
      </c>
      <c r="P389" s="28" t="s">
        <v>128</v>
      </c>
      <c r="Q389" s="28">
        <v>41000</v>
      </c>
      <c r="R389" s="28"/>
      <c r="S389" s="28"/>
      <c r="T389" s="28"/>
      <c r="U389" s="28" t="s">
        <v>129</v>
      </c>
      <c r="V389" s="29">
        <v>3.393210791905249E-2</v>
      </c>
    </row>
    <row r="390" spans="1:22" x14ac:dyDescent="0.2">
      <c r="A390" s="28">
        <v>2000</v>
      </c>
      <c r="B390" s="28" t="s">
        <v>86</v>
      </c>
      <c r="C390" s="28" t="s">
        <v>87</v>
      </c>
      <c r="D390" s="28" t="s">
        <v>90</v>
      </c>
      <c r="E390" s="28" t="s">
        <v>78</v>
      </c>
      <c r="F390" s="28" t="s">
        <v>74</v>
      </c>
      <c r="G390" s="28">
        <v>2.6352326357878901</v>
      </c>
      <c r="H390" s="29">
        <v>5.5943792639999996</v>
      </c>
      <c r="I390" s="30">
        <v>16.010669972525076</v>
      </c>
      <c r="K390" s="28">
        <v>389</v>
      </c>
      <c r="L390" s="28">
        <v>2000</v>
      </c>
      <c r="M390" s="28" t="s">
        <v>126</v>
      </c>
      <c r="N390" s="28" t="s">
        <v>127</v>
      </c>
      <c r="O390" s="28">
        <v>0.5</v>
      </c>
      <c r="P390" s="28" t="s">
        <v>128</v>
      </c>
      <c r="Q390" s="28">
        <v>825</v>
      </c>
      <c r="R390" s="28"/>
      <c r="S390" s="28"/>
      <c r="T390" s="28"/>
      <c r="U390" s="28" t="s">
        <v>129</v>
      </c>
      <c r="V390" s="29">
        <v>112.2</v>
      </c>
    </row>
    <row r="391" spans="1:22" x14ac:dyDescent="0.2">
      <c r="A391" s="28">
        <v>2020</v>
      </c>
      <c r="B391" s="28" t="s">
        <v>88</v>
      </c>
      <c r="C391" s="28" t="s">
        <v>89</v>
      </c>
      <c r="D391" s="28" t="s">
        <v>90</v>
      </c>
      <c r="E391" s="28" t="s">
        <v>78</v>
      </c>
      <c r="F391" s="28" t="s">
        <v>74</v>
      </c>
      <c r="G391" s="28">
        <v>2.33050001919817</v>
      </c>
      <c r="H391" s="29">
        <v>4.0403850239999999</v>
      </c>
      <c r="I391" s="30">
        <v>11.563261646823666</v>
      </c>
      <c r="K391" s="28">
        <v>390</v>
      </c>
      <c r="L391" s="28">
        <v>2000</v>
      </c>
      <c r="M391" s="28" t="s">
        <v>126</v>
      </c>
      <c r="N391" s="28" t="s">
        <v>127</v>
      </c>
      <c r="O391" s="28">
        <v>0.5</v>
      </c>
      <c r="P391" s="28" t="s">
        <v>128</v>
      </c>
      <c r="Q391" s="28">
        <v>825</v>
      </c>
      <c r="R391" s="28"/>
      <c r="S391" s="28"/>
      <c r="T391" s="28"/>
      <c r="U391" s="28" t="s">
        <v>133</v>
      </c>
      <c r="V391" s="29">
        <v>112.2</v>
      </c>
    </row>
    <row r="392" spans="1:22" x14ac:dyDescent="0.2">
      <c r="A392" s="28">
        <v>2019</v>
      </c>
      <c r="B392" s="28" t="s">
        <v>88</v>
      </c>
      <c r="C392" s="28" t="s">
        <v>89</v>
      </c>
      <c r="D392" s="28" t="s">
        <v>90</v>
      </c>
      <c r="E392" s="28" t="s">
        <v>78</v>
      </c>
      <c r="F392" s="28" t="s">
        <v>74</v>
      </c>
      <c r="G392" s="28">
        <v>2.33050001919817</v>
      </c>
      <c r="H392" s="29">
        <v>4.0403850239999999</v>
      </c>
      <c r="I392" s="30">
        <v>11.563261646823666</v>
      </c>
      <c r="K392" s="28">
        <v>391</v>
      </c>
      <c r="L392" s="28">
        <v>2000</v>
      </c>
      <c r="M392" s="28" t="s">
        <v>136</v>
      </c>
      <c r="N392" s="28" t="s">
        <v>137</v>
      </c>
      <c r="O392" s="28">
        <v>0.5</v>
      </c>
      <c r="P392" s="28" t="s">
        <v>128</v>
      </c>
      <c r="Q392" s="28">
        <v>85</v>
      </c>
      <c r="R392" s="28"/>
      <c r="S392" s="28"/>
      <c r="T392" s="28"/>
      <c r="U392" s="28" t="s">
        <v>129</v>
      </c>
      <c r="V392" s="29">
        <v>0</v>
      </c>
    </row>
    <row r="393" spans="1:22" x14ac:dyDescent="0.2">
      <c r="A393" s="28">
        <v>2018</v>
      </c>
      <c r="B393" s="28" t="s">
        <v>88</v>
      </c>
      <c r="C393" s="28" t="s">
        <v>89</v>
      </c>
      <c r="D393" s="28" t="s">
        <v>90</v>
      </c>
      <c r="E393" s="28" t="s">
        <v>78</v>
      </c>
      <c r="F393" s="28" t="s">
        <v>74</v>
      </c>
      <c r="G393" s="28">
        <v>2.33050001919817</v>
      </c>
      <c r="H393" s="29">
        <v>4.0403850239999999</v>
      </c>
      <c r="I393" s="30">
        <v>11.563261646823666</v>
      </c>
      <c r="K393" s="28">
        <v>392</v>
      </c>
      <c r="L393" s="28">
        <v>2000</v>
      </c>
      <c r="M393" s="28" t="s">
        <v>136</v>
      </c>
      <c r="N393" s="28" t="s">
        <v>137</v>
      </c>
      <c r="O393" s="28">
        <v>0.5</v>
      </c>
      <c r="P393" s="28" t="s">
        <v>128</v>
      </c>
      <c r="Q393" s="28">
        <v>85</v>
      </c>
      <c r="R393" s="28"/>
      <c r="S393" s="28"/>
      <c r="T393" s="28"/>
      <c r="U393" s="28" t="s">
        <v>133</v>
      </c>
      <c r="V393" s="29">
        <v>0</v>
      </c>
    </row>
    <row r="394" spans="1:22" x14ac:dyDescent="0.2">
      <c r="A394" s="28">
        <v>2017</v>
      </c>
      <c r="B394" s="28" t="s">
        <v>88</v>
      </c>
      <c r="C394" s="28" t="s">
        <v>89</v>
      </c>
      <c r="D394" s="28" t="s">
        <v>90</v>
      </c>
      <c r="E394" s="28" t="s">
        <v>78</v>
      </c>
      <c r="F394" s="28" t="s">
        <v>74</v>
      </c>
      <c r="G394" s="28">
        <v>2.33050001919817</v>
      </c>
      <c r="H394" s="29">
        <v>4.0403850239999999</v>
      </c>
      <c r="I394" s="30">
        <v>11.563261646823666</v>
      </c>
      <c r="K394" s="28">
        <v>393</v>
      </c>
      <c r="L394" s="28">
        <v>2000</v>
      </c>
      <c r="M394" s="28" t="s">
        <v>49</v>
      </c>
      <c r="N394" s="28" t="s">
        <v>140</v>
      </c>
      <c r="O394" s="28">
        <v>0.10850372496126801</v>
      </c>
      <c r="P394" s="28" t="s">
        <v>128</v>
      </c>
      <c r="Q394" s="28">
        <v>13206.747891110601</v>
      </c>
      <c r="R394" s="28">
        <v>50</v>
      </c>
      <c r="S394" s="45">
        <v>0.3</v>
      </c>
      <c r="T394" s="45">
        <v>0.15</v>
      </c>
      <c r="U394" s="28" t="s">
        <v>141</v>
      </c>
      <c r="V394" s="29">
        <v>11225.735707444011</v>
      </c>
    </row>
    <row r="395" spans="1:22" x14ac:dyDescent="0.2">
      <c r="A395" s="28">
        <v>2016</v>
      </c>
      <c r="B395" s="28" t="s">
        <v>88</v>
      </c>
      <c r="C395" s="28" t="s">
        <v>89</v>
      </c>
      <c r="D395" s="28" t="s">
        <v>90</v>
      </c>
      <c r="E395" s="28" t="s">
        <v>78</v>
      </c>
      <c r="F395" s="28" t="s">
        <v>74</v>
      </c>
      <c r="G395" s="28">
        <v>2.3851187315977902</v>
      </c>
      <c r="H395" s="29">
        <v>3.3954774144000002</v>
      </c>
      <c r="I395" s="30">
        <v>9.7175871916575822</v>
      </c>
      <c r="K395" s="28">
        <v>394</v>
      </c>
      <c r="L395" s="28">
        <v>2000</v>
      </c>
      <c r="M395" s="28" t="s">
        <v>49</v>
      </c>
      <c r="N395" s="28" t="s">
        <v>140</v>
      </c>
      <c r="O395" s="28">
        <v>0.195871722675243</v>
      </c>
      <c r="P395" s="28" t="s">
        <v>128</v>
      </c>
      <c r="Q395" s="28">
        <v>23840.918468862601</v>
      </c>
      <c r="R395" s="28">
        <v>50</v>
      </c>
      <c r="S395" s="45">
        <v>0.3</v>
      </c>
      <c r="T395" s="45">
        <v>0.15</v>
      </c>
      <c r="U395" s="28" t="s">
        <v>169</v>
      </c>
      <c r="V395" s="29">
        <v>20264.780698533214</v>
      </c>
    </row>
    <row r="396" spans="1:22" x14ac:dyDescent="0.2">
      <c r="A396" s="28">
        <v>2015</v>
      </c>
      <c r="B396" s="28" t="s">
        <v>88</v>
      </c>
      <c r="C396" s="28" t="s">
        <v>89</v>
      </c>
      <c r="D396" s="28" t="s">
        <v>90</v>
      </c>
      <c r="E396" s="28" t="s">
        <v>78</v>
      </c>
      <c r="F396" s="28" t="s">
        <v>74</v>
      </c>
      <c r="G396" s="28">
        <v>2.43973744399741</v>
      </c>
      <c r="H396" s="29">
        <v>2.5071107071999998</v>
      </c>
      <c r="I396" s="30">
        <v>7.1751520987982742</v>
      </c>
      <c r="K396" s="28">
        <v>395</v>
      </c>
      <c r="L396" s="28">
        <v>2000</v>
      </c>
      <c r="M396" s="28" t="s">
        <v>49</v>
      </c>
      <c r="N396" s="28" t="s">
        <v>140</v>
      </c>
      <c r="O396" s="28">
        <v>4.5624552363488197E-2</v>
      </c>
      <c r="P396" s="28" t="s">
        <v>128</v>
      </c>
      <c r="Q396" s="28">
        <v>5553.2836400266997</v>
      </c>
      <c r="R396" s="28">
        <v>50</v>
      </c>
      <c r="S396" s="45">
        <v>0.3</v>
      </c>
      <c r="T396" s="45">
        <v>0.15</v>
      </c>
      <c r="U396" s="28" t="s">
        <v>129</v>
      </c>
      <c r="V396" s="29">
        <v>4720.2910940226948</v>
      </c>
    </row>
    <row r="397" spans="1:22" x14ac:dyDescent="0.2">
      <c r="A397" s="28">
        <v>2014</v>
      </c>
      <c r="B397" s="28" t="s">
        <v>88</v>
      </c>
      <c r="C397" s="28" t="s">
        <v>89</v>
      </c>
      <c r="D397" s="28" t="s">
        <v>90</v>
      </c>
      <c r="E397" s="28" t="s">
        <v>78</v>
      </c>
      <c r="F397" s="28" t="s">
        <v>74</v>
      </c>
      <c r="G397" s="28">
        <v>2.4943561563970298</v>
      </c>
      <c r="H397" s="29">
        <v>1.3752849024</v>
      </c>
      <c r="I397" s="30">
        <v>3.9359563682457477</v>
      </c>
      <c r="K397" s="28">
        <v>396</v>
      </c>
      <c r="L397" s="28">
        <v>2000</v>
      </c>
      <c r="M397" s="28" t="s">
        <v>49</v>
      </c>
      <c r="N397" s="28" t="s">
        <v>140</v>
      </c>
      <c r="O397" s="28">
        <v>0.15</v>
      </c>
      <c r="P397" s="28" t="s">
        <v>128</v>
      </c>
      <c r="Q397" s="28">
        <v>18257.55</v>
      </c>
      <c r="R397" s="28">
        <v>50</v>
      </c>
      <c r="S397" s="45">
        <v>0.3</v>
      </c>
      <c r="T397" s="45">
        <v>0.15</v>
      </c>
      <c r="U397" s="28" t="s">
        <v>142</v>
      </c>
      <c r="V397" s="29">
        <v>15518.917500000001</v>
      </c>
    </row>
    <row r="398" spans="1:22" x14ac:dyDescent="0.2">
      <c r="A398" s="28">
        <v>2013</v>
      </c>
      <c r="B398" s="28" t="s">
        <v>88</v>
      </c>
      <c r="C398" s="28" t="s">
        <v>89</v>
      </c>
      <c r="D398" s="28" t="s">
        <v>90</v>
      </c>
      <c r="E398" s="28" t="s">
        <v>78</v>
      </c>
      <c r="F398" s="28" t="s">
        <v>74</v>
      </c>
      <c r="G398" s="28">
        <v>2.5489748687966598</v>
      </c>
      <c r="H398" s="29">
        <v>1.4970144512000001</v>
      </c>
      <c r="I398" s="30">
        <v>4.2843366870923587</v>
      </c>
      <c r="K398" s="28">
        <v>397</v>
      </c>
      <c r="L398" s="28">
        <v>2000</v>
      </c>
      <c r="M398" s="28" t="s">
        <v>49</v>
      </c>
      <c r="N398" s="28" t="s">
        <v>140</v>
      </c>
      <c r="O398" s="28">
        <v>0.5</v>
      </c>
      <c r="P398" s="28" t="s">
        <v>128</v>
      </c>
      <c r="Q398" s="28">
        <v>60858.5</v>
      </c>
      <c r="R398" s="28">
        <v>50</v>
      </c>
      <c r="S398" s="45">
        <v>0.3</v>
      </c>
      <c r="T398" s="45">
        <v>0.15</v>
      </c>
      <c r="U398" s="28" t="s">
        <v>133</v>
      </c>
      <c r="V398" s="29">
        <v>51729.725000000006</v>
      </c>
    </row>
    <row r="399" spans="1:22" x14ac:dyDescent="0.2">
      <c r="A399" s="28">
        <v>2012</v>
      </c>
      <c r="B399" s="28" t="s">
        <v>88</v>
      </c>
      <c r="C399" s="28" t="s">
        <v>89</v>
      </c>
      <c r="D399" s="28" t="s">
        <v>90</v>
      </c>
      <c r="E399" s="28" t="s">
        <v>78</v>
      </c>
      <c r="F399" s="28" t="s">
        <v>74</v>
      </c>
      <c r="G399" s="28">
        <v>2.60359358119628</v>
      </c>
      <c r="H399" s="29">
        <v>1.618744</v>
      </c>
      <c r="I399" s="30">
        <v>4.6327170059389688</v>
      </c>
      <c r="K399" s="28">
        <v>398</v>
      </c>
      <c r="L399" s="28">
        <v>2000</v>
      </c>
      <c r="M399" s="28" t="s">
        <v>50</v>
      </c>
      <c r="N399" s="28" t="s">
        <v>143</v>
      </c>
      <c r="O399" s="28">
        <v>0.5</v>
      </c>
      <c r="P399" s="28" t="s">
        <v>128</v>
      </c>
      <c r="Q399" s="28">
        <v>5957</v>
      </c>
      <c r="R399" s="28"/>
      <c r="S399" s="28"/>
      <c r="T399" s="28"/>
      <c r="U399" s="28" t="s">
        <v>129</v>
      </c>
      <c r="V399" s="29">
        <v>7278.6238511031142</v>
      </c>
    </row>
    <row r="400" spans="1:22" x14ac:dyDescent="0.2">
      <c r="A400" s="28">
        <v>2011</v>
      </c>
      <c r="B400" s="28" t="s">
        <v>88</v>
      </c>
      <c r="C400" s="28" t="s">
        <v>89</v>
      </c>
      <c r="D400" s="28" t="s">
        <v>90</v>
      </c>
      <c r="E400" s="28" t="s">
        <v>78</v>
      </c>
      <c r="F400" s="28" t="s">
        <v>74</v>
      </c>
      <c r="G400" s="28">
        <v>2.4991819565262099</v>
      </c>
      <c r="H400" s="29">
        <v>1.8414831744</v>
      </c>
      <c r="I400" s="30">
        <v>5.2701788659561704</v>
      </c>
      <c r="K400" s="28">
        <v>399</v>
      </c>
      <c r="L400" s="28">
        <v>2000</v>
      </c>
      <c r="M400" s="28" t="s">
        <v>50</v>
      </c>
      <c r="N400" s="28" t="s">
        <v>143</v>
      </c>
      <c r="O400" s="28">
        <v>0.5</v>
      </c>
      <c r="P400" s="28" t="s">
        <v>128</v>
      </c>
      <c r="Q400" s="28">
        <v>5957</v>
      </c>
      <c r="R400" s="28"/>
      <c r="S400" s="28"/>
      <c r="T400" s="28"/>
      <c r="U400" s="28" t="s">
        <v>133</v>
      </c>
      <c r="V400" s="29">
        <v>7096.1941475283602</v>
      </c>
    </row>
    <row r="401" spans="1:22" x14ac:dyDescent="0.2">
      <c r="A401" s="28">
        <v>2010</v>
      </c>
      <c r="B401" s="28" t="s">
        <v>88</v>
      </c>
      <c r="C401" s="28" t="s">
        <v>89</v>
      </c>
      <c r="D401" s="28" t="s">
        <v>90</v>
      </c>
      <c r="E401" s="28" t="s">
        <v>78</v>
      </c>
      <c r="F401" s="28" t="s">
        <v>74</v>
      </c>
      <c r="G401" s="28">
        <v>2.3947703318561402</v>
      </c>
      <c r="H401" s="29">
        <v>2.0642223488</v>
      </c>
      <c r="I401" s="30">
        <v>5.9076407259733728</v>
      </c>
      <c r="K401" s="28">
        <v>400</v>
      </c>
      <c r="L401" s="28">
        <v>2000</v>
      </c>
      <c r="M401" s="28" t="s">
        <v>51</v>
      </c>
      <c r="N401" s="28" t="s">
        <v>144</v>
      </c>
      <c r="O401" s="28">
        <v>0.232103071031351</v>
      </c>
      <c r="P401" s="28" t="s">
        <v>128</v>
      </c>
      <c r="Q401" s="28">
        <v>36208.079080890799</v>
      </c>
      <c r="R401" s="28"/>
      <c r="S401" s="28"/>
      <c r="T401" s="28"/>
      <c r="U401" s="28" t="s">
        <v>141</v>
      </c>
      <c r="V401" s="29">
        <v>87005.408592150925</v>
      </c>
    </row>
    <row r="402" spans="1:22" x14ac:dyDescent="0.2">
      <c r="A402" s="28">
        <v>2009</v>
      </c>
      <c r="B402" s="28" t="s">
        <v>88</v>
      </c>
      <c r="C402" s="28" t="s">
        <v>89</v>
      </c>
      <c r="D402" s="28" t="s">
        <v>90</v>
      </c>
      <c r="E402" s="28" t="s">
        <v>78</v>
      </c>
      <c r="F402" s="28" t="s">
        <v>74</v>
      </c>
      <c r="G402" s="28">
        <v>2.29035870718607</v>
      </c>
      <c r="H402" s="29">
        <v>2.2869615232</v>
      </c>
      <c r="I402" s="30">
        <v>6.5451025859905752</v>
      </c>
      <c r="K402" s="28">
        <v>401</v>
      </c>
      <c r="L402" s="28">
        <v>2000</v>
      </c>
      <c r="M402" s="28" t="s">
        <v>51</v>
      </c>
      <c r="N402" s="28" t="s">
        <v>144</v>
      </c>
      <c r="O402" s="28">
        <v>0.41899417165036201</v>
      </c>
      <c r="P402" s="28" t="s">
        <v>128</v>
      </c>
      <c r="Q402" s="28">
        <v>65363.0907774566</v>
      </c>
      <c r="R402" s="28"/>
      <c r="S402" s="28"/>
      <c r="T402" s="28"/>
      <c r="U402" s="28" t="s">
        <v>169</v>
      </c>
      <c r="V402" s="29">
        <v>167371.05768855609</v>
      </c>
    </row>
    <row r="403" spans="1:22" x14ac:dyDescent="0.2">
      <c r="A403" s="28">
        <v>2008</v>
      </c>
      <c r="B403" s="28" t="s">
        <v>88</v>
      </c>
      <c r="C403" s="28" t="s">
        <v>89</v>
      </c>
      <c r="D403" s="28" t="s">
        <v>90</v>
      </c>
      <c r="E403" s="28" t="s">
        <v>78</v>
      </c>
      <c r="F403" s="28" t="s">
        <v>74</v>
      </c>
      <c r="G403" s="28">
        <v>2.1859470825159999</v>
      </c>
      <c r="H403" s="29">
        <v>2.5097006976</v>
      </c>
      <c r="I403" s="30">
        <v>7.1825644460077775</v>
      </c>
      <c r="K403" s="28">
        <v>402</v>
      </c>
      <c r="L403" s="28">
        <v>2000</v>
      </c>
      <c r="M403" s="28" t="s">
        <v>51</v>
      </c>
      <c r="N403" s="28" t="s">
        <v>144</v>
      </c>
      <c r="O403" s="28">
        <v>9.7596637551166598E-2</v>
      </c>
      <c r="P403" s="28" t="s">
        <v>128</v>
      </c>
      <c r="Q403" s="28">
        <v>15225.0754579819</v>
      </c>
      <c r="R403" s="28"/>
      <c r="S403" s="28"/>
      <c r="T403" s="28"/>
      <c r="U403" s="28" t="s">
        <v>129</v>
      </c>
      <c r="V403" s="29">
        <v>40591.88196982786</v>
      </c>
    </row>
    <row r="404" spans="1:22" x14ac:dyDescent="0.2">
      <c r="A404" s="28">
        <v>2007</v>
      </c>
      <c r="B404" s="28" t="s">
        <v>88</v>
      </c>
      <c r="C404" s="28" t="s">
        <v>89</v>
      </c>
      <c r="D404" s="28" t="s">
        <v>90</v>
      </c>
      <c r="E404" s="28" t="s">
        <v>78</v>
      </c>
      <c r="F404" s="28" t="s">
        <v>74</v>
      </c>
      <c r="G404" s="28">
        <v>2.0815354578459302</v>
      </c>
      <c r="H404" s="29">
        <v>2.732439872</v>
      </c>
      <c r="I404" s="30">
        <v>7.8200263060249799</v>
      </c>
      <c r="K404" s="28">
        <v>403</v>
      </c>
      <c r="L404" s="28">
        <v>2000</v>
      </c>
      <c r="M404" s="28" t="s">
        <v>51</v>
      </c>
      <c r="N404" s="28" t="s">
        <v>144</v>
      </c>
      <c r="O404" s="28">
        <v>4.3887155335214298E-2</v>
      </c>
      <c r="P404" s="28" t="s">
        <v>128</v>
      </c>
      <c r="Q404" s="28">
        <v>6846.3962322934303</v>
      </c>
      <c r="R404" s="28"/>
      <c r="S404" s="28"/>
      <c r="T404" s="28"/>
      <c r="U404" s="28" t="s">
        <v>142</v>
      </c>
      <c r="V404" s="29">
        <v>24633.735097064626</v>
      </c>
    </row>
    <row r="405" spans="1:22" x14ac:dyDescent="0.2">
      <c r="A405" s="28">
        <v>2006</v>
      </c>
      <c r="B405" s="28" t="s">
        <v>88</v>
      </c>
      <c r="C405" s="28" t="s">
        <v>89</v>
      </c>
      <c r="D405" s="28" t="s">
        <v>90</v>
      </c>
      <c r="E405" s="28" t="s">
        <v>78</v>
      </c>
      <c r="F405" s="28" t="s">
        <v>74</v>
      </c>
      <c r="G405" s="28">
        <v>1.9549847828421101</v>
      </c>
      <c r="H405" s="29">
        <v>3.2530279424000001</v>
      </c>
      <c r="I405" s="30">
        <v>9.3099080951349524</v>
      </c>
      <c r="K405" s="28">
        <v>404</v>
      </c>
      <c r="L405" s="28">
        <v>2000</v>
      </c>
      <c r="M405" s="28" t="s">
        <v>51</v>
      </c>
      <c r="N405" s="28" t="s">
        <v>144</v>
      </c>
      <c r="O405" s="28">
        <v>0.207418964431904</v>
      </c>
      <c r="P405" s="28" t="s">
        <v>128</v>
      </c>
      <c r="Q405" s="28">
        <v>32357.358451377098</v>
      </c>
      <c r="R405" s="28"/>
      <c r="S405" s="28"/>
      <c r="T405" s="28"/>
      <c r="U405" s="28" t="s">
        <v>133</v>
      </c>
      <c r="V405" s="29">
        <v>83912.672538258834</v>
      </c>
    </row>
    <row r="406" spans="1:22" x14ac:dyDescent="0.2">
      <c r="A406" s="28">
        <v>2005</v>
      </c>
      <c r="B406" s="28" t="s">
        <v>88</v>
      </c>
      <c r="C406" s="28" t="s">
        <v>89</v>
      </c>
      <c r="D406" s="28" t="s">
        <v>90</v>
      </c>
      <c r="E406" s="28" t="s">
        <v>78</v>
      </c>
      <c r="F406" s="28" t="s">
        <v>74</v>
      </c>
      <c r="G406" s="28">
        <v>1.8284341078383</v>
      </c>
      <c r="H406" s="29">
        <v>3.7736160127999998</v>
      </c>
      <c r="I406" s="30">
        <v>10.799789884244923</v>
      </c>
      <c r="K406" s="28">
        <v>405</v>
      </c>
      <c r="L406" s="28">
        <v>2000</v>
      </c>
      <c r="M406" s="28" t="s">
        <v>145</v>
      </c>
      <c r="N406" s="28" t="s">
        <v>146</v>
      </c>
      <c r="O406" s="28">
        <v>1</v>
      </c>
      <c r="P406" s="28" t="s">
        <v>128</v>
      </c>
      <c r="Q406" s="28">
        <v>18945</v>
      </c>
      <c r="R406" s="28"/>
      <c r="S406" s="28"/>
      <c r="T406" s="28"/>
      <c r="U406" s="28" t="s">
        <v>129</v>
      </c>
      <c r="V406" s="29">
        <v>1.5679116695767058E-2</v>
      </c>
    </row>
    <row r="407" spans="1:22" x14ac:dyDescent="0.2">
      <c r="A407" s="28">
        <v>2004</v>
      </c>
      <c r="B407" s="28" t="s">
        <v>88</v>
      </c>
      <c r="C407" s="28" t="s">
        <v>89</v>
      </c>
      <c r="D407" s="28" t="s">
        <v>90</v>
      </c>
      <c r="E407" s="28" t="s">
        <v>78</v>
      </c>
      <c r="F407" s="28" t="s">
        <v>74</v>
      </c>
      <c r="G407" s="28">
        <v>1.7018834328344901</v>
      </c>
      <c r="H407" s="29">
        <v>4.2942040832000004</v>
      </c>
      <c r="I407" s="30">
        <v>12.289671673354897</v>
      </c>
      <c r="K407" s="28">
        <v>406</v>
      </c>
      <c r="L407" s="28">
        <v>2000</v>
      </c>
      <c r="M407" s="28" t="s">
        <v>147</v>
      </c>
      <c r="N407" s="28" t="s">
        <v>148</v>
      </c>
      <c r="O407" s="28">
        <v>1</v>
      </c>
      <c r="P407" s="28" t="s">
        <v>128</v>
      </c>
      <c r="Q407" s="28">
        <v>230647.6</v>
      </c>
      <c r="R407" s="28"/>
      <c r="S407" s="28"/>
      <c r="T407" s="28"/>
      <c r="U407" s="28" t="s">
        <v>129</v>
      </c>
      <c r="V407" s="29">
        <v>0.19088681108464514</v>
      </c>
    </row>
    <row r="408" spans="1:22" x14ac:dyDescent="0.2">
      <c r="A408" s="28">
        <v>2003</v>
      </c>
      <c r="B408" s="28" t="s">
        <v>88</v>
      </c>
      <c r="C408" s="28" t="s">
        <v>89</v>
      </c>
      <c r="D408" s="28" t="s">
        <v>90</v>
      </c>
      <c r="E408" s="28" t="s">
        <v>78</v>
      </c>
      <c r="F408" s="28" t="s">
        <v>74</v>
      </c>
      <c r="G408" s="28">
        <v>1.5753327578306799</v>
      </c>
      <c r="H408" s="29">
        <v>4.8147921536</v>
      </c>
      <c r="I408" s="30">
        <v>13.77955346246487</v>
      </c>
      <c r="K408" s="28">
        <v>407</v>
      </c>
      <c r="L408" s="28">
        <v>2000</v>
      </c>
      <c r="M408" s="28" t="s">
        <v>149</v>
      </c>
      <c r="N408" s="28" t="s">
        <v>140</v>
      </c>
      <c r="O408" s="28">
        <v>1</v>
      </c>
      <c r="P408" s="28" t="s">
        <v>128</v>
      </c>
      <c r="Q408" s="28">
        <v>30956</v>
      </c>
      <c r="R408" s="28">
        <v>0</v>
      </c>
      <c r="S408" s="45">
        <v>0</v>
      </c>
      <c r="T408" s="45">
        <v>0</v>
      </c>
      <c r="U408" s="28" t="s">
        <v>129</v>
      </c>
      <c r="V408" s="29">
        <v>0</v>
      </c>
    </row>
    <row r="409" spans="1:22" x14ac:dyDescent="0.2">
      <c r="A409" s="28">
        <v>2002</v>
      </c>
      <c r="B409" s="28" t="s">
        <v>88</v>
      </c>
      <c r="C409" s="28" t="s">
        <v>89</v>
      </c>
      <c r="D409" s="28" t="s">
        <v>90</v>
      </c>
      <c r="E409" s="28" t="s">
        <v>78</v>
      </c>
      <c r="F409" s="28" t="s">
        <v>74</v>
      </c>
      <c r="G409" s="28">
        <v>1.4487820828268601</v>
      </c>
      <c r="H409" s="29">
        <v>5.3353802239999997</v>
      </c>
      <c r="I409" s="30">
        <v>15.269435251574841</v>
      </c>
      <c r="K409" s="28">
        <v>408</v>
      </c>
      <c r="L409" s="28">
        <v>2000</v>
      </c>
      <c r="M409" s="28" t="s">
        <v>150</v>
      </c>
      <c r="N409" s="28" t="s">
        <v>148</v>
      </c>
      <c r="O409" s="28">
        <v>1</v>
      </c>
      <c r="P409" s="28" t="s">
        <v>128</v>
      </c>
      <c r="Q409" s="28">
        <v>2933</v>
      </c>
      <c r="R409" s="28"/>
      <c r="S409" s="28"/>
      <c r="T409" s="28"/>
      <c r="U409" s="28" t="s">
        <v>129</v>
      </c>
      <c r="V409" s="29">
        <v>2.4273871347946572E-3</v>
      </c>
    </row>
    <row r="410" spans="1:22" x14ac:dyDescent="0.2">
      <c r="A410" s="28">
        <v>2001</v>
      </c>
      <c r="B410" s="28" t="s">
        <v>88</v>
      </c>
      <c r="C410" s="28" t="s">
        <v>89</v>
      </c>
      <c r="D410" s="28" t="s">
        <v>90</v>
      </c>
      <c r="E410" s="28" t="s">
        <v>78</v>
      </c>
      <c r="F410" s="28" t="s">
        <v>74</v>
      </c>
      <c r="G410" s="28">
        <v>1.46571520003496</v>
      </c>
      <c r="H410" s="29">
        <v>5.1255910016000001</v>
      </c>
      <c r="I410" s="30">
        <v>14.669035127605152</v>
      </c>
      <c r="K410" s="28">
        <v>409</v>
      </c>
      <c r="L410" s="28">
        <v>2000</v>
      </c>
      <c r="M410" s="28" t="s">
        <v>151</v>
      </c>
      <c r="N410" s="28" t="s">
        <v>146</v>
      </c>
      <c r="O410" s="28">
        <v>1</v>
      </c>
      <c r="P410" s="28" t="s">
        <v>128</v>
      </c>
      <c r="Q410" s="28">
        <v>194</v>
      </c>
      <c r="R410" s="28"/>
      <c r="S410" s="28"/>
      <c r="T410" s="28"/>
      <c r="U410" s="28" t="s">
        <v>129</v>
      </c>
      <c r="V410" s="29">
        <v>1.6055680332429712E-4</v>
      </c>
    </row>
    <row r="411" spans="1:22" x14ac:dyDescent="0.2">
      <c r="A411" s="28">
        <v>2000</v>
      </c>
      <c r="B411" s="28" t="s">
        <v>88</v>
      </c>
      <c r="C411" s="28" t="s">
        <v>89</v>
      </c>
      <c r="D411" s="28" t="s">
        <v>90</v>
      </c>
      <c r="E411" s="28" t="s">
        <v>78</v>
      </c>
      <c r="F411" s="28" t="s">
        <v>74</v>
      </c>
      <c r="G411" s="28">
        <v>1.48264831724307</v>
      </c>
      <c r="H411" s="29">
        <v>4.9158017791999997</v>
      </c>
      <c r="I411" s="30">
        <v>14.068635003635459</v>
      </c>
      <c r="K411" s="28">
        <v>410</v>
      </c>
      <c r="L411" s="28">
        <v>2000</v>
      </c>
      <c r="M411" s="28" t="s">
        <v>152</v>
      </c>
      <c r="N411" s="28" t="s">
        <v>146</v>
      </c>
      <c r="O411" s="28">
        <v>1</v>
      </c>
      <c r="P411" s="28" t="s">
        <v>128</v>
      </c>
      <c r="Q411" s="28">
        <v>1162.4000000000001</v>
      </c>
      <c r="R411" s="28"/>
      <c r="S411" s="28"/>
      <c r="T411" s="28"/>
      <c r="U411" s="28" t="s">
        <v>129</v>
      </c>
      <c r="V411" s="29">
        <v>9.6201664012455156E-4</v>
      </c>
    </row>
    <row r="412" spans="1:22" x14ac:dyDescent="0.2">
      <c r="A412" s="28">
        <v>2020</v>
      </c>
      <c r="B412" s="28" t="s">
        <v>77</v>
      </c>
      <c r="C412" s="28" t="s">
        <v>76</v>
      </c>
      <c r="D412" s="28" t="s">
        <v>91</v>
      </c>
      <c r="E412" s="28" t="s">
        <v>78</v>
      </c>
      <c r="F412" s="28" t="s">
        <v>74</v>
      </c>
      <c r="G412" s="28">
        <v>46.949980972902402</v>
      </c>
      <c r="H412" s="29">
        <v>728.4348</v>
      </c>
      <c r="I412" s="30">
        <v>1662.7162174061327</v>
      </c>
      <c r="K412" s="28">
        <v>411</v>
      </c>
      <c r="L412" s="28">
        <v>2000</v>
      </c>
      <c r="M412" s="28" t="s">
        <v>153</v>
      </c>
      <c r="N412" s="28" t="s">
        <v>154</v>
      </c>
      <c r="O412" s="28">
        <v>0.5</v>
      </c>
      <c r="P412" s="28" t="s">
        <v>128</v>
      </c>
      <c r="Q412" s="28">
        <v>5748.1</v>
      </c>
      <c r="R412" s="28"/>
      <c r="S412" s="28"/>
      <c r="T412" s="28"/>
      <c r="U412" s="28" t="s">
        <v>129</v>
      </c>
      <c r="V412" s="29">
        <v>2244.6501785466103</v>
      </c>
    </row>
    <row r="413" spans="1:22" x14ac:dyDescent="0.2">
      <c r="A413" s="28">
        <v>2019</v>
      </c>
      <c r="B413" s="28" t="s">
        <v>77</v>
      </c>
      <c r="C413" s="28" t="s">
        <v>76</v>
      </c>
      <c r="D413" s="28" t="s">
        <v>91</v>
      </c>
      <c r="E413" s="28" t="s">
        <v>78</v>
      </c>
      <c r="F413" s="28" t="s">
        <v>74</v>
      </c>
      <c r="G413" s="28">
        <v>44.478929342749602</v>
      </c>
      <c r="H413" s="29">
        <v>631.00664549999999</v>
      </c>
      <c r="I413" s="30">
        <v>1440.3279233280623</v>
      </c>
      <c r="K413" s="28">
        <v>412</v>
      </c>
      <c r="L413" s="28">
        <v>2000</v>
      </c>
      <c r="M413" s="28" t="s">
        <v>153</v>
      </c>
      <c r="N413" s="28" t="s">
        <v>154</v>
      </c>
      <c r="O413" s="28">
        <v>0.5</v>
      </c>
      <c r="P413" s="28" t="s">
        <v>128</v>
      </c>
      <c r="Q413" s="28">
        <v>5748.1</v>
      </c>
      <c r="R413" s="28"/>
      <c r="S413" s="28"/>
      <c r="T413" s="28"/>
      <c r="U413" s="28" t="s">
        <v>133</v>
      </c>
      <c r="V413" s="29">
        <v>2115.6125358615081</v>
      </c>
    </row>
    <row r="414" spans="1:22" x14ac:dyDescent="0.2">
      <c r="A414" s="28">
        <v>2018</v>
      </c>
      <c r="B414" s="28" t="s">
        <v>77</v>
      </c>
      <c r="C414" s="28" t="s">
        <v>76</v>
      </c>
      <c r="D414" s="28" t="s">
        <v>91</v>
      </c>
      <c r="E414" s="28" t="s">
        <v>78</v>
      </c>
      <c r="F414" s="28" t="s">
        <v>74</v>
      </c>
      <c r="G414" s="28">
        <v>46.949980972902402</v>
      </c>
      <c r="H414" s="29">
        <v>575.46349199999997</v>
      </c>
      <c r="I414" s="30">
        <v>1313.5458117508447</v>
      </c>
      <c r="K414" s="28">
        <v>413</v>
      </c>
      <c r="L414" s="28">
        <v>2000</v>
      </c>
      <c r="M414" s="28" t="s">
        <v>155</v>
      </c>
      <c r="N414" s="28" t="s">
        <v>156</v>
      </c>
      <c r="O414" s="28">
        <v>0.5</v>
      </c>
      <c r="P414" s="28" t="s">
        <v>128</v>
      </c>
      <c r="Q414" s="28">
        <v>191.6</v>
      </c>
      <c r="R414" s="28"/>
      <c r="S414" s="28"/>
      <c r="T414" s="28"/>
      <c r="U414" s="28" t="s">
        <v>129</v>
      </c>
      <c r="V414" s="29">
        <v>38.155024462627864</v>
      </c>
    </row>
    <row r="415" spans="1:22" x14ac:dyDescent="0.2">
      <c r="A415" s="28">
        <v>2017</v>
      </c>
      <c r="B415" s="28" t="s">
        <v>77</v>
      </c>
      <c r="C415" s="28" t="s">
        <v>76</v>
      </c>
      <c r="D415" s="28" t="s">
        <v>91</v>
      </c>
      <c r="E415" s="28" t="s">
        <v>78</v>
      </c>
      <c r="F415" s="28" t="s">
        <v>74</v>
      </c>
      <c r="G415" s="28">
        <v>43.286886230451302</v>
      </c>
      <c r="H415" s="29">
        <v>518.14568921850002</v>
      </c>
      <c r="I415" s="30">
        <v>1182.7129077889715</v>
      </c>
      <c r="K415" s="28">
        <v>414</v>
      </c>
      <c r="L415" s="28">
        <v>2000</v>
      </c>
      <c r="M415" s="28" t="s">
        <v>155</v>
      </c>
      <c r="N415" s="28" t="s">
        <v>156</v>
      </c>
      <c r="O415" s="28">
        <v>0.5</v>
      </c>
      <c r="P415" s="28" t="s">
        <v>128</v>
      </c>
      <c r="Q415" s="28">
        <v>191.6</v>
      </c>
      <c r="R415" s="28"/>
      <c r="S415" s="28"/>
      <c r="T415" s="28"/>
      <c r="U415" s="28" t="s">
        <v>133</v>
      </c>
      <c r="V415" s="29">
        <v>36.67185897055429</v>
      </c>
    </row>
    <row r="416" spans="1:22" x14ac:dyDescent="0.2">
      <c r="A416" s="28">
        <v>2016</v>
      </c>
      <c r="B416" s="28" t="s">
        <v>77</v>
      </c>
      <c r="C416" s="28" t="s">
        <v>76</v>
      </c>
      <c r="D416" s="28" t="s">
        <v>91</v>
      </c>
      <c r="E416" s="28" t="s">
        <v>78</v>
      </c>
      <c r="F416" s="28" t="s">
        <v>74</v>
      </c>
      <c r="G416" s="28">
        <v>49.421032603055203</v>
      </c>
      <c r="H416" s="29">
        <v>464.37718499999897</v>
      </c>
      <c r="I416" s="30">
        <v>1059.9815885964072</v>
      </c>
      <c r="K416" s="28">
        <v>415</v>
      </c>
      <c r="L416" s="28">
        <v>2000</v>
      </c>
      <c r="M416" s="28" t="s">
        <v>157</v>
      </c>
      <c r="N416" s="28" t="s">
        <v>146</v>
      </c>
      <c r="O416" s="28">
        <v>1</v>
      </c>
      <c r="P416" s="28" t="s">
        <v>128</v>
      </c>
      <c r="Q416" s="28">
        <v>790.4</v>
      </c>
      <c r="R416" s="28"/>
      <c r="S416" s="28"/>
      <c r="T416" s="28"/>
      <c r="U416" s="28" t="s">
        <v>129</v>
      </c>
      <c r="V416" s="29">
        <v>6.5414483168827039E-4</v>
      </c>
    </row>
    <row r="417" spans="1:22" x14ac:dyDescent="0.2">
      <c r="A417" s="28">
        <v>2015</v>
      </c>
      <c r="B417" s="28" t="s">
        <v>77</v>
      </c>
      <c r="C417" s="28" t="s">
        <v>76</v>
      </c>
      <c r="D417" s="28" t="s">
        <v>91</v>
      </c>
      <c r="E417" s="28" t="s">
        <v>78</v>
      </c>
      <c r="F417" s="28" t="s">
        <v>74</v>
      </c>
      <c r="G417" s="28">
        <v>42.007877712596901</v>
      </c>
      <c r="H417" s="29">
        <v>320.51131199999998</v>
      </c>
      <c r="I417" s="30">
        <v>731.59513565869838</v>
      </c>
      <c r="K417" s="28">
        <v>416</v>
      </c>
      <c r="L417" s="28">
        <v>2000</v>
      </c>
      <c r="M417" s="28" t="s">
        <v>55</v>
      </c>
      <c r="N417" s="28" t="s">
        <v>158</v>
      </c>
      <c r="O417" s="28">
        <v>0.5</v>
      </c>
      <c r="P417" s="28" t="s">
        <v>128</v>
      </c>
      <c r="Q417" s="28">
        <v>2018.3</v>
      </c>
      <c r="R417" s="28"/>
      <c r="S417" s="28"/>
      <c r="T417" s="28"/>
      <c r="U417" s="28" t="s">
        <v>129</v>
      </c>
      <c r="V417" s="29">
        <v>337.24037382732519</v>
      </c>
    </row>
    <row r="418" spans="1:22" x14ac:dyDescent="0.2">
      <c r="A418" s="28">
        <v>2014</v>
      </c>
      <c r="B418" s="28" t="s">
        <v>77</v>
      </c>
      <c r="C418" s="28" t="s">
        <v>76</v>
      </c>
      <c r="D418" s="28" t="s">
        <v>91</v>
      </c>
      <c r="E418" s="28" t="s">
        <v>78</v>
      </c>
      <c r="F418" s="28" t="s">
        <v>74</v>
      </c>
      <c r="G418" s="28">
        <v>44.478929342749602</v>
      </c>
      <c r="H418" s="29">
        <v>154.792395</v>
      </c>
      <c r="I418" s="30">
        <v>353.32719619880322</v>
      </c>
      <c r="K418" s="28">
        <v>417</v>
      </c>
      <c r="L418" s="28">
        <v>2000</v>
      </c>
      <c r="M418" s="28" t="s">
        <v>55</v>
      </c>
      <c r="N418" s="28" t="s">
        <v>158</v>
      </c>
      <c r="O418" s="28">
        <v>0.5</v>
      </c>
      <c r="P418" s="28" t="s">
        <v>128</v>
      </c>
      <c r="Q418" s="28">
        <v>2018.3</v>
      </c>
      <c r="R418" s="28"/>
      <c r="S418" s="28"/>
      <c r="T418" s="28"/>
      <c r="U418" s="28" t="s">
        <v>133</v>
      </c>
      <c r="V418" s="29">
        <v>329.68498343968298</v>
      </c>
    </row>
    <row r="419" spans="1:22" x14ac:dyDescent="0.2">
      <c r="A419" s="28">
        <v>2020</v>
      </c>
      <c r="B419" s="28" t="s">
        <v>79</v>
      </c>
      <c r="C419" s="28" t="s">
        <v>80</v>
      </c>
      <c r="D419" s="28" t="s">
        <v>91</v>
      </c>
      <c r="E419" s="28" t="s">
        <v>78</v>
      </c>
      <c r="F419" s="28" t="s">
        <v>74</v>
      </c>
      <c r="G419" s="28">
        <v>8.3147310519175299</v>
      </c>
      <c r="H419" s="29">
        <v>203.11949126249999</v>
      </c>
      <c r="I419" s="30">
        <v>463.63802524734132</v>
      </c>
      <c r="K419" s="28">
        <v>418</v>
      </c>
      <c r="L419" s="28">
        <v>2000</v>
      </c>
      <c r="M419" s="28" t="s">
        <v>159</v>
      </c>
      <c r="N419" s="28" t="s">
        <v>146</v>
      </c>
      <c r="O419" s="28">
        <v>1</v>
      </c>
      <c r="P419" s="28" t="s">
        <v>128</v>
      </c>
      <c r="Q419" s="28">
        <v>724</v>
      </c>
      <c r="R419" s="28"/>
      <c r="S419" s="28"/>
      <c r="T419" s="28"/>
      <c r="U419" s="28" t="s">
        <v>129</v>
      </c>
      <c r="V419" s="29">
        <v>5.9919136910717072E-4</v>
      </c>
    </row>
    <row r="420" spans="1:22" x14ac:dyDescent="0.2">
      <c r="A420" s="28">
        <v>2019</v>
      </c>
      <c r="B420" s="28" t="s">
        <v>79</v>
      </c>
      <c r="C420" s="28" t="s">
        <v>80</v>
      </c>
      <c r="D420" s="28" t="s">
        <v>91</v>
      </c>
      <c r="E420" s="28" t="s">
        <v>78</v>
      </c>
      <c r="F420" s="28" t="s">
        <v>74</v>
      </c>
      <c r="G420" s="28">
        <v>8.3147310519175299</v>
      </c>
      <c r="H420" s="29">
        <v>182.80754213624999</v>
      </c>
      <c r="I420" s="30">
        <v>417.27422272260719</v>
      </c>
      <c r="K420" s="28">
        <v>419</v>
      </c>
      <c r="L420" s="28">
        <v>2000</v>
      </c>
      <c r="M420" s="28" t="s">
        <v>56</v>
      </c>
      <c r="N420" s="28" t="s">
        <v>160</v>
      </c>
      <c r="O420" s="28">
        <v>1</v>
      </c>
      <c r="P420" s="28" t="s">
        <v>128</v>
      </c>
      <c r="Q420" s="28">
        <v>300</v>
      </c>
      <c r="R420" s="28"/>
      <c r="S420" s="28"/>
      <c r="T420" s="28"/>
      <c r="U420" s="28" t="s">
        <v>129</v>
      </c>
      <c r="V420" s="29">
        <v>7.65</v>
      </c>
    </row>
    <row r="421" spans="1:22" x14ac:dyDescent="0.2">
      <c r="A421" s="28">
        <v>2018</v>
      </c>
      <c r="B421" s="28" t="s">
        <v>79</v>
      </c>
      <c r="C421" s="28" t="s">
        <v>80</v>
      </c>
      <c r="D421" s="28" t="s">
        <v>91</v>
      </c>
      <c r="E421" s="28" t="s">
        <v>78</v>
      </c>
      <c r="F421" s="28" t="s">
        <v>74</v>
      </c>
      <c r="G421" s="28">
        <v>8.3147310519175299</v>
      </c>
      <c r="H421" s="29">
        <v>162.49559300999999</v>
      </c>
      <c r="I421" s="30">
        <v>370.91042019787307</v>
      </c>
      <c r="K421" s="28">
        <v>420</v>
      </c>
      <c r="L421" s="28">
        <v>2000</v>
      </c>
      <c r="M421" s="28" t="s">
        <v>161</v>
      </c>
      <c r="N421" s="28" t="s">
        <v>127</v>
      </c>
      <c r="O421" s="28">
        <v>0.5</v>
      </c>
      <c r="P421" s="28" t="s">
        <v>128</v>
      </c>
      <c r="Q421" s="28">
        <v>721</v>
      </c>
      <c r="R421" s="28"/>
      <c r="S421" s="28"/>
      <c r="T421" s="28"/>
      <c r="U421" s="28" t="s">
        <v>129</v>
      </c>
      <c r="V421" s="29">
        <v>98.056000000000012</v>
      </c>
    </row>
    <row r="422" spans="1:22" x14ac:dyDescent="0.2">
      <c r="A422" s="28">
        <v>2017</v>
      </c>
      <c r="B422" s="28" t="s">
        <v>79</v>
      </c>
      <c r="C422" s="28" t="s">
        <v>80</v>
      </c>
      <c r="D422" s="28" t="s">
        <v>91</v>
      </c>
      <c r="E422" s="28" t="s">
        <v>78</v>
      </c>
      <c r="F422" s="28" t="s">
        <v>74</v>
      </c>
      <c r="G422" s="28">
        <v>8.3147310519175299</v>
      </c>
      <c r="H422" s="29">
        <v>142.18364388374999</v>
      </c>
      <c r="I422" s="30">
        <v>324.54661767313894</v>
      </c>
      <c r="K422" s="28">
        <v>421</v>
      </c>
      <c r="L422" s="28">
        <v>2000</v>
      </c>
      <c r="M422" s="28" t="s">
        <v>161</v>
      </c>
      <c r="N422" s="28" t="s">
        <v>127</v>
      </c>
      <c r="O422" s="28">
        <v>0.5</v>
      </c>
      <c r="P422" s="28" t="s">
        <v>128</v>
      </c>
      <c r="Q422" s="28">
        <v>721</v>
      </c>
      <c r="R422" s="28"/>
      <c r="S422" s="28"/>
      <c r="T422" s="28"/>
      <c r="U422" s="28" t="s">
        <v>133</v>
      </c>
      <c r="V422" s="29">
        <v>98.056000000000012</v>
      </c>
    </row>
    <row r="423" spans="1:22" x14ac:dyDescent="0.2">
      <c r="A423" s="28">
        <v>2016</v>
      </c>
      <c r="B423" s="28" t="s">
        <v>79</v>
      </c>
      <c r="C423" s="28" t="s">
        <v>80</v>
      </c>
      <c r="D423" s="28" t="s">
        <v>91</v>
      </c>
      <c r="E423" s="28" t="s">
        <v>78</v>
      </c>
      <c r="F423" s="28" t="s">
        <v>74</v>
      </c>
      <c r="G423" s="28">
        <v>8.2737046674655197</v>
      </c>
      <c r="H423" s="29">
        <v>127.7064575055</v>
      </c>
      <c r="I423" s="30">
        <v>291.50117204982791</v>
      </c>
      <c r="K423" s="28">
        <v>422</v>
      </c>
      <c r="L423" s="28">
        <v>2000</v>
      </c>
      <c r="M423" s="28" t="s">
        <v>162</v>
      </c>
      <c r="N423" s="28" t="s">
        <v>146</v>
      </c>
      <c r="O423" s="28">
        <v>1</v>
      </c>
      <c r="P423" s="28" t="s">
        <v>128</v>
      </c>
      <c r="Q423" s="28">
        <v>58</v>
      </c>
      <c r="R423" s="28"/>
      <c r="S423" s="28"/>
      <c r="T423" s="28"/>
      <c r="U423" s="28" t="s">
        <v>129</v>
      </c>
      <c r="V423" s="29">
        <v>4.8001518519635225E-5</v>
      </c>
    </row>
    <row r="424" spans="1:22" x14ac:dyDescent="0.2">
      <c r="A424" s="28">
        <v>2015</v>
      </c>
      <c r="B424" s="28" t="s">
        <v>79</v>
      </c>
      <c r="C424" s="28" t="s">
        <v>80</v>
      </c>
      <c r="D424" s="28" t="s">
        <v>91</v>
      </c>
      <c r="E424" s="28" t="s">
        <v>78</v>
      </c>
      <c r="F424" s="28" t="s">
        <v>74</v>
      </c>
      <c r="G424" s="28">
        <v>8.2326782830135095</v>
      </c>
      <c r="H424" s="29">
        <v>89.027480169</v>
      </c>
      <c r="I424" s="30">
        <v>203.21301930083402</v>
      </c>
      <c r="K424" s="28">
        <v>423</v>
      </c>
      <c r="L424" s="28">
        <v>2000</v>
      </c>
      <c r="M424" s="28" t="s">
        <v>163</v>
      </c>
      <c r="N424" s="28" t="s">
        <v>146</v>
      </c>
      <c r="O424" s="28">
        <v>1</v>
      </c>
      <c r="P424" s="28" t="s">
        <v>128</v>
      </c>
      <c r="Q424" s="28">
        <v>928.8</v>
      </c>
      <c r="R424" s="28"/>
      <c r="S424" s="28"/>
      <c r="T424" s="28"/>
      <c r="U424" s="28" t="s">
        <v>129</v>
      </c>
      <c r="V424" s="29">
        <v>7.6868638622477924E-4</v>
      </c>
    </row>
    <row r="425" spans="1:22" x14ac:dyDescent="0.2">
      <c r="A425" s="28">
        <v>2014</v>
      </c>
      <c r="B425" s="28" t="s">
        <v>79</v>
      </c>
      <c r="C425" s="28" t="s">
        <v>80</v>
      </c>
      <c r="D425" s="28" t="s">
        <v>91</v>
      </c>
      <c r="E425" s="28" t="s">
        <v>78</v>
      </c>
      <c r="F425" s="28" t="s">
        <v>74</v>
      </c>
      <c r="G425" s="28">
        <v>8.1916518985615099</v>
      </c>
      <c r="H425" s="29">
        <v>46.458661000500001</v>
      </c>
      <c r="I425" s="30">
        <v>106.0459619508914</v>
      </c>
      <c r="K425" s="28">
        <v>424</v>
      </c>
      <c r="L425" s="28">
        <v>2000</v>
      </c>
      <c r="M425" s="28" t="s">
        <v>164</v>
      </c>
      <c r="N425" s="28" t="s">
        <v>146</v>
      </c>
      <c r="O425" s="28">
        <v>1</v>
      </c>
      <c r="P425" s="28" t="s">
        <v>128</v>
      </c>
      <c r="Q425" s="28">
        <v>14073.4</v>
      </c>
      <c r="R425" s="28"/>
      <c r="S425" s="28"/>
      <c r="T425" s="28"/>
      <c r="U425" s="28" t="s">
        <v>129</v>
      </c>
      <c r="V425" s="29">
        <v>1.1647320185073006E-2</v>
      </c>
    </row>
    <row r="426" spans="1:22" x14ac:dyDescent="0.2">
      <c r="A426" s="28">
        <v>2020</v>
      </c>
      <c r="B426" s="28" t="s">
        <v>81</v>
      </c>
      <c r="C426" s="28" t="s">
        <v>82</v>
      </c>
      <c r="D426" s="28" t="s">
        <v>91</v>
      </c>
      <c r="E426" s="28" t="s">
        <v>78</v>
      </c>
      <c r="F426" s="28" t="s">
        <v>74</v>
      </c>
      <c r="G426" s="28">
        <v>2.81161701568498</v>
      </c>
      <c r="H426" s="29">
        <v>185.905666394999</v>
      </c>
      <c r="I426" s="30">
        <v>424.34596263476038</v>
      </c>
      <c r="K426" s="28">
        <v>425</v>
      </c>
      <c r="L426" s="28">
        <v>2000</v>
      </c>
      <c r="M426" s="28" t="s">
        <v>165</v>
      </c>
      <c r="N426" s="28" t="s">
        <v>140</v>
      </c>
      <c r="O426" s="28">
        <v>1</v>
      </c>
      <c r="P426" s="28" t="s">
        <v>128</v>
      </c>
      <c r="Q426" s="28">
        <v>9337</v>
      </c>
      <c r="R426" s="28">
        <v>0</v>
      </c>
      <c r="S426" s="45">
        <v>0</v>
      </c>
      <c r="T426" s="45">
        <v>0</v>
      </c>
      <c r="U426" s="28" t="s">
        <v>129</v>
      </c>
      <c r="V426" s="29">
        <v>0</v>
      </c>
    </row>
    <row r="427" spans="1:22" x14ac:dyDescent="0.2">
      <c r="A427" s="28">
        <v>2019</v>
      </c>
      <c r="B427" s="28" t="s">
        <v>81</v>
      </c>
      <c r="C427" s="28" t="s">
        <v>82</v>
      </c>
      <c r="D427" s="28" t="s">
        <v>91</v>
      </c>
      <c r="E427" s="28" t="s">
        <v>78</v>
      </c>
      <c r="F427" s="28" t="s">
        <v>74</v>
      </c>
      <c r="G427" s="28">
        <v>2.81161701568498</v>
      </c>
      <c r="H427" s="29">
        <v>185.905666394999</v>
      </c>
      <c r="I427" s="30">
        <v>424.34596263476038</v>
      </c>
      <c r="K427" s="28">
        <v>426</v>
      </c>
      <c r="L427" s="28">
        <v>2000</v>
      </c>
      <c r="M427" s="28" t="s">
        <v>166</v>
      </c>
      <c r="N427" s="28" t="s">
        <v>167</v>
      </c>
      <c r="O427" s="28">
        <v>0.5</v>
      </c>
      <c r="P427" s="28" t="s">
        <v>128</v>
      </c>
      <c r="Q427" s="28">
        <v>7740.7</v>
      </c>
      <c r="R427" s="28"/>
      <c r="S427" s="28"/>
      <c r="T427" s="28"/>
      <c r="U427" s="28" t="s">
        <v>129</v>
      </c>
      <c r="V427" s="29">
        <v>1267.0166873119106</v>
      </c>
    </row>
    <row r="428" spans="1:22" x14ac:dyDescent="0.2">
      <c r="A428" s="28">
        <v>2018</v>
      </c>
      <c r="B428" s="28" t="s">
        <v>81</v>
      </c>
      <c r="C428" s="28" t="s">
        <v>82</v>
      </c>
      <c r="D428" s="28" t="s">
        <v>91</v>
      </c>
      <c r="E428" s="28" t="s">
        <v>78</v>
      </c>
      <c r="F428" s="28" t="s">
        <v>74</v>
      </c>
      <c r="G428" s="28">
        <v>2.81161701568498</v>
      </c>
      <c r="H428" s="29">
        <v>185.905666394999</v>
      </c>
      <c r="I428" s="30">
        <v>424.34596263476038</v>
      </c>
      <c r="K428" s="28">
        <v>427</v>
      </c>
      <c r="L428" s="28">
        <v>2000</v>
      </c>
      <c r="M428" s="28" t="s">
        <v>166</v>
      </c>
      <c r="N428" s="28" t="s">
        <v>167</v>
      </c>
      <c r="O428" s="28">
        <v>0.5</v>
      </c>
      <c r="P428" s="28" t="s">
        <v>128</v>
      </c>
      <c r="Q428" s="28">
        <v>7740.7</v>
      </c>
      <c r="R428" s="28"/>
      <c r="S428" s="28"/>
      <c r="T428" s="28"/>
      <c r="U428" s="28" t="s">
        <v>133</v>
      </c>
      <c r="V428" s="29">
        <v>1243.78602841218</v>
      </c>
    </row>
    <row r="429" spans="1:22" x14ac:dyDescent="0.2">
      <c r="A429" s="28">
        <v>2017</v>
      </c>
      <c r="B429" s="28" t="s">
        <v>81</v>
      </c>
      <c r="C429" s="28" t="s">
        <v>82</v>
      </c>
      <c r="D429" s="28" t="s">
        <v>91</v>
      </c>
      <c r="E429" s="28" t="s">
        <v>78</v>
      </c>
      <c r="F429" s="28" t="s">
        <v>74</v>
      </c>
      <c r="G429" s="28">
        <v>2.81161701568498</v>
      </c>
      <c r="H429" s="29">
        <v>185.905666394999</v>
      </c>
      <c r="I429" s="30">
        <v>424.34596263476038</v>
      </c>
      <c r="K429" s="28">
        <v>428</v>
      </c>
      <c r="L429" s="28">
        <v>2000</v>
      </c>
      <c r="M429" s="28" t="s">
        <v>168</v>
      </c>
      <c r="N429" s="28" t="s">
        <v>146</v>
      </c>
      <c r="O429" s="28">
        <v>1</v>
      </c>
      <c r="P429" s="28" t="s">
        <v>128</v>
      </c>
      <c r="Q429" s="28">
        <v>47000</v>
      </c>
      <c r="R429" s="28"/>
      <c r="S429" s="28"/>
      <c r="T429" s="28"/>
      <c r="U429" s="28" t="s">
        <v>129</v>
      </c>
      <c r="V429" s="29">
        <v>3.8897782248669924E-2</v>
      </c>
    </row>
    <row r="430" spans="1:22" x14ac:dyDescent="0.2">
      <c r="A430" s="28">
        <v>2016</v>
      </c>
      <c r="B430" s="28" t="s">
        <v>81</v>
      </c>
      <c r="C430" s="28" t="s">
        <v>82</v>
      </c>
      <c r="D430" s="28" t="s">
        <v>91</v>
      </c>
      <c r="E430" s="28" t="s">
        <v>78</v>
      </c>
      <c r="F430" s="28" t="s">
        <v>74</v>
      </c>
      <c r="G430" s="28">
        <v>2.9161648864650598</v>
      </c>
      <c r="H430" s="29">
        <v>110.02953021389899</v>
      </c>
      <c r="I430" s="30">
        <v>251.15203760203099</v>
      </c>
      <c r="K430" s="28">
        <v>429</v>
      </c>
      <c r="L430" s="28">
        <v>2001</v>
      </c>
      <c r="M430" s="28" t="s">
        <v>126</v>
      </c>
      <c r="N430" s="28" t="s">
        <v>127</v>
      </c>
      <c r="O430" s="28">
        <v>0.5</v>
      </c>
      <c r="P430" s="28" t="s">
        <v>128</v>
      </c>
      <c r="Q430" s="28">
        <v>825</v>
      </c>
      <c r="R430" s="28"/>
      <c r="S430" s="28"/>
      <c r="T430" s="28"/>
      <c r="U430" s="28" t="s">
        <v>129</v>
      </c>
      <c r="V430" s="29">
        <v>112.2</v>
      </c>
    </row>
    <row r="431" spans="1:22" x14ac:dyDescent="0.2">
      <c r="A431" s="28">
        <v>2015</v>
      </c>
      <c r="B431" s="28" t="s">
        <v>81</v>
      </c>
      <c r="C431" s="28" t="s">
        <v>82</v>
      </c>
      <c r="D431" s="28" t="s">
        <v>91</v>
      </c>
      <c r="E431" s="28" t="s">
        <v>78</v>
      </c>
      <c r="F431" s="28" t="s">
        <v>74</v>
      </c>
      <c r="G431" s="28">
        <v>3.0207127572451502</v>
      </c>
      <c r="H431" s="29">
        <v>48.2291824847999</v>
      </c>
      <c r="I431" s="30">
        <v>110.08733227698154</v>
      </c>
      <c r="K431" s="28">
        <v>430</v>
      </c>
      <c r="L431" s="28">
        <v>2001</v>
      </c>
      <c r="M431" s="28" t="s">
        <v>126</v>
      </c>
      <c r="N431" s="28" t="s">
        <v>127</v>
      </c>
      <c r="O431" s="28">
        <v>0.5</v>
      </c>
      <c r="P431" s="28" t="s">
        <v>128</v>
      </c>
      <c r="Q431" s="28">
        <v>825</v>
      </c>
      <c r="R431" s="28"/>
      <c r="S431" s="28"/>
      <c r="T431" s="28"/>
      <c r="U431" s="28" t="s">
        <v>133</v>
      </c>
      <c r="V431" s="29">
        <v>112.2</v>
      </c>
    </row>
    <row r="432" spans="1:22" x14ac:dyDescent="0.2">
      <c r="A432" s="28">
        <v>2020</v>
      </c>
      <c r="B432" s="28" t="s">
        <v>83</v>
      </c>
      <c r="C432" s="28" t="s">
        <v>80</v>
      </c>
      <c r="D432" s="28" t="s">
        <v>91</v>
      </c>
      <c r="E432" s="28" t="s">
        <v>78</v>
      </c>
      <c r="F432" s="28" t="s">
        <v>74</v>
      </c>
      <c r="G432" s="28">
        <v>2.4094883315435198</v>
      </c>
      <c r="H432" s="29">
        <v>8.4951685119999993</v>
      </c>
      <c r="I432" s="30">
        <v>19.390966019883074</v>
      </c>
      <c r="K432" s="28">
        <v>431</v>
      </c>
      <c r="L432" s="28">
        <v>2001</v>
      </c>
      <c r="M432" s="28" t="s">
        <v>136</v>
      </c>
      <c r="N432" s="28" t="s">
        <v>137</v>
      </c>
      <c r="O432" s="28">
        <v>0.5</v>
      </c>
      <c r="P432" s="28" t="s">
        <v>128</v>
      </c>
      <c r="Q432" s="28">
        <v>85</v>
      </c>
      <c r="R432" s="28"/>
      <c r="S432" s="28"/>
      <c r="T432" s="28"/>
      <c r="U432" s="28" t="s">
        <v>129</v>
      </c>
      <c r="V432" s="29">
        <v>0</v>
      </c>
    </row>
    <row r="433" spans="1:22" x14ac:dyDescent="0.2">
      <c r="A433" s="28">
        <v>2019</v>
      </c>
      <c r="B433" s="28" t="s">
        <v>83</v>
      </c>
      <c r="C433" s="28" t="s">
        <v>80</v>
      </c>
      <c r="D433" s="28" t="s">
        <v>91</v>
      </c>
      <c r="E433" s="28" t="s">
        <v>78</v>
      </c>
      <c r="F433" s="28" t="s">
        <v>74</v>
      </c>
      <c r="G433" s="28">
        <v>2.4094883315435198</v>
      </c>
      <c r="H433" s="29">
        <v>8.4951685119999993</v>
      </c>
      <c r="I433" s="30">
        <v>19.390966019883074</v>
      </c>
      <c r="K433" s="28">
        <v>432</v>
      </c>
      <c r="L433" s="28">
        <v>2001</v>
      </c>
      <c r="M433" s="28" t="s">
        <v>136</v>
      </c>
      <c r="N433" s="28" t="s">
        <v>137</v>
      </c>
      <c r="O433" s="28">
        <v>0.5</v>
      </c>
      <c r="P433" s="28" t="s">
        <v>128</v>
      </c>
      <c r="Q433" s="28">
        <v>85</v>
      </c>
      <c r="R433" s="28"/>
      <c r="S433" s="28"/>
      <c r="T433" s="28"/>
      <c r="U433" s="28" t="s">
        <v>133</v>
      </c>
      <c r="V433" s="29">
        <v>0</v>
      </c>
    </row>
    <row r="434" spans="1:22" x14ac:dyDescent="0.2">
      <c r="A434" s="28">
        <v>2018</v>
      </c>
      <c r="B434" s="28" t="s">
        <v>83</v>
      </c>
      <c r="C434" s="28" t="s">
        <v>80</v>
      </c>
      <c r="D434" s="28" t="s">
        <v>91</v>
      </c>
      <c r="E434" s="28" t="s">
        <v>78</v>
      </c>
      <c r="F434" s="28" t="s">
        <v>74</v>
      </c>
      <c r="G434" s="28">
        <v>2.4094883315435198</v>
      </c>
      <c r="H434" s="29">
        <v>8.4951685119999993</v>
      </c>
      <c r="I434" s="30">
        <v>19.390966019883074</v>
      </c>
      <c r="K434" s="28">
        <v>433</v>
      </c>
      <c r="L434" s="28">
        <v>2001</v>
      </c>
      <c r="M434" s="28" t="s">
        <v>49</v>
      </c>
      <c r="N434" s="28" t="s">
        <v>140</v>
      </c>
      <c r="O434" s="28">
        <v>9.2898109783360605E-2</v>
      </c>
      <c r="P434" s="28" t="s">
        <v>128</v>
      </c>
      <c r="Q434" s="28">
        <v>11307.2792285013</v>
      </c>
      <c r="R434" s="28">
        <v>50</v>
      </c>
      <c r="S434" s="45">
        <v>0.3</v>
      </c>
      <c r="T434" s="45">
        <v>0.15</v>
      </c>
      <c r="U434" s="28" t="s">
        <v>141</v>
      </c>
      <c r="V434" s="29">
        <v>9611.1873442261058</v>
      </c>
    </row>
    <row r="435" spans="1:22" x14ac:dyDescent="0.2">
      <c r="A435" s="28">
        <v>2017</v>
      </c>
      <c r="B435" s="28" t="s">
        <v>83</v>
      </c>
      <c r="C435" s="28" t="s">
        <v>80</v>
      </c>
      <c r="D435" s="28" t="s">
        <v>91</v>
      </c>
      <c r="E435" s="28" t="s">
        <v>78</v>
      </c>
      <c r="F435" s="28" t="s">
        <v>74</v>
      </c>
      <c r="G435" s="28">
        <v>2.4094883315435198</v>
      </c>
      <c r="H435" s="29">
        <v>8.4951685119999993</v>
      </c>
      <c r="I435" s="30">
        <v>19.390966019883074</v>
      </c>
      <c r="K435" s="28">
        <v>434</v>
      </c>
      <c r="L435" s="28">
        <v>2001</v>
      </c>
      <c r="M435" s="28" t="s">
        <v>49</v>
      </c>
      <c r="N435" s="28" t="s">
        <v>140</v>
      </c>
      <c r="O435" s="28">
        <v>0.20821954002283899</v>
      </c>
      <c r="P435" s="28" t="s">
        <v>128</v>
      </c>
      <c r="Q435" s="28">
        <v>25343.857752959899</v>
      </c>
      <c r="R435" s="28">
        <v>50</v>
      </c>
      <c r="S435" s="45">
        <v>0.3</v>
      </c>
      <c r="T435" s="45">
        <v>0.15</v>
      </c>
      <c r="U435" s="28" t="s">
        <v>169</v>
      </c>
      <c r="V435" s="29">
        <v>21542.279090015916</v>
      </c>
    </row>
    <row r="436" spans="1:22" x14ac:dyDescent="0.2">
      <c r="A436" s="28">
        <v>2016</v>
      </c>
      <c r="B436" s="28" t="s">
        <v>83</v>
      </c>
      <c r="C436" s="28" t="s">
        <v>80</v>
      </c>
      <c r="D436" s="28" t="s">
        <v>91</v>
      </c>
      <c r="E436" s="28" t="s">
        <v>78</v>
      </c>
      <c r="F436" s="28" t="s">
        <v>74</v>
      </c>
      <c r="G436" s="28">
        <v>2.34895889429347</v>
      </c>
      <c r="H436" s="29">
        <v>5.3787625631999996</v>
      </c>
      <c r="I436" s="30">
        <v>12.277496549326882</v>
      </c>
      <c r="K436" s="28">
        <v>435</v>
      </c>
      <c r="L436" s="28">
        <v>2001</v>
      </c>
      <c r="M436" s="28" t="s">
        <v>49</v>
      </c>
      <c r="N436" s="28" t="s">
        <v>140</v>
      </c>
      <c r="O436" s="28">
        <v>4.8882350193800099E-2</v>
      </c>
      <c r="P436" s="28" t="s">
        <v>128</v>
      </c>
      <c r="Q436" s="28">
        <v>5949.8130185387699</v>
      </c>
      <c r="R436" s="28">
        <v>50</v>
      </c>
      <c r="S436" s="45">
        <v>0.3</v>
      </c>
      <c r="T436" s="45">
        <v>0.15</v>
      </c>
      <c r="U436" s="28" t="s">
        <v>129</v>
      </c>
      <c r="V436" s="29">
        <v>5057.3410657579552</v>
      </c>
    </row>
    <row r="437" spans="1:22" x14ac:dyDescent="0.2">
      <c r="A437" s="28">
        <v>2015</v>
      </c>
      <c r="B437" s="28" t="s">
        <v>83</v>
      </c>
      <c r="C437" s="28" t="s">
        <v>80</v>
      </c>
      <c r="D437" s="28" t="s">
        <v>91</v>
      </c>
      <c r="E437" s="28" t="s">
        <v>78</v>
      </c>
      <c r="F437" s="28" t="s">
        <v>74</v>
      </c>
      <c r="G437" s="28">
        <v>2.2884294570434101</v>
      </c>
      <c r="H437" s="29">
        <v>2.9240991616000001</v>
      </c>
      <c r="I437" s="30">
        <v>6.6745123891609737</v>
      </c>
      <c r="K437" s="28">
        <v>436</v>
      </c>
      <c r="L437" s="28">
        <v>2001</v>
      </c>
      <c r="M437" s="28" t="s">
        <v>49</v>
      </c>
      <c r="N437" s="28" t="s">
        <v>140</v>
      </c>
      <c r="O437" s="28">
        <v>0.15</v>
      </c>
      <c r="P437" s="28" t="s">
        <v>128</v>
      </c>
      <c r="Q437" s="28">
        <v>18257.55</v>
      </c>
      <c r="R437" s="28">
        <v>50</v>
      </c>
      <c r="S437" s="45">
        <v>0.3</v>
      </c>
      <c r="T437" s="45">
        <v>0.15</v>
      </c>
      <c r="U437" s="28" t="s">
        <v>142</v>
      </c>
      <c r="V437" s="29">
        <v>15518.917500000001</v>
      </c>
    </row>
    <row r="438" spans="1:22" x14ac:dyDescent="0.2">
      <c r="A438" s="28">
        <v>2020</v>
      </c>
      <c r="B438" s="28" t="s">
        <v>84</v>
      </c>
      <c r="C438" s="28" t="s">
        <v>85</v>
      </c>
      <c r="D438" s="28" t="s">
        <v>91</v>
      </c>
      <c r="E438" s="28" t="s">
        <v>78</v>
      </c>
      <c r="F438" s="28" t="s">
        <v>74</v>
      </c>
      <c r="G438" s="28">
        <v>1.96870377161496</v>
      </c>
      <c r="H438" s="29">
        <v>4.5842830079999999</v>
      </c>
      <c r="I438" s="30">
        <v>10.464027394875929</v>
      </c>
      <c r="K438" s="28">
        <v>437</v>
      </c>
      <c r="L438" s="28">
        <v>2001</v>
      </c>
      <c r="M438" s="28" t="s">
        <v>49</v>
      </c>
      <c r="N438" s="28" t="s">
        <v>140</v>
      </c>
      <c r="O438" s="28">
        <v>0.5</v>
      </c>
      <c r="P438" s="28" t="s">
        <v>128</v>
      </c>
      <c r="Q438" s="28">
        <v>60858.5</v>
      </c>
      <c r="R438" s="28">
        <v>50</v>
      </c>
      <c r="S438" s="45">
        <v>0.3</v>
      </c>
      <c r="T438" s="45">
        <v>0.15</v>
      </c>
      <c r="U438" s="28" t="s">
        <v>133</v>
      </c>
      <c r="V438" s="29">
        <v>51729.725000000006</v>
      </c>
    </row>
    <row r="439" spans="1:22" x14ac:dyDescent="0.2">
      <c r="A439" s="28">
        <v>2019</v>
      </c>
      <c r="B439" s="28" t="s">
        <v>84</v>
      </c>
      <c r="C439" s="28" t="s">
        <v>85</v>
      </c>
      <c r="D439" s="28" t="s">
        <v>91</v>
      </c>
      <c r="E439" s="28" t="s">
        <v>78</v>
      </c>
      <c r="F439" s="28" t="s">
        <v>74</v>
      </c>
      <c r="G439" s="28">
        <v>1.96870377161496</v>
      </c>
      <c r="H439" s="29">
        <v>4.5842830079999999</v>
      </c>
      <c r="I439" s="30">
        <v>10.464027394875929</v>
      </c>
      <c r="K439" s="28">
        <v>438</v>
      </c>
      <c r="L439" s="28">
        <v>2001</v>
      </c>
      <c r="M439" s="28" t="s">
        <v>50</v>
      </c>
      <c r="N439" s="28" t="s">
        <v>143</v>
      </c>
      <c r="O439" s="28">
        <v>0.5</v>
      </c>
      <c r="P439" s="28" t="s">
        <v>128</v>
      </c>
      <c r="Q439" s="28">
        <v>5797.5</v>
      </c>
      <c r="R439" s="28"/>
      <c r="S439" s="28"/>
      <c r="T439" s="28"/>
      <c r="U439" s="28" t="s">
        <v>129</v>
      </c>
      <c r="V439" s="29">
        <v>7083.7370785244757</v>
      </c>
    </row>
    <row r="440" spans="1:22" x14ac:dyDescent="0.2">
      <c r="A440" s="28">
        <v>2018</v>
      </c>
      <c r="B440" s="28" t="s">
        <v>84</v>
      </c>
      <c r="C440" s="28" t="s">
        <v>85</v>
      </c>
      <c r="D440" s="28" t="s">
        <v>91</v>
      </c>
      <c r="E440" s="28" t="s">
        <v>78</v>
      </c>
      <c r="F440" s="28" t="s">
        <v>74</v>
      </c>
      <c r="G440" s="28">
        <v>1.96870377161496</v>
      </c>
      <c r="H440" s="29">
        <v>4.5842830079999999</v>
      </c>
      <c r="I440" s="30">
        <v>10.464027394875929</v>
      </c>
      <c r="K440" s="28">
        <v>439</v>
      </c>
      <c r="L440" s="28">
        <v>2001</v>
      </c>
      <c r="M440" s="28" t="s">
        <v>50</v>
      </c>
      <c r="N440" s="28" t="s">
        <v>143</v>
      </c>
      <c r="O440" s="28">
        <v>0.5</v>
      </c>
      <c r="P440" s="28" t="s">
        <v>128</v>
      </c>
      <c r="Q440" s="28">
        <v>5797.5</v>
      </c>
      <c r="R440" s="28"/>
      <c r="S440" s="28"/>
      <c r="T440" s="28"/>
      <c r="U440" s="28" t="s">
        <v>133</v>
      </c>
      <c r="V440" s="29">
        <v>6906.1919708403002</v>
      </c>
    </row>
    <row r="441" spans="1:22" x14ac:dyDescent="0.2">
      <c r="A441" s="28">
        <v>2017</v>
      </c>
      <c r="B441" s="28" t="s">
        <v>84</v>
      </c>
      <c r="C441" s="28" t="s">
        <v>85</v>
      </c>
      <c r="D441" s="28" t="s">
        <v>91</v>
      </c>
      <c r="E441" s="28" t="s">
        <v>78</v>
      </c>
      <c r="F441" s="28" t="s">
        <v>74</v>
      </c>
      <c r="G441" s="28">
        <v>1.96870377161496</v>
      </c>
      <c r="H441" s="29">
        <v>4.5842830079999999</v>
      </c>
      <c r="I441" s="30">
        <v>10.464027394875929</v>
      </c>
      <c r="K441" s="28">
        <v>440</v>
      </c>
      <c r="L441" s="28">
        <v>2001</v>
      </c>
      <c r="M441" s="28" t="s">
        <v>51</v>
      </c>
      <c r="N441" s="28" t="s">
        <v>144</v>
      </c>
      <c r="O441" s="28">
        <v>0.19673221915767899</v>
      </c>
      <c r="P441" s="28" t="s">
        <v>128</v>
      </c>
      <c r="Q441" s="28">
        <v>30100.029531124899</v>
      </c>
      <c r="R441" s="28"/>
      <c r="S441" s="28"/>
      <c r="T441" s="28"/>
      <c r="U441" s="28" t="s">
        <v>141</v>
      </c>
      <c r="V441" s="29">
        <v>72328.205043428155</v>
      </c>
    </row>
    <row r="442" spans="1:22" x14ac:dyDescent="0.2">
      <c r="A442" s="28">
        <v>2016</v>
      </c>
      <c r="B442" s="28" t="s">
        <v>84</v>
      </c>
      <c r="C442" s="28" t="s">
        <v>85</v>
      </c>
      <c r="D442" s="28" t="s">
        <v>91</v>
      </c>
      <c r="E442" s="28" t="s">
        <v>78</v>
      </c>
      <c r="F442" s="28" t="s">
        <v>74</v>
      </c>
      <c r="G442" s="28">
        <v>2.31092292816288</v>
      </c>
      <c r="H442" s="29">
        <v>2.7275836400000002</v>
      </c>
      <c r="I442" s="30">
        <v>6.2259485029540746</v>
      </c>
      <c r="K442" s="28">
        <v>441</v>
      </c>
      <c r="L442" s="28">
        <v>2001</v>
      </c>
      <c r="M442" s="28" t="s">
        <v>51</v>
      </c>
      <c r="N442" s="28" t="s">
        <v>144</v>
      </c>
      <c r="O442" s="28">
        <v>0.44095076074434297</v>
      </c>
      <c r="P442" s="28" t="s">
        <v>128</v>
      </c>
      <c r="Q442" s="28">
        <v>67465.466393884504</v>
      </c>
      <c r="R442" s="28"/>
      <c r="S442" s="28"/>
      <c r="T442" s="28"/>
      <c r="U442" s="28" t="s">
        <v>169</v>
      </c>
      <c r="V442" s="29">
        <v>172754.47555320719</v>
      </c>
    </row>
    <row r="443" spans="1:22" x14ac:dyDescent="0.2">
      <c r="A443" s="28">
        <v>2015</v>
      </c>
      <c r="B443" s="28" t="s">
        <v>84</v>
      </c>
      <c r="C443" s="28" t="s">
        <v>85</v>
      </c>
      <c r="D443" s="28" t="s">
        <v>91</v>
      </c>
      <c r="E443" s="28" t="s">
        <v>78</v>
      </c>
      <c r="F443" s="28" t="s">
        <v>74</v>
      </c>
      <c r="G443" s="28">
        <v>2.6531420847108</v>
      </c>
      <c r="H443" s="29">
        <v>1.2949952</v>
      </c>
      <c r="I443" s="30">
        <v>2.9559399420553469</v>
      </c>
      <c r="K443" s="28">
        <v>442</v>
      </c>
      <c r="L443" s="28">
        <v>2001</v>
      </c>
      <c r="M443" s="28" t="s">
        <v>51</v>
      </c>
      <c r="N443" s="28" t="s">
        <v>144</v>
      </c>
      <c r="O443" s="28">
        <v>0.103519148599421</v>
      </c>
      <c r="P443" s="28" t="s">
        <v>128</v>
      </c>
      <c r="Q443" s="28">
        <v>15838.429735711499</v>
      </c>
      <c r="R443" s="28"/>
      <c r="S443" s="28"/>
      <c r="T443" s="28"/>
      <c r="U443" s="28" t="s">
        <v>129</v>
      </c>
      <c r="V443" s="29">
        <v>42227.158229443135</v>
      </c>
    </row>
    <row r="444" spans="1:22" x14ac:dyDescent="0.2">
      <c r="A444" s="28">
        <v>2020</v>
      </c>
      <c r="B444" s="28" t="s">
        <v>86</v>
      </c>
      <c r="C444" s="28" t="s">
        <v>87</v>
      </c>
      <c r="D444" s="28" t="s">
        <v>91</v>
      </c>
      <c r="E444" s="28" t="s">
        <v>78</v>
      </c>
      <c r="F444" s="28" t="s">
        <v>74</v>
      </c>
      <c r="G444" s="28">
        <v>3.6926182499293501</v>
      </c>
      <c r="H444" s="29">
        <v>2.1367420799999999</v>
      </c>
      <c r="I444" s="30">
        <v>4.8773009043913218</v>
      </c>
      <c r="K444" s="28">
        <v>443</v>
      </c>
      <c r="L444" s="28">
        <v>2001</v>
      </c>
      <c r="M444" s="28" t="s">
        <v>51</v>
      </c>
      <c r="N444" s="28" t="s">
        <v>144</v>
      </c>
      <c r="O444" s="28">
        <v>4.8240425700288997E-2</v>
      </c>
      <c r="P444" s="28" t="s">
        <v>128</v>
      </c>
      <c r="Q444" s="28">
        <v>7380.7851321442104</v>
      </c>
      <c r="R444" s="28"/>
      <c r="S444" s="28"/>
      <c r="T444" s="28"/>
      <c r="U444" s="28" t="s">
        <v>142</v>
      </c>
      <c r="V444" s="29">
        <v>26556.497693778401</v>
      </c>
    </row>
    <row r="445" spans="1:22" x14ac:dyDescent="0.2">
      <c r="A445" s="28">
        <v>2019</v>
      </c>
      <c r="B445" s="28" t="s">
        <v>86</v>
      </c>
      <c r="C445" s="28" t="s">
        <v>87</v>
      </c>
      <c r="D445" s="28" t="s">
        <v>91</v>
      </c>
      <c r="E445" s="28" t="s">
        <v>78</v>
      </c>
      <c r="F445" s="28" t="s">
        <v>74</v>
      </c>
      <c r="G445" s="28">
        <v>3.6926182499293501</v>
      </c>
      <c r="H445" s="29">
        <v>2.1367420799999999</v>
      </c>
      <c r="I445" s="30">
        <v>4.8773009043913218</v>
      </c>
      <c r="K445" s="28">
        <v>444</v>
      </c>
      <c r="L445" s="28">
        <v>2001</v>
      </c>
      <c r="M445" s="28" t="s">
        <v>51</v>
      </c>
      <c r="N445" s="28" t="s">
        <v>144</v>
      </c>
      <c r="O445" s="28">
        <v>0.21055744579826499</v>
      </c>
      <c r="P445" s="28" t="s">
        <v>128</v>
      </c>
      <c r="Q445" s="28">
        <v>32215.2892071346</v>
      </c>
      <c r="R445" s="28"/>
      <c r="S445" s="28"/>
      <c r="T445" s="28"/>
      <c r="U445" s="28" t="s">
        <v>133</v>
      </c>
      <c r="V445" s="29">
        <v>83544.242896890166</v>
      </c>
    </row>
    <row r="446" spans="1:22" x14ac:dyDescent="0.2">
      <c r="A446" s="28">
        <v>2018</v>
      </c>
      <c r="B446" s="28" t="s">
        <v>86</v>
      </c>
      <c r="C446" s="28" t="s">
        <v>87</v>
      </c>
      <c r="D446" s="28" t="s">
        <v>91</v>
      </c>
      <c r="E446" s="28" t="s">
        <v>78</v>
      </c>
      <c r="F446" s="28" t="s">
        <v>74</v>
      </c>
      <c r="G446" s="28">
        <v>3.6926182499293501</v>
      </c>
      <c r="H446" s="29">
        <v>2.1367420799999999</v>
      </c>
      <c r="I446" s="30">
        <v>4.8773009043913218</v>
      </c>
      <c r="K446" s="28">
        <v>445</v>
      </c>
      <c r="L446" s="28">
        <v>2001</v>
      </c>
      <c r="M446" s="28" t="s">
        <v>145</v>
      </c>
      <c r="N446" s="28" t="s">
        <v>146</v>
      </c>
      <c r="O446" s="28">
        <v>1</v>
      </c>
      <c r="P446" s="28" t="s">
        <v>128</v>
      </c>
      <c r="Q446" s="28">
        <v>19849</v>
      </c>
      <c r="R446" s="28"/>
      <c r="S446" s="28"/>
      <c r="T446" s="28"/>
      <c r="U446" s="28" t="s">
        <v>129</v>
      </c>
      <c r="V446" s="29">
        <v>1.6427278294762752E-2</v>
      </c>
    </row>
    <row r="447" spans="1:22" x14ac:dyDescent="0.2">
      <c r="A447" s="28">
        <v>2017</v>
      </c>
      <c r="B447" s="28" t="s">
        <v>86</v>
      </c>
      <c r="C447" s="28" t="s">
        <v>87</v>
      </c>
      <c r="D447" s="28" t="s">
        <v>91</v>
      </c>
      <c r="E447" s="28" t="s">
        <v>78</v>
      </c>
      <c r="F447" s="28" t="s">
        <v>74</v>
      </c>
      <c r="G447" s="28">
        <v>3.6926182499293501</v>
      </c>
      <c r="H447" s="29">
        <v>2.1367420799999999</v>
      </c>
      <c r="I447" s="30">
        <v>4.8773009043913218</v>
      </c>
      <c r="K447" s="28">
        <v>446</v>
      </c>
      <c r="L447" s="28">
        <v>2001</v>
      </c>
      <c r="M447" s="28" t="s">
        <v>147</v>
      </c>
      <c r="N447" s="28" t="s">
        <v>148</v>
      </c>
      <c r="O447" s="28">
        <v>1</v>
      </c>
      <c r="P447" s="28" t="s">
        <v>128</v>
      </c>
      <c r="Q447" s="28">
        <v>221307.8</v>
      </c>
      <c r="R447" s="28"/>
      <c r="S447" s="28"/>
      <c r="T447" s="28"/>
      <c r="U447" s="28" t="s">
        <v>129</v>
      </c>
      <c r="V447" s="29">
        <v>0.18315707690068497</v>
      </c>
    </row>
    <row r="448" spans="1:22" x14ac:dyDescent="0.2">
      <c r="A448" s="28">
        <v>2016</v>
      </c>
      <c r="B448" s="28" t="s">
        <v>86</v>
      </c>
      <c r="C448" s="28" t="s">
        <v>87</v>
      </c>
      <c r="D448" s="28" t="s">
        <v>91</v>
      </c>
      <c r="E448" s="28" t="s">
        <v>78</v>
      </c>
      <c r="F448" s="28" t="s">
        <v>74</v>
      </c>
      <c r="G448" s="28">
        <v>3.6317589073194099</v>
      </c>
      <c r="H448" s="29">
        <v>1.8725630592</v>
      </c>
      <c r="I448" s="30">
        <v>4.2742891562120313</v>
      </c>
      <c r="K448" s="28">
        <v>447</v>
      </c>
      <c r="L448" s="28">
        <v>2001</v>
      </c>
      <c r="M448" s="28" t="s">
        <v>149</v>
      </c>
      <c r="N448" s="28" t="s">
        <v>140</v>
      </c>
      <c r="O448" s="28">
        <v>1</v>
      </c>
      <c r="P448" s="28" t="s">
        <v>128</v>
      </c>
      <c r="Q448" s="28">
        <v>30956</v>
      </c>
      <c r="R448" s="28">
        <v>0</v>
      </c>
      <c r="S448" s="45">
        <v>0</v>
      </c>
      <c r="T448" s="45">
        <v>0</v>
      </c>
      <c r="U448" s="28" t="s">
        <v>129</v>
      </c>
      <c r="V448" s="29">
        <v>0</v>
      </c>
    </row>
    <row r="449" spans="1:22" x14ac:dyDescent="0.2">
      <c r="A449" s="28">
        <v>2015</v>
      </c>
      <c r="B449" s="28" t="s">
        <v>86</v>
      </c>
      <c r="C449" s="28" t="s">
        <v>87</v>
      </c>
      <c r="D449" s="28" t="s">
        <v>91</v>
      </c>
      <c r="E449" s="28" t="s">
        <v>78</v>
      </c>
      <c r="F449" s="28" t="s">
        <v>74</v>
      </c>
      <c r="G449" s="28">
        <v>3.5708995647094701</v>
      </c>
      <c r="H449" s="29">
        <v>0.71418985280000002</v>
      </c>
      <c r="I449" s="30">
        <v>1.630200878043524</v>
      </c>
      <c r="K449" s="28">
        <v>448</v>
      </c>
      <c r="L449" s="28">
        <v>2001</v>
      </c>
      <c r="M449" s="28" t="s">
        <v>150</v>
      </c>
      <c r="N449" s="28" t="s">
        <v>148</v>
      </c>
      <c r="O449" s="28">
        <v>1</v>
      </c>
      <c r="P449" s="28" t="s">
        <v>128</v>
      </c>
      <c r="Q449" s="28">
        <v>2933</v>
      </c>
      <c r="R449" s="28"/>
      <c r="S449" s="28"/>
      <c r="T449" s="28"/>
      <c r="U449" s="28" t="s">
        <v>129</v>
      </c>
      <c r="V449" s="29">
        <v>2.4273871347946572E-3</v>
      </c>
    </row>
    <row r="450" spans="1:22" x14ac:dyDescent="0.2">
      <c r="A450" s="28">
        <v>2020</v>
      </c>
      <c r="B450" s="28" t="s">
        <v>88</v>
      </c>
      <c r="C450" s="28" t="s">
        <v>89</v>
      </c>
      <c r="D450" s="28" t="s">
        <v>91</v>
      </c>
      <c r="E450" s="28" t="s">
        <v>78</v>
      </c>
      <c r="F450" s="28" t="s">
        <v>74</v>
      </c>
      <c r="G450" s="28">
        <v>2.33050001919817</v>
      </c>
      <c r="H450" s="29">
        <v>1.010096256</v>
      </c>
      <c r="I450" s="30">
        <v>2.3056331548031705</v>
      </c>
      <c r="K450" s="28">
        <v>449</v>
      </c>
      <c r="L450" s="28">
        <v>2001</v>
      </c>
      <c r="M450" s="28" t="s">
        <v>151</v>
      </c>
      <c r="N450" s="28" t="s">
        <v>146</v>
      </c>
      <c r="O450" s="28">
        <v>1</v>
      </c>
      <c r="P450" s="28" t="s">
        <v>128</v>
      </c>
      <c r="Q450" s="28">
        <v>194</v>
      </c>
      <c r="R450" s="28"/>
      <c r="S450" s="28"/>
      <c r="T450" s="28"/>
      <c r="U450" s="28" t="s">
        <v>129</v>
      </c>
      <c r="V450" s="29">
        <v>1.6055680332429712E-4</v>
      </c>
    </row>
    <row r="451" spans="1:22" x14ac:dyDescent="0.2">
      <c r="A451" s="28">
        <v>2019</v>
      </c>
      <c r="B451" s="28" t="s">
        <v>88</v>
      </c>
      <c r="C451" s="28" t="s">
        <v>89</v>
      </c>
      <c r="D451" s="28" t="s">
        <v>91</v>
      </c>
      <c r="E451" s="28" t="s">
        <v>78</v>
      </c>
      <c r="F451" s="28" t="s">
        <v>74</v>
      </c>
      <c r="G451" s="28">
        <v>2.33050001919817</v>
      </c>
      <c r="H451" s="29">
        <v>1.010096256</v>
      </c>
      <c r="I451" s="30">
        <v>2.3056331548031705</v>
      </c>
      <c r="K451" s="28">
        <v>450</v>
      </c>
      <c r="L451" s="28">
        <v>2001</v>
      </c>
      <c r="M451" s="28" t="s">
        <v>152</v>
      </c>
      <c r="N451" s="28" t="s">
        <v>146</v>
      </c>
      <c r="O451" s="28">
        <v>1</v>
      </c>
      <c r="P451" s="28" t="s">
        <v>128</v>
      </c>
      <c r="Q451" s="28">
        <v>1139.2</v>
      </c>
      <c r="R451" s="28"/>
      <c r="S451" s="28"/>
      <c r="T451" s="28"/>
      <c r="U451" s="28" t="s">
        <v>129</v>
      </c>
      <c r="V451" s="29">
        <v>9.4281603271669748E-4</v>
      </c>
    </row>
    <row r="452" spans="1:22" x14ac:dyDescent="0.2">
      <c r="A452" s="28">
        <v>2018</v>
      </c>
      <c r="B452" s="28" t="s">
        <v>88</v>
      </c>
      <c r="C452" s="28" t="s">
        <v>89</v>
      </c>
      <c r="D452" s="28" t="s">
        <v>91</v>
      </c>
      <c r="E452" s="28" t="s">
        <v>78</v>
      </c>
      <c r="F452" s="28" t="s">
        <v>74</v>
      </c>
      <c r="G452" s="28">
        <v>2.33050001919817</v>
      </c>
      <c r="H452" s="29">
        <v>1.010096256</v>
      </c>
      <c r="I452" s="30">
        <v>2.3056331548031705</v>
      </c>
      <c r="K452" s="28">
        <v>451</v>
      </c>
      <c r="L452" s="28">
        <v>2001</v>
      </c>
      <c r="M452" s="28" t="s">
        <v>153</v>
      </c>
      <c r="N452" s="28" t="s">
        <v>154</v>
      </c>
      <c r="O452" s="28">
        <v>0.5</v>
      </c>
      <c r="P452" s="28" t="s">
        <v>128</v>
      </c>
      <c r="Q452" s="28">
        <v>5684.8</v>
      </c>
      <c r="R452" s="28"/>
      <c r="S452" s="28"/>
      <c r="T452" s="28"/>
      <c r="U452" s="28" t="s">
        <v>129</v>
      </c>
      <c r="V452" s="29">
        <v>2219.9313399213252</v>
      </c>
    </row>
    <row r="453" spans="1:22" x14ac:dyDescent="0.2">
      <c r="A453" s="28">
        <v>2017</v>
      </c>
      <c r="B453" s="28" t="s">
        <v>88</v>
      </c>
      <c r="C453" s="28" t="s">
        <v>89</v>
      </c>
      <c r="D453" s="28" t="s">
        <v>91</v>
      </c>
      <c r="E453" s="28" t="s">
        <v>78</v>
      </c>
      <c r="F453" s="28" t="s">
        <v>74</v>
      </c>
      <c r="G453" s="28">
        <v>2.33050001919817</v>
      </c>
      <c r="H453" s="29">
        <v>1.010096256</v>
      </c>
      <c r="I453" s="30">
        <v>2.3056331548031705</v>
      </c>
      <c r="K453" s="28">
        <v>452</v>
      </c>
      <c r="L453" s="28">
        <v>2001</v>
      </c>
      <c r="M453" s="28" t="s">
        <v>153</v>
      </c>
      <c r="N453" s="28" t="s">
        <v>154</v>
      </c>
      <c r="O453" s="28">
        <v>0.5</v>
      </c>
      <c r="P453" s="28" t="s">
        <v>128</v>
      </c>
      <c r="Q453" s="28">
        <v>5684.8</v>
      </c>
      <c r="R453" s="28"/>
      <c r="S453" s="28"/>
      <c r="T453" s="28"/>
      <c r="U453" s="28" t="s">
        <v>133</v>
      </c>
      <c r="V453" s="29">
        <v>2092.3147029219222</v>
      </c>
    </row>
    <row r="454" spans="1:22" x14ac:dyDescent="0.2">
      <c r="A454" s="28">
        <v>2016</v>
      </c>
      <c r="B454" s="28" t="s">
        <v>88</v>
      </c>
      <c r="C454" s="28" t="s">
        <v>89</v>
      </c>
      <c r="D454" s="28" t="s">
        <v>91</v>
      </c>
      <c r="E454" s="28" t="s">
        <v>78</v>
      </c>
      <c r="F454" s="28" t="s">
        <v>74</v>
      </c>
      <c r="G454" s="28">
        <v>2.3851187315977902</v>
      </c>
      <c r="H454" s="29">
        <v>0.84886935360000004</v>
      </c>
      <c r="I454" s="30">
        <v>1.9376186320172799</v>
      </c>
      <c r="K454" s="28">
        <v>453</v>
      </c>
      <c r="L454" s="28">
        <v>2001</v>
      </c>
      <c r="M454" s="28" t="s">
        <v>155</v>
      </c>
      <c r="N454" s="28" t="s">
        <v>156</v>
      </c>
      <c r="O454" s="28">
        <v>0.5</v>
      </c>
      <c r="P454" s="28" t="s">
        <v>128</v>
      </c>
      <c r="Q454" s="28">
        <v>207.8</v>
      </c>
      <c r="R454" s="28"/>
      <c r="S454" s="28"/>
      <c r="T454" s="28"/>
      <c r="U454" s="28" t="s">
        <v>129</v>
      </c>
      <c r="V454" s="29">
        <v>41.381075591513941</v>
      </c>
    </row>
    <row r="455" spans="1:22" x14ac:dyDescent="0.2">
      <c r="A455" s="28">
        <v>2015</v>
      </c>
      <c r="B455" s="28" t="s">
        <v>88</v>
      </c>
      <c r="C455" s="28" t="s">
        <v>89</v>
      </c>
      <c r="D455" s="28" t="s">
        <v>91</v>
      </c>
      <c r="E455" s="28" t="s">
        <v>78</v>
      </c>
      <c r="F455" s="28" t="s">
        <v>74</v>
      </c>
      <c r="G455" s="28">
        <v>2.43973744399741</v>
      </c>
      <c r="H455" s="29">
        <v>0.31338883839999998</v>
      </c>
      <c r="I455" s="30">
        <v>0.71533746597739389</v>
      </c>
      <c r="K455" s="28">
        <v>454</v>
      </c>
      <c r="L455" s="28">
        <v>2001</v>
      </c>
      <c r="M455" s="28" t="s">
        <v>155</v>
      </c>
      <c r="N455" s="28" t="s">
        <v>156</v>
      </c>
      <c r="O455" s="28">
        <v>0.5</v>
      </c>
      <c r="P455" s="28" t="s">
        <v>128</v>
      </c>
      <c r="Q455" s="28">
        <v>207.8</v>
      </c>
      <c r="R455" s="28"/>
      <c r="S455" s="28"/>
      <c r="T455" s="28"/>
      <c r="U455" s="28" t="s">
        <v>133</v>
      </c>
      <c r="V455" s="29">
        <v>39.772506754077149</v>
      </c>
    </row>
    <row r="456" spans="1:22" x14ac:dyDescent="0.2">
      <c r="A456" s="28">
        <v>2020</v>
      </c>
      <c r="B456" s="28" t="s">
        <v>77</v>
      </c>
      <c r="C456" s="28" t="s">
        <v>76</v>
      </c>
      <c r="D456" s="28" t="s">
        <v>72</v>
      </c>
      <c r="E456" s="28" t="s">
        <v>92</v>
      </c>
      <c r="F456" s="28" t="s">
        <v>74</v>
      </c>
      <c r="G456" s="28">
        <v>46.949980972902402</v>
      </c>
      <c r="H456" s="29">
        <v>10489.46112</v>
      </c>
      <c r="I456" s="30">
        <v>-1169.2252661759803</v>
      </c>
      <c r="K456" s="28">
        <v>455</v>
      </c>
      <c r="L456" s="28">
        <v>2001</v>
      </c>
      <c r="M456" s="28" t="s">
        <v>157</v>
      </c>
      <c r="N456" s="28" t="s">
        <v>146</v>
      </c>
      <c r="O456" s="28">
        <v>1</v>
      </c>
      <c r="P456" s="28" t="s">
        <v>128</v>
      </c>
      <c r="Q456" s="28">
        <v>776.2</v>
      </c>
      <c r="R456" s="28"/>
      <c r="S456" s="28"/>
      <c r="T456" s="28"/>
      <c r="U456" s="28" t="s">
        <v>129</v>
      </c>
      <c r="V456" s="29">
        <v>6.4239273577484251E-4</v>
      </c>
    </row>
    <row r="457" spans="1:22" x14ac:dyDescent="0.2">
      <c r="A457" s="28">
        <v>2019</v>
      </c>
      <c r="B457" s="28" t="s">
        <v>77</v>
      </c>
      <c r="C457" s="28" t="s">
        <v>76</v>
      </c>
      <c r="D457" s="28" t="s">
        <v>72</v>
      </c>
      <c r="E457" s="28" t="s">
        <v>92</v>
      </c>
      <c r="F457" s="28" t="s">
        <v>74</v>
      </c>
      <c r="G457" s="28">
        <v>44.478929342749602</v>
      </c>
      <c r="H457" s="29">
        <v>10096.106328</v>
      </c>
      <c r="I457" s="30">
        <v>-1125.379318694381</v>
      </c>
      <c r="K457" s="28">
        <v>456</v>
      </c>
      <c r="L457" s="28">
        <v>2001</v>
      </c>
      <c r="M457" s="28" t="s">
        <v>55</v>
      </c>
      <c r="N457" s="28" t="s">
        <v>158</v>
      </c>
      <c r="O457" s="28">
        <v>0.5</v>
      </c>
      <c r="P457" s="28" t="s">
        <v>128</v>
      </c>
      <c r="Q457" s="28">
        <v>2042.4</v>
      </c>
      <c r="R457" s="28"/>
      <c r="S457" s="28"/>
      <c r="T457" s="28"/>
      <c r="U457" s="28" t="s">
        <v>129</v>
      </c>
      <c r="V457" s="29">
        <v>341.26727419359321</v>
      </c>
    </row>
    <row r="458" spans="1:22" x14ac:dyDescent="0.2">
      <c r="A458" s="28">
        <v>2018</v>
      </c>
      <c r="B458" s="28" t="s">
        <v>77</v>
      </c>
      <c r="C458" s="28" t="s">
        <v>76</v>
      </c>
      <c r="D458" s="28" t="s">
        <v>72</v>
      </c>
      <c r="E458" s="28" t="s">
        <v>92</v>
      </c>
      <c r="F458" s="28" t="s">
        <v>74</v>
      </c>
      <c r="G458" s="28">
        <v>46.949980972902402</v>
      </c>
      <c r="H458" s="29">
        <v>10358.342855999999</v>
      </c>
      <c r="I458" s="30">
        <v>-1154.6099503487806</v>
      </c>
      <c r="K458" s="28">
        <v>457</v>
      </c>
      <c r="L458" s="28">
        <v>2001</v>
      </c>
      <c r="M458" s="28" t="s">
        <v>55</v>
      </c>
      <c r="N458" s="28" t="s">
        <v>158</v>
      </c>
      <c r="O458" s="28">
        <v>0.5</v>
      </c>
      <c r="P458" s="28" t="s">
        <v>128</v>
      </c>
      <c r="Q458" s="28">
        <v>2042.4</v>
      </c>
      <c r="R458" s="28"/>
      <c r="S458" s="28"/>
      <c r="T458" s="28"/>
      <c r="U458" s="28" t="s">
        <v>133</v>
      </c>
      <c r="V458" s="29">
        <v>333.62166683704532</v>
      </c>
    </row>
    <row r="459" spans="1:22" x14ac:dyDescent="0.2">
      <c r="A459" s="28">
        <v>2017</v>
      </c>
      <c r="B459" s="28" t="s">
        <v>77</v>
      </c>
      <c r="C459" s="28" t="s">
        <v>76</v>
      </c>
      <c r="D459" s="28" t="s">
        <v>72</v>
      </c>
      <c r="E459" s="28" t="s">
        <v>92</v>
      </c>
      <c r="F459" s="28" t="s">
        <v>74</v>
      </c>
      <c r="G459" s="28">
        <v>43.286886230451302</v>
      </c>
      <c r="H459" s="29">
        <v>10658.997035352</v>
      </c>
      <c r="I459" s="30">
        <v>-1188.1228695405498</v>
      </c>
      <c r="K459" s="28">
        <v>458</v>
      </c>
      <c r="L459" s="28">
        <v>2001</v>
      </c>
      <c r="M459" s="28" t="s">
        <v>159</v>
      </c>
      <c r="N459" s="28" t="s">
        <v>146</v>
      </c>
      <c r="O459" s="28">
        <v>1</v>
      </c>
      <c r="P459" s="28" t="s">
        <v>128</v>
      </c>
      <c r="Q459" s="28">
        <v>724</v>
      </c>
      <c r="R459" s="28"/>
      <c r="S459" s="28"/>
      <c r="T459" s="28"/>
      <c r="U459" s="28" t="s">
        <v>129</v>
      </c>
      <c r="V459" s="29">
        <v>5.9919136910717072E-4</v>
      </c>
    </row>
    <row r="460" spans="1:22" x14ac:dyDescent="0.2">
      <c r="A460" s="28">
        <v>2016</v>
      </c>
      <c r="B460" s="28" t="s">
        <v>77</v>
      </c>
      <c r="C460" s="28" t="s">
        <v>76</v>
      </c>
      <c r="D460" s="28" t="s">
        <v>72</v>
      </c>
      <c r="E460" s="28" t="s">
        <v>92</v>
      </c>
      <c r="F460" s="28" t="s">
        <v>74</v>
      </c>
      <c r="G460" s="28">
        <v>49.421032603055203</v>
      </c>
      <c r="H460" s="29">
        <v>14395.692735000001</v>
      </c>
      <c r="I460" s="30">
        <v>-1604.6398835279731</v>
      </c>
      <c r="K460" s="28">
        <v>459</v>
      </c>
      <c r="L460" s="28">
        <v>2001</v>
      </c>
      <c r="M460" s="28" t="s">
        <v>56</v>
      </c>
      <c r="N460" s="28" t="s">
        <v>160</v>
      </c>
      <c r="O460" s="28">
        <v>1</v>
      </c>
      <c r="P460" s="28" t="s">
        <v>128</v>
      </c>
      <c r="Q460" s="28">
        <v>100</v>
      </c>
      <c r="R460" s="28"/>
      <c r="S460" s="28"/>
      <c r="T460" s="28"/>
      <c r="U460" s="28" t="s">
        <v>129</v>
      </c>
      <c r="V460" s="29">
        <v>2.5500000000000003</v>
      </c>
    </row>
    <row r="461" spans="1:22" x14ac:dyDescent="0.2">
      <c r="A461" s="28">
        <v>2015</v>
      </c>
      <c r="B461" s="28" t="s">
        <v>77</v>
      </c>
      <c r="C461" s="28" t="s">
        <v>76</v>
      </c>
      <c r="D461" s="28" t="s">
        <v>72</v>
      </c>
      <c r="E461" s="28" t="s">
        <v>92</v>
      </c>
      <c r="F461" s="28" t="s">
        <v>74</v>
      </c>
      <c r="G461" s="28">
        <v>42.007877712596901</v>
      </c>
      <c r="H461" s="29">
        <v>20192.212656</v>
      </c>
      <c r="I461" s="30">
        <v>-2250.7586373887621</v>
      </c>
      <c r="K461" s="28">
        <v>460</v>
      </c>
      <c r="L461" s="28">
        <v>2001</v>
      </c>
      <c r="M461" s="28" t="s">
        <v>161</v>
      </c>
      <c r="N461" s="28" t="s">
        <v>127</v>
      </c>
      <c r="O461" s="28">
        <v>0.5</v>
      </c>
      <c r="P461" s="28" t="s">
        <v>128</v>
      </c>
      <c r="Q461" s="28">
        <v>721</v>
      </c>
      <c r="R461" s="28"/>
      <c r="S461" s="28"/>
      <c r="T461" s="28"/>
      <c r="U461" s="28" t="s">
        <v>129</v>
      </c>
      <c r="V461" s="29">
        <v>98.056000000000012</v>
      </c>
    </row>
    <row r="462" spans="1:22" x14ac:dyDescent="0.2">
      <c r="A462" s="28">
        <v>2014</v>
      </c>
      <c r="B462" s="28" t="s">
        <v>77</v>
      </c>
      <c r="C462" s="28" t="s">
        <v>76</v>
      </c>
      <c r="D462" s="28" t="s">
        <v>72</v>
      </c>
      <c r="E462" s="28" t="s">
        <v>92</v>
      </c>
      <c r="F462" s="28" t="s">
        <v>74</v>
      </c>
      <c r="G462" s="28">
        <v>44.478929342749602</v>
      </c>
      <c r="H462" s="29">
        <v>22290.104879999999</v>
      </c>
      <c r="I462" s="30">
        <v>-2484.6036906239583</v>
      </c>
      <c r="K462" s="28">
        <v>461</v>
      </c>
      <c r="L462" s="28">
        <v>2001</v>
      </c>
      <c r="M462" s="28" t="s">
        <v>161</v>
      </c>
      <c r="N462" s="28" t="s">
        <v>127</v>
      </c>
      <c r="O462" s="28">
        <v>0.5</v>
      </c>
      <c r="P462" s="28" t="s">
        <v>128</v>
      </c>
      <c r="Q462" s="28">
        <v>721</v>
      </c>
      <c r="R462" s="28"/>
      <c r="S462" s="28"/>
      <c r="T462" s="28"/>
      <c r="U462" s="28" t="s">
        <v>133</v>
      </c>
      <c r="V462" s="29">
        <v>98.056000000000012</v>
      </c>
    </row>
    <row r="463" spans="1:22" x14ac:dyDescent="0.2">
      <c r="A463" s="28">
        <v>2013</v>
      </c>
      <c r="B463" s="28" t="s">
        <v>77</v>
      </c>
      <c r="C463" s="28" t="s">
        <v>76</v>
      </c>
      <c r="D463" s="28" t="s">
        <v>72</v>
      </c>
      <c r="E463" s="28" t="s">
        <v>92</v>
      </c>
      <c r="F463" s="28" t="s">
        <v>74</v>
      </c>
      <c r="G463" s="28">
        <v>37.0657744522914</v>
      </c>
      <c r="H463" s="29">
        <v>22290.104879999999</v>
      </c>
      <c r="I463" s="30">
        <v>-2484.6036906239583</v>
      </c>
      <c r="K463" s="28">
        <v>462</v>
      </c>
      <c r="L463" s="28">
        <v>2001</v>
      </c>
      <c r="M463" s="28" t="s">
        <v>162</v>
      </c>
      <c r="N463" s="28" t="s">
        <v>146</v>
      </c>
      <c r="O463" s="28">
        <v>1</v>
      </c>
      <c r="P463" s="28" t="s">
        <v>128</v>
      </c>
      <c r="Q463" s="28">
        <v>58</v>
      </c>
      <c r="R463" s="28"/>
      <c r="S463" s="28"/>
      <c r="T463" s="28"/>
      <c r="U463" s="28" t="s">
        <v>129</v>
      </c>
      <c r="V463" s="29">
        <v>4.8001518519635225E-5</v>
      </c>
    </row>
    <row r="464" spans="1:22" x14ac:dyDescent="0.2">
      <c r="A464" s="28">
        <v>2012</v>
      </c>
      <c r="B464" s="28" t="s">
        <v>77</v>
      </c>
      <c r="C464" s="28" t="s">
        <v>76</v>
      </c>
      <c r="D464" s="28" t="s">
        <v>72</v>
      </c>
      <c r="E464" s="28" t="s">
        <v>92</v>
      </c>
      <c r="F464" s="28" t="s">
        <v>74</v>
      </c>
      <c r="G464" s="28">
        <v>46.893926405878702</v>
      </c>
      <c r="H464" s="29">
        <v>21039.498877967999</v>
      </c>
      <c r="I464" s="30">
        <v>-2345.2028082641268</v>
      </c>
      <c r="K464" s="28">
        <v>463</v>
      </c>
      <c r="L464" s="28">
        <v>2001</v>
      </c>
      <c r="M464" s="28" t="s">
        <v>163</v>
      </c>
      <c r="N464" s="28" t="s">
        <v>146</v>
      </c>
      <c r="O464" s="28">
        <v>1</v>
      </c>
      <c r="P464" s="28" t="s">
        <v>128</v>
      </c>
      <c r="Q464" s="28">
        <v>1064.4000000000001</v>
      </c>
      <c r="R464" s="28"/>
      <c r="S464" s="28"/>
      <c r="T464" s="28"/>
      <c r="U464" s="28" t="s">
        <v>129</v>
      </c>
      <c r="V464" s="29">
        <v>8.8091062607413345E-4</v>
      </c>
    </row>
    <row r="465" spans="1:22" x14ac:dyDescent="0.2">
      <c r="A465" s="28">
        <v>2011</v>
      </c>
      <c r="B465" s="28" t="s">
        <v>77</v>
      </c>
      <c r="C465" s="28" t="s">
        <v>76</v>
      </c>
      <c r="D465" s="28" t="s">
        <v>72</v>
      </c>
      <c r="E465" s="28" t="s">
        <v>92</v>
      </c>
      <c r="F465" s="28" t="s">
        <v>74</v>
      </c>
      <c r="G465" s="28">
        <v>37.0657744522914</v>
      </c>
      <c r="H465" s="29">
        <v>21503.395295999999</v>
      </c>
      <c r="I465" s="30">
        <v>-2396.9117956607597</v>
      </c>
      <c r="K465" s="28">
        <v>464</v>
      </c>
      <c r="L465" s="28">
        <v>2001</v>
      </c>
      <c r="M465" s="28" t="s">
        <v>164</v>
      </c>
      <c r="N465" s="28" t="s">
        <v>146</v>
      </c>
      <c r="O465" s="28">
        <v>1</v>
      </c>
      <c r="P465" s="28" t="s">
        <v>128</v>
      </c>
      <c r="Q465" s="28">
        <v>7869.1999999999898</v>
      </c>
      <c r="R465" s="28"/>
      <c r="S465" s="28"/>
      <c r="T465" s="28"/>
      <c r="U465" s="28" t="s">
        <v>129</v>
      </c>
      <c r="V465" s="29">
        <v>6.5126474057709141E-3</v>
      </c>
    </row>
    <row r="466" spans="1:22" x14ac:dyDescent="0.2">
      <c r="A466" s="28">
        <v>2010</v>
      </c>
      <c r="B466" s="28" t="s">
        <v>77</v>
      </c>
      <c r="C466" s="28" t="s">
        <v>76</v>
      </c>
      <c r="D466" s="28" t="s">
        <v>72</v>
      </c>
      <c r="E466" s="28" t="s">
        <v>92</v>
      </c>
      <c r="F466" s="28" t="s">
        <v>74</v>
      </c>
      <c r="G466" s="28">
        <v>45.7289907556505</v>
      </c>
      <c r="H466" s="29">
        <v>22290.104879999999</v>
      </c>
      <c r="I466" s="30">
        <v>-2484.6036906239583</v>
      </c>
      <c r="K466" s="28">
        <v>465</v>
      </c>
      <c r="L466" s="28">
        <v>2001</v>
      </c>
      <c r="M466" s="28" t="s">
        <v>165</v>
      </c>
      <c r="N466" s="28" t="s">
        <v>140</v>
      </c>
      <c r="O466" s="28">
        <v>1</v>
      </c>
      <c r="P466" s="28" t="s">
        <v>128</v>
      </c>
      <c r="Q466" s="28">
        <v>9337</v>
      </c>
      <c r="R466" s="28">
        <v>0</v>
      </c>
      <c r="S466" s="45">
        <v>0</v>
      </c>
      <c r="T466" s="45">
        <v>0</v>
      </c>
      <c r="U466" s="28" t="s">
        <v>129</v>
      </c>
      <c r="V466" s="29">
        <v>0</v>
      </c>
    </row>
    <row r="467" spans="1:22" x14ac:dyDescent="0.2">
      <c r="A467" s="28">
        <v>2009</v>
      </c>
      <c r="B467" s="28" t="s">
        <v>77</v>
      </c>
      <c r="C467" s="28" t="s">
        <v>76</v>
      </c>
      <c r="D467" s="28" t="s">
        <v>72</v>
      </c>
      <c r="E467" s="28" t="s">
        <v>92</v>
      </c>
      <c r="F467" s="28" t="s">
        <v>74</v>
      </c>
      <c r="G467" s="28">
        <v>42.007877712596901</v>
      </c>
      <c r="H467" s="29">
        <v>21765.631824</v>
      </c>
      <c r="I467" s="30">
        <v>-2426.1424273151592</v>
      </c>
      <c r="K467" s="28">
        <v>466</v>
      </c>
      <c r="L467" s="28">
        <v>2001</v>
      </c>
      <c r="M467" s="28" t="s">
        <v>166</v>
      </c>
      <c r="N467" s="28" t="s">
        <v>167</v>
      </c>
      <c r="O467" s="28">
        <v>0.5</v>
      </c>
      <c r="P467" s="28" t="s">
        <v>128</v>
      </c>
      <c r="Q467" s="28">
        <v>7556.1</v>
      </c>
      <c r="R467" s="28"/>
      <c r="S467" s="28"/>
      <c r="T467" s="28"/>
      <c r="U467" s="28" t="s">
        <v>129</v>
      </c>
      <c r="V467" s="29">
        <v>1236.8009083154661</v>
      </c>
    </row>
    <row r="468" spans="1:22" x14ac:dyDescent="0.2">
      <c r="A468" s="28">
        <v>2008</v>
      </c>
      <c r="B468" s="28" t="s">
        <v>77</v>
      </c>
      <c r="C468" s="28" t="s">
        <v>76</v>
      </c>
      <c r="D468" s="28" t="s">
        <v>72</v>
      </c>
      <c r="E468" s="28" t="s">
        <v>92</v>
      </c>
      <c r="F468" s="28" t="s">
        <v>74</v>
      </c>
      <c r="G468" s="28">
        <v>46.949980972902402</v>
      </c>
      <c r="H468" s="29">
        <v>22552.341408</v>
      </c>
      <c r="I468" s="30">
        <v>-2513.8343222783578</v>
      </c>
      <c r="K468" s="28">
        <v>467</v>
      </c>
      <c r="L468" s="28">
        <v>2001</v>
      </c>
      <c r="M468" s="28" t="s">
        <v>166</v>
      </c>
      <c r="N468" s="28" t="s">
        <v>167</v>
      </c>
      <c r="O468" s="28">
        <v>0.5</v>
      </c>
      <c r="P468" s="28" t="s">
        <v>128</v>
      </c>
      <c r="Q468" s="28">
        <v>7556.1</v>
      </c>
      <c r="R468" s="28"/>
      <c r="S468" s="28"/>
      <c r="T468" s="28"/>
      <c r="U468" s="28" t="s">
        <v>133</v>
      </c>
      <c r="V468" s="29">
        <v>1214.1242535281399</v>
      </c>
    </row>
    <row r="469" spans="1:22" x14ac:dyDescent="0.2">
      <c r="A469" s="28">
        <v>2007</v>
      </c>
      <c r="B469" s="28" t="s">
        <v>77</v>
      </c>
      <c r="C469" s="28" t="s">
        <v>76</v>
      </c>
      <c r="D469" s="28" t="s">
        <v>72</v>
      </c>
      <c r="E469" s="28" t="s">
        <v>92</v>
      </c>
      <c r="F469" s="28" t="s">
        <v>74</v>
      </c>
      <c r="G469" s="28">
        <v>46.895953311778399</v>
      </c>
      <c r="H469" s="29">
        <v>22920.259256784</v>
      </c>
      <c r="I469" s="30">
        <v>-2554.8448984894803</v>
      </c>
      <c r="K469" s="28">
        <v>468</v>
      </c>
      <c r="L469" s="28">
        <v>2001</v>
      </c>
      <c r="M469" s="28" t="s">
        <v>168</v>
      </c>
      <c r="N469" s="28" t="s">
        <v>146</v>
      </c>
      <c r="O469" s="28">
        <v>1</v>
      </c>
      <c r="P469" s="28" t="s">
        <v>128</v>
      </c>
      <c r="Q469" s="28">
        <v>49000</v>
      </c>
      <c r="R469" s="28"/>
      <c r="S469" s="28"/>
      <c r="T469" s="28"/>
      <c r="U469" s="28" t="s">
        <v>129</v>
      </c>
      <c r="V469" s="29">
        <v>4.0553007025209073E-2</v>
      </c>
    </row>
    <row r="470" spans="1:22" x14ac:dyDescent="0.2">
      <c r="A470" s="28">
        <v>2006</v>
      </c>
      <c r="B470" s="28" t="s">
        <v>77</v>
      </c>
      <c r="C470" s="28" t="s">
        <v>76</v>
      </c>
      <c r="D470" s="28" t="s">
        <v>72</v>
      </c>
      <c r="E470" s="28" t="s">
        <v>92</v>
      </c>
      <c r="F470" s="28" t="s">
        <v>74</v>
      </c>
      <c r="G470" s="28">
        <v>32.1236711919858</v>
      </c>
      <c r="H470" s="29">
        <v>21241.158768000001</v>
      </c>
      <c r="I470" s="30">
        <v>-2367.6811640063606</v>
      </c>
      <c r="K470" s="28">
        <v>469</v>
      </c>
      <c r="L470" s="28">
        <v>2002</v>
      </c>
      <c r="M470" s="28" t="s">
        <v>126</v>
      </c>
      <c r="N470" s="28" t="s">
        <v>127</v>
      </c>
      <c r="O470" s="28">
        <v>0.5</v>
      </c>
      <c r="P470" s="28" t="s">
        <v>128</v>
      </c>
      <c r="Q470" s="28">
        <v>825</v>
      </c>
      <c r="R470" s="28"/>
      <c r="S470" s="28"/>
      <c r="T470" s="28"/>
      <c r="U470" s="28" t="s">
        <v>129</v>
      </c>
      <c r="V470" s="29">
        <v>112.2</v>
      </c>
    </row>
    <row r="471" spans="1:22" x14ac:dyDescent="0.2">
      <c r="A471" s="28">
        <v>2005</v>
      </c>
      <c r="B471" s="28" t="s">
        <v>77</v>
      </c>
      <c r="C471" s="28" t="s">
        <v>76</v>
      </c>
      <c r="D471" s="28" t="s">
        <v>72</v>
      </c>
      <c r="E471" s="28" t="s">
        <v>92</v>
      </c>
      <c r="F471" s="28" t="s">
        <v>74</v>
      </c>
      <c r="G471" s="28">
        <v>50.656558418131503</v>
      </c>
      <c r="H471" s="29">
        <v>23601.287520000002</v>
      </c>
      <c r="I471" s="30">
        <v>-2630.756848895956</v>
      </c>
      <c r="K471" s="28">
        <v>470</v>
      </c>
      <c r="L471" s="28">
        <v>2002</v>
      </c>
      <c r="M471" s="28" t="s">
        <v>126</v>
      </c>
      <c r="N471" s="28" t="s">
        <v>127</v>
      </c>
      <c r="O471" s="28">
        <v>0.5</v>
      </c>
      <c r="P471" s="28" t="s">
        <v>128</v>
      </c>
      <c r="Q471" s="28">
        <v>825</v>
      </c>
      <c r="R471" s="28"/>
      <c r="S471" s="28"/>
      <c r="T471" s="28"/>
      <c r="U471" s="28" t="s">
        <v>133</v>
      </c>
      <c r="V471" s="29">
        <v>112.2</v>
      </c>
    </row>
    <row r="472" spans="1:22" x14ac:dyDescent="0.2">
      <c r="A472" s="28">
        <v>2004</v>
      </c>
      <c r="B472" s="28" t="s">
        <v>77</v>
      </c>
      <c r="C472" s="28" t="s">
        <v>76</v>
      </c>
      <c r="D472" s="28" t="s">
        <v>72</v>
      </c>
      <c r="E472" s="28" t="s">
        <v>92</v>
      </c>
      <c r="F472" s="28" t="s">
        <v>74</v>
      </c>
      <c r="G472" s="28">
        <v>48.185506787978802</v>
      </c>
      <c r="H472" s="29">
        <v>23601.287520000002</v>
      </c>
      <c r="I472" s="30">
        <v>-2630.756848895956</v>
      </c>
      <c r="K472" s="28">
        <v>471</v>
      </c>
      <c r="L472" s="28">
        <v>2002</v>
      </c>
      <c r="M472" s="28" t="s">
        <v>136</v>
      </c>
      <c r="N472" s="28" t="s">
        <v>137</v>
      </c>
      <c r="O472" s="28">
        <v>0.5</v>
      </c>
      <c r="P472" s="28" t="s">
        <v>128</v>
      </c>
      <c r="Q472" s="28">
        <v>85</v>
      </c>
      <c r="R472" s="28"/>
      <c r="S472" s="28"/>
      <c r="T472" s="28"/>
      <c r="U472" s="28" t="s">
        <v>129</v>
      </c>
      <c r="V472" s="29">
        <v>0</v>
      </c>
    </row>
    <row r="473" spans="1:22" x14ac:dyDescent="0.2">
      <c r="A473" s="28">
        <v>2003</v>
      </c>
      <c r="B473" s="28" t="s">
        <v>77</v>
      </c>
      <c r="C473" s="28" t="s">
        <v>76</v>
      </c>
      <c r="D473" s="28" t="s">
        <v>72</v>
      </c>
      <c r="E473" s="28" t="s">
        <v>92</v>
      </c>
      <c r="F473" s="28" t="s">
        <v>74</v>
      </c>
      <c r="G473" s="28">
        <v>45.728032364585097</v>
      </c>
      <c r="H473" s="29">
        <v>23863.524047999999</v>
      </c>
      <c r="I473" s="30">
        <v>-2659.9874805503555</v>
      </c>
      <c r="K473" s="28">
        <v>472</v>
      </c>
      <c r="L473" s="28">
        <v>2002</v>
      </c>
      <c r="M473" s="28" t="s">
        <v>136</v>
      </c>
      <c r="N473" s="28" t="s">
        <v>137</v>
      </c>
      <c r="O473" s="28">
        <v>0.5</v>
      </c>
      <c r="P473" s="28" t="s">
        <v>128</v>
      </c>
      <c r="Q473" s="28">
        <v>85</v>
      </c>
      <c r="R473" s="28"/>
      <c r="S473" s="28"/>
      <c r="T473" s="28"/>
      <c r="U473" s="28" t="s">
        <v>133</v>
      </c>
      <c r="V473" s="29">
        <v>0</v>
      </c>
    </row>
    <row r="474" spans="1:22" x14ac:dyDescent="0.2">
      <c r="A474" s="28">
        <v>2002</v>
      </c>
      <c r="B474" s="28" t="s">
        <v>77</v>
      </c>
      <c r="C474" s="28" t="s">
        <v>76</v>
      </c>
      <c r="D474" s="28" t="s">
        <v>72</v>
      </c>
      <c r="E474" s="28" t="s">
        <v>92</v>
      </c>
      <c r="F474" s="28" t="s">
        <v>74</v>
      </c>
      <c r="G474" s="28">
        <v>40.235286772980302</v>
      </c>
      <c r="H474" s="29">
        <v>23945.341844736002</v>
      </c>
      <c r="I474" s="30">
        <v>-2669.1074376265283</v>
      </c>
      <c r="K474" s="28">
        <v>473</v>
      </c>
      <c r="L474" s="28">
        <v>2002</v>
      </c>
      <c r="M474" s="28" t="s">
        <v>49</v>
      </c>
      <c r="N474" s="28" t="s">
        <v>140</v>
      </c>
      <c r="O474" s="28">
        <v>7.3116741621659806E-2</v>
      </c>
      <c r="P474" s="28" t="s">
        <v>128</v>
      </c>
      <c r="Q474" s="28">
        <v>8899.5504399635593</v>
      </c>
      <c r="R474" s="28">
        <v>50</v>
      </c>
      <c r="S474" s="45">
        <v>0.3</v>
      </c>
      <c r="T474" s="45">
        <v>0.15</v>
      </c>
      <c r="U474" s="28" t="s">
        <v>141</v>
      </c>
      <c r="V474" s="29">
        <v>7564.6178739690258</v>
      </c>
    </row>
    <row r="475" spans="1:22" x14ac:dyDescent="0.2">
      <c r="A475" s="28">
        <v>2001</v>
      </c>
      <c r="B475" s="28" t="s">
        <v>77</v>
      </c>
      <c r="C475" s="28" t="s">
        <v>76</v>
      </c>
      <c r="D475" s="28" t="s">
        <v>72</v>
      </c>
      <c r="E475" s="28" t="s">
        <v>92</v>
      </c>
      <c r="F475" s="28" t="s">
        <v>74</v>
      </c>
      <c r="G475" s="28">
        <v>46.949980972902402</v>
      </c>
      <c r="H475" s="29">
        <v>22290.104879999999</v>
      </c>
      <c r="I475" s="30">
        <v>-2484.6036906239583</v>
      </c>
      <c r="K475" s="28">
        <v>474</v>
      </c>
      <c r="L475" s="28">
        <v>2002</v>
      </c>
      <c r="M475" s="28" t="s">
        <v>49</v>
      </c>
      <c r="N475" s="28" t="s">
        <v>140</v>
      </c>
      <c r="O475" s="28">
        <v>0.221918114092306</v>
      </c>
      <c r="P475" s="28" t="s">
        <v>128</v>
      </c>
      <c r="Q475" s="28">
        <v>27011.2070929732</v>
      </c>
      <c r="R475" s="28">
        <v>50</v>
      </c>
      <c r="S475" s="45">
        <v>0.3</v>
      </c>
      <c r="T475" s="45">
        <v>0.15</v>
      </c>
      <c r="U475" s="28" t="s">
        <v>169</v>
      </c>
      <c r="V475" s="29">
        <v>22959.526029027224</v>
      </c>
    </row>
    <row r="476" spans="1:22" x14ac:dyDescent="0.2">
      <c r="A476" s="28">
        <v>2000</v>
      </c>
      <c r="B476" s="28" t="s">
        <v>77</v>
      </c>
      <c r="C476" s="28" t="s">
        <v>76</v>
      </c>
      <c r="D476" s="28" t="s">
        <v>72</v>
      </c>
      <c r="E476" s="28" t="s">
        <v>92</v>
      </c>
      <c r="F476" s="28" t="s">
        <v>74</v>
      </c>
      <c r="G476" s="28">
        <v>40.786887495344899</v>
      </c>
      <c r="H476" s="29">
        <v>22290.104879999999</v>
      </c>
      <c r="I476" s="30">
        <v>-2484.6036906239583</v>
      </c>
      <c r="K476" s="28">
        <v>475</v>
      </c>
      <c r="L476" s="28">
        <v>2002</v>
      </c>
      <c r="M476" s="28" t="s">
        <v>49</v>
      </c>
      <c r="N476" s="28" t="s">
        <v>140</v>
      </c>
      <c r="O476" s="28">
        <v>5.4965144286033697E-2</v>
      </c>
      <c r="P476" s="28" t="s">
        <v>128</v>
      </c>
      <c r="Q476" s="28">
        <v>6690.1924670631697</v>
      </c>
      <c r="R476" s="28">
        <v>50</v>
      </c>
      <c r="S476" s="45">
        <v>0.3</v>
      </c>
      <c r="T476" s="45">
        <v>0.15</v>
      </c>
      <c r="U476" s="28" t="s">
        <v>129</v>
      </c>
      <c r="V476" s="29">
        <v>5686.663597003695</v>
      </c>
    </row>
    <row r="477" spans="1:22" x14ac:dyDescent="0.2">
      <c r="A477" s="28">
        <v>1999</v>
      </c>
      <c r="B477" s="28" t="s">
        <v>77</v>
      </c>
      <c r="C477" s="28" t="s">
        <v>76</v>
      </c>
      <c r="D477" s="28" t="s">
        <v>72</v>
      </c>
      <c r="E477" s="28" t="s">
        <v>92</v>
      </c>
      <c r="F477" s="28" t="s">
        <v>74</v>
      </c>
      <c r="G477" s="28">
        <v>44.478929342749602</v>
      </c>
      <c r="H477" s="29">
        <v>30484.99638</v>
      </c>
      <c r="I477" s="30">
        <v>-3398.0609298239433</v>
      </c>
      <c r="K477" s="28">
        <v>476</v>
      </c>
      <c r="L477" s="28">
        <v>2002</v>
      </c>
      <c r="M477" s="28" t="s">
        <v>49</v>
      </c>
      <c r="N477" s="28" t="s">
        <v>140</v>
      </c>
      <c r="O477" s="28">
        <v>0.15</v>
      </c>
      <c r="P477" s="28" t="s">
        <v>128</v>
      </c>
      <c r="Q477" s="28">
        <v>18257.55</v>
      </c>
      <c r="R477" s="28">
        <v>50</v>
      </c>
      <c r="S477" s="45">
        <v>0.3</v>
      </c>
      <c r="T477" s="45">
        <v>0.15</v>
      </c>
      <c r="U477" s="28" t="s">
        <v>142</v>
      </c>
      <c r="V477" s="29">
        <v>15518.917500000001</v>
      </c>
    </row>
    <row r="478" spans="1:22" x14ac:dyDescent="0.2">
      <c r="A478" s="28">
        <v>1998</v>
      </c>
      <c r="B478" s="28" t="s">
        <v>77</v>
      </c>
      <c r="C478" s="28" t="s">
        <v>76</v>
      </c>
      <c r="D478" s="28" t="s">
        <v>72</v>
      </c>
      <c r="E478" s="28" t="s">
        <v>92</v>
      </c>
      <c r="F478" s="28" t="s">
        <v>74</v>
      </c>
      <c r="G478" s="28">
        <v>42.007877712596901</v>
      </c>
      <c r="H478" s="29">
        <v>35074.135620000001</v>
      </c>
      <c r="I478" s="30">
        <v>-3909.5969837759344</v>
      </c>
      <c r="K478" s="28">
        <v>477</v>
      </c>
      <c r="L478" s="28">
        <v>2002</v>
      </c>
      <c r="M478" s="28" t="s">
        <v>49</v>
      </c>
      <c r="N478" s="28" t="s">
        <v>140</v>
      </c>
      <c r="O478" s="28">
        <v>0.5</v>
      </c>
      <c r="P478" s="28" t="s">
        <v>128</v>
      </c>
      <c r="Q478" s="28">
        <v>60858.5</v>
      </c>
      <c r="R478" s="28">
        <v>50</v>
      </c>
      <c r="S478" s="45">
        <v>0.3</v>
      </c>
      <c r="T478" s="45">
        <v>0.15</v>
      </c>
      <c r="U478" s="28" t="s">
        <v>133</v>
      </c>
      <c r="V478" s="29">
        <v>51729.725000000006</v>
      </c>
    </row>
    <row r="479" spans="1:22" x14ac:dyDescent="0.2">
      <c r="A479" s="28">
        <v>1997</v>
      </c>
      <c r="B479" s="28" t="s">
        <v>77</v>
      </c>
      <c r="C479" s="28" t="s">
        <v>76</v>
      </c>
      <c r="D479" s="28" t="s">
        <v>72</v>
      </c>
      <c r="E479" s="28" t="s">
        <v>92</v>
      </c>
      <c r="F479" s="28" t="s">
        <v>74</v>
      </c>
      <c r="G479" s="28">
        <v>44.0637795416175</v>
      </c>
      <c r="H479" s="29">
        <v>31098.629855520001</v>
      </c>
      <c r="I479" s="30">
        <v>-3466.4606078952379</v>
      </c>
      <c r="K479" s="28">
        <v>478</v>
      </c>
      <c r="L479" s="28">
        <v>2002</v>
      </c>
      <c r="M479" s="28" t="s">
        <v>50</v>
      </c>
      <c r="N479" s="28" t="s">
        <v>143</v>
      </c>
      <c r="O479" s="28">
        <v>0.5</v>
      </c>
      <c r="P479" s="28" t="s">
        <v>128</v>
      </c>
      <c r="Q479" s="28">
        <v>5638</v>
      </c>
      <c r="R479" s="28"/>
      <c r="S479" s="28"/>
      <c r="T479" s="28"/>
      <c r="U479" s="28" t="s">
        <v>129</v>
      </c>
      <c r="V479" s="29">
        <v>6888.850305945838</v>
      </c>
    </row>
    <row r="480" spans="1:22" x14ac:dyDescent="0.2">
      <c r="A480" s="28">
        <v>1996</v>
      </c>
      <c r="B480" s="28" t="s">
        <v>77</v>
      </c>
      <c r="C480" s="28" t="s">
        <v>76</v>
      </c>
      <c r="D480" s="28" t="s">
        <v>72</v>
      </c>
      <c r="E480" s="28" t="s">
        <v>92</v>
      </c>
      <c r="F480" s="28" t="s">
        <v>74</v>
      </c>
      <c r="G480" s="28">
        <v>40.772351897520501</v>
      </c>
      <c r="H480" s="29">
        <v>26879.244119999999</v>
      </c>
      <c r="I480" s="30">
        <v>-2996.1397445759499</v>
      </c>
      <c r="K480" s="28">
        <v>479</v>
      </c>
      <c r="L480" s="28">
        <v>2002</v>
      </c>
      <c r="M480" s="28" t="s">
        <v>50</v>
      </c>
      <c r="N480" s="28" t="s">
        <v>143</v>
      </c>
      <c r="O480" s="28">
        <v>0.5</v>
      </c>
      <c r="P480" s="28" t="s">
        <v>128</v>
      </c>
      <c r="Q480" s="28">
        <v>5638</v>
      </c>
      <c r="R480" s="28"/>
      <c r="S480" s="28"/>
      <c r="T480" s="28"/>
      <c r="U480" s="28" t="s">
        <v>133</v>
      </c>
      <c r="V480" s="29">
        <v>6716.1897941522402</v>
      </c>
    </row>
    <row r="481" spans="1:22" x14ac:dyDescent="0.2">
      <c r="A481" s="28">
        <v>1995</v>
      </c>
      <c r="B481" s="28" t="s">
        <v>77</v>
      </c>
      <c r="C481" s="28" t="s">
        <v>76</v>
      </c>
      <c r="D481" s="28" t="s">
        <v>72</v>
      </c>
      <c r="E481" s="28" t="s">
        <v>92</v>
      </c>
      <c r="F481" s="28" t="s">
        <v>74</v>
      </c>
      <c r="G481" s="28">
        <v>42.007877712596901</v>
      </c>
      <c r="H481" s="29">
        <v>25895.85714</v>
      </c>
      <c r="I481" s="30">
        <v>-2886.5248758719517</v>
      </c>
      <c r="K481" s="28">
        <v>480</v>
      </c>
      <c r="L481" s="28">
        <v>2002</v>
      </c>
      <c r="M481" s="28" t="s">
        <v>51</v>
      </c>
      <c r="N481" s="28" t="s">
        <v>144</v>
      </c>
      <c r="O481" s="28">
        <v>0.15215055406488801</v>
      </c>
      <c r="P481" s="28" t="s">
        <v>128</v>
      </c>
      <c r="Q481" s="28">
        <v>22917.8293565778</v>
      </c>
      <c r="R481" s="28"/>
      <c r="S481" s="28"/>
      <c r="T481" s="28"/>
      <c r="U481" s="28" t="s">
        <v>141</v>
      </c>
      <c r="V481" s="29">
        <v>55069.894836442312</v>
      </c>
    </row>
    <row r="482" spans="1:22" x14ac:dyDescent="0.2">
      <c r="A482" s="28">
        <v>1994</v>
      </c>
      <c r="B482" s="28" t="s">
        <v>77</v>
      </c>
      <c r="C482" s="28" t="s">
        <v>76</v>
      </c>
      <c r="D482" s="28" t="s">
        <v>72</v>
      </c>
      <c r="E482" s="28" t="s">
        <v>92</v>
      </c>
      <c r="F482" s="28" t="s">
        <v>74</v>
      </c>
      <c r="G482" s="28">
        <v>43.2579391254977</v>
      </c>
      <c r="H482" s="29">
        <v>27862.631099999999</v>
      </c>
      <c r="I482" s="30">
        <v>-3105.754613279948</v>
      </c>
      <c r="K482" s="28">
        <v>481</v>
      </c>
      <c r="L482" s="28">
        <v>2002</v>
      </c>
      <c r="M482" s="28" t="s">
        <v>51</v>
      </c>
      <c r="N482" s="28" t="s">
        <v>144</v>
      </c>
      <c r="O482" s="28">
        <v>0.46179525054460502</v>
      </c>
      <c r="P482" s="28" t="s">
        <v>128</v>
      </c>
      <c r="Q482" s="28">
        <v>69558.371408531602</v>
      </c>
      <c r="R482" s="28"/>
      <c r="S482" s="28"/>
      <c r="T482" s="28"/>
      <c r="U482" s="28" t="s">
        <v>169</v>
      </c>
      <c r="V482" s="29">
        <v>178113.64265770983</v>
      </c>
    </row>
    <row r="483" spans="1:22" x14ac:dyDescent="0.2">
      <c r="A483" s="28">
        <v>1993</v>
      </c>
      <c r="B483" s="28" t="s">
        <v>77</v>
      </c>
      <c r="C483" s="28" t="s">
        <v>76</v>
      </c>
      <c r="D483" s="28" t="s">
        <v>72</v>
      </c>
      <c r="E483" s="28" t="s">
        <v>92</v>
      </c>
      <c r="F483" s="28" t="s">
        <v>74</v>
      </c>
      <c r="G483" s="28">
        <v>35.830248637215</v>
      </c>
      <c r="H483" s="29">
        <v>28846.018080000002</v>
      </c>
      <c r="I483" s="30">
        <v>-3215.3694819839461</v>
      </c>
      <c r="K483" s="28">
        <v>482</v>
      </c>
      <c r="L483" s="28">
        <v>2002</v>
      </c>
      <c r="M483" s="28" t="s">
        <v>51</v>
      </c>
      <c r="N483" s="28" t="s">
        <v>144</v>
      </c>
      <c r="O483" s="28">
        <v>0.11437841692468299</v>
      </c>
      <c r="P483" s="28" t="s">
        <v>128</v>
      </c>
      <c r="Q483" s="28">
        <v>17228.363427697299</v>
      </c>
      <c r="R483" s="28"/>
      <c r="S483" s="28"/>
      <c r="T483" s="28"/>
      <c r="U483" s="28" t="s">
        <v>129</v>
      </c>
      <c r="V483" s="29">
        <v>45932.888590299641</v>
      </c>
    </row>
    <row r="484" spans="1:22" x14ac:dyDescent="0.2">
      <c r="A484" s="28">
        <v>1992</v>
      </c>
      <c r="B484" s="28" t="s">
        <v>77</v>
      </c>
      <c r="C484" s="28" t="s">
        <v>76</v>
      </c>
      <c r="D484" s="28" t="s">
        <v>72</v>
      </c>
      <c r="E484" s="28" t="s">
        <v>92</v>
      </c>
      <c r="F484" s="28" t="s">
        <v>74</v>
      </c>
      <c r="G484" s="28">
        <v>43.243403527673301</v>
      </c>
      <c r="H484" s="29">
        <v>28846.018080000002</v>
      </c>
      <c r="I484" s="30">
        <v>-3215.3694819839461</v>
      </c>
      <c r="K484" s="28">
        <v>483</v>
      </c>
      <c r="L484" s="28">
        <v>2002</v>
      </c>
      <c r="M484" s="28" t="s">
        <v>51</v>
      </c>
      <c r="N484" s="28" t="s">
        <v>144</v>
      </c>
      <c r="O484" s="28">
        <v>5.7081055383544202E-2</v>
      </c>
      <c r="P484" s="28" t="s">
        <v>128</v>
      </c>
      <c r="Q484" s="28">
        <v>8597.8910482017309</v>
      </c>
      <c r="R484" s="28"/>
      <c r="S484" s="28"/>
      <c r="T484" s="28"/>
      <c r="U484" s="28" t="s">
        <v>142</v>
      </c>
      <c r="V484" s="29">
        <v>30935.71614739508</v>
      </c>
    </row>
    <row r="485" spans="1:22" x14ac:dyDescent="0.2">
      <c r="A485" s="28">
        <v>1991</v>
      </c>
      <c r="B485" s="28" t="s">
        <v>77</v>
      </c>
      <c r="C485" s="28" t="s">
        <v>76</v>
      </c>
      <c r="D485" s="28" t="s">
        <v>72</v>
      </c>
      <c r="E485" s="28" t="s">
        <v>92</v>
      </c>
      <c r="F485" s="28" t="s">
        <v>74</v>
      </c>
      <c r="G485" s="28">
        <v>37.0657744522914</v>
      </c>
      <c r="H485" s="29">
        <v>28190.426759999998</v>
      </c>
      <c r="I485" s="30">
        <v>-3142.2929028479471</v>
      </c>
      <c r="K485" s="28">
        <v>484</v>
      </c>
      <c r="L485" s="28">
        <v>2002</v>
      </c>
      <c r="M485" s="28" t="s">
        <v>51</v>
      </c>
      <c r="N485" s="28" t="s">
        <v>144</v>
      </c>
      <c r="O485" s="28">
        <v>0.214594723082278</v>
      </c>
      <c r="P485" s="28" t="s">
        <v>128</v>
      </c>
      <c r="Q485" s="28">
        <v>32323.544758991298</v>
      </c>
      <c r="R485" s="28"/>
      <c r="S485" s="28"/>
      <c r="T485" s="28"/>
      <c r="U485" s="28" t="s">
        <v>133</v>
      </c>
      <c r="V485" s="29">
        <v>83824.983139856835</v>
      </c>
    </row>
    <row r="486" spans="1:22" x14ac:dyDescent="0.2">
      <c r="A486" s="28">
        <v>1990</v>
      </c>
      <c r="B486" s="28" t="s">
        <v>77</v>
      </c>
      <c r="C486" s="28" t="s">
        <v>76</v>
      </c>
      <c r="D486" s="28" t="s">
        <v>72</v>
      </c>
      <c r="E486" s="28" t="s">
        <v>92</v>
      </c>
      <c r="F486" s="28" t="s">
        <v>74</v>
      </c>
      <c r="G486" s="28">
        <v>43.243403527673301</v>
      </c>
      <c r="H486" s="29">
        <v>24912.470160000001</v>
      </c>
      <c r="I486" s="30">
        <v>-2776.9100071679536</v>
      </c>
      <c r="K486" s="28">
        <v>485</v>
      </c>
      <c r="L486" s="28">
        <v>2002</v>
      </c>
      <c r="M486" s="28" t="s">
        <v>145</v>
      </c>
      <c r="N486" s="28" t="s">
        <v>146</v>
      </c>
      <c r="O486" s="28">
        <v>1</v>
      </c>
      <c r="P486" s="28" t="s">
        <v>128</v>
      </c>
      <c r="Q486" s="28">
        <v>20753</v>
      </c>
      <c r="R486" s="28"/>
      <c r="S486" s="28"/>
      <c r="T486" s="28"/>
      <c r="U486" s="28" t="s">
        <v>129</v>
      </c>
      <c r="V486" s="29">
        <v>1.7175439893758446E-2</v>
      </c>
    </row>
    <row r="487" spans="1:22" x14ac:dyDescent="0.2">
      <c r="A487" s="28">
        <v>2020</v>
      </c>
      <c r="B487" s="28" t="s">
        <v>79</v>
      </c>
      <c r="C487" s="28" t="s">
        <v>80</v>
      </c>
      <c r="D487" s="28" t="s">
        <v>72</v>
      </c>
      <c r="E487" s="28" t="s">
        <v>92</v>
      </c>
      <c r="F487" s="28" t="s">
        <v>74</v>
      </c>
      <c r="G487" s="28">
        <v>8.3147310519175299</v>
      </c>
      <c r="H487" s="29">
        <v>974.97355805999996</v>
      </c>
      <c r="I487" s="30">
        <v>-108.67705260508617</v>
      </c>
      <c r="K487" s="28">
        <v>486</v>
      </c>
      <c r="L487" s="28">
        <v>2002</v>
      </c>
      <c r="M487" s="28" t="s">
        <v>147</v>
      </c>
      <c r="N487" s="28" t="s">
        <v>148</v>
      </c>
      <c r="O487" s="28">
        <v>1</v>
      </c>
      <c r="P487" s="28" t="s">
        <v>128</v>
      </c>
      <c r="Q487" s="28">
        <v>211968</v>
      </c>
      <c r="R487" s="28"/>
      <c r="S487" s="28"/>
      <c r="T487" s="28"/>
      <c r="U487" s="28" t="s">
        <v>129</v>
      </c>
      <c r="V487" s="29">
        <v>0.17542734271672483</v>
      </c>
    </row>
    <row r="488" spans="1:22" x14ac:dyDescent="0.2">
      <c r="A488" s="28">
        <v>2019</v>
      </c>
      <c r="B488" s="28" t="s">
        <v>79</v>
      </c>
      <c r="C488" s="28" t="s">
        <v>80</v>
      </c>
      <c r="D488" s="28" t="s">
        <v>72</v>
      </c>
      <c r="E488" s="28" t="s">
        <v>92</v>
      </c>
      <c r="F488" s="28" t="s">
        <v>74</v>
      </c>
      <c r="G488" s="28">
        <v>8.3147310519175299</v>
      </c>
      <c r="H488" s="29">
        <v>974.97355805999996</v>
      </c>
      <c r="I488" s="30">
        <v>-108.67705260508617</v>
      </c>
      <c r="K488" s="28">
        <v>487</v>
      </c>
      <c r="L488" s="28">
        <v>2002</v>
      </c>
      <c r="M488" s="28" t="s">
        <v>149</v>
      </c>
      <c r="N488" s="28" t="s">
        <v>140</v>
      </c>
      <c r="O488" s="28">
        <v>1</v>
      </c>
      <c r="P488" s="28" t="s">
        <v>128</v>
      </c>
      <c r="Q488" s="28">
        <v>30956</v>
      </c>
      <c r="R488" s="28">
        <v>0</v>
      </c>
      <c r="S488" s="45">
        <v>0</v>
      </c>
      <c r="T488" s="45">
        <v>0</v>
      </c>
      <c r="U488" s="28" t="s">
        <v>129</v>
      </c>
      <c r="V488" s="29">
        <v>0</v>
      </c>
    </row>
    <row r="489" spans="1:22" x14ac:dyDescent="0.2">
      <c r="A489" s="28">
        <v>2018</v>
      </c>
      <c r="B489" s="28" t="s">
        <v>79</v>
      </c>
      <c r="C489" s="28" t="s">
        <v>80</v>
      </c>
      <c r="D489" s="28" t="s">
        <v>72</v>
      </c>
      <c r="E489" s="28" t="s">
        <v>92</v>
      </c>
      <c r="F489" s="28" t="s">
        <v>74</v>
      </c>
      <c r="G489" s="28">
        <v>8.3147310519175299</v>
      </c>
      <c r="H489" s="29">
        <v>974.97355805999996</v>
      </c>
      <c r="I489" s="30">
        <v>-108.67705260508617</v>
      </c>
      <c r="K489" s="28">
        <v>488</v>
      </c>
      <c r="L489" s="28">
        <v>2002</v>
      </c>
      <c r="M489" s="28" t="s">
        <v>150</v>
      </c>
      <c r="N489" s="28" t="s">
        <v>148</v>
      </c>
      <c r="O489" s="28">
        <v>1</v>
      </c>
      <c r="P489" s="28" t="s">
        <v>128</v>
      </c>
      <c r="Q489" s="28">
        <v>2933</v>
      </c>
      <c r="R489" s="28"/>
      <c r="S489" s="28"/>
      <c r="T489" s="28"/>
      <c r="U489" s="28" t="s">
        <v>129</v>
      </c>
      <c r="V489" s="29">
        <v>2.4273871347946572E-3</v>
      </c>
    </row>
    <row r="490" spans="1:22" x14ac:dyDescent="0.2">
      <c r="A490" s="28">
        <v>2017</v>
      </c>
      <c r="B490" s="28" t="s">
        <v>79</v>
      </c>
      <c r="C490" s="28" t="s">
        <v>80</v>
      </c>
      <c r="D490" s="28" t="s">
        <v>72</v>
      </c>
      <c r="E490" s="28" t="s">
        <v>92</v>
      </c>
      <c r="F490" s="28" t="s">
        <v>74</v>
      </c>
      <c r="G490" s="28">
        <v>8.3147310519175299</v>
      </c>
      <c r="H490" s="29">
        <v>974.97355805999996</v>
      </c>
      <c r="I490" s="30">
        <v>-108.67705260508617</v>
      </c>
      <c r="K490" s="28">
        <v>489</v>
      </c>
      <c r="L490" s="28">
        <v>2002</v>
      </c>
      <c r="M490" s="28" t="s">
        <v>151</v>
      </c>
      <c r="N490" s="28" t="s">
        <v>146</v>
      </c>
      <c r="O490" s="28">
        <v>1</v>
      </c>
      <c r="P490" s="28" t="s">
        <v>128</v>
      </c>
      <c r="Q490" s="28">
        <v>194</v>
      </c>
      <c r="R490" s="28"/>
      <c r="S490" s="28"/>
      <c r="T490" s="28"/>
      <c r="U490" s="28" t="s">
        <v>129</v>
      </c>
      <c r="V490" s="29">
        <v>1.6055680332429712E-4</v>
      </c>
    </row>
    <row r="491" spans="1:22" x14ac:dyDescent="0.2">
      <c r="A491" s="28">
        <v>2016</v>
      </c>
      <c r="B491" s="28" t="s">
        <v>79</v>
      </c>
      <c r="C491" s="28" t="s">
        <v>80</v>
      </c>
      <c r="D491" s="28" t="s">
        <v>72</v>
      </c>
      <c r="E491" s="28" t="s">
        <v>92</v>
      </c>
      <c r="F491" s="28" t="s">
        <v>74</v>
      </c>
      <c r="G491" s="28">
        <v>8.2737046674655197</v>
      </c>
      <c r="H491" s="29">
        <v>1319.6333942235001</v>
      </c>
      <c r="I491" s="30">
        <v>-147.09513567611035</v>
      </c>
      <c r="K491" s="28">
        <v>490</v>
      </c>
      <c r="L491" s="28">
        <v>2002</v>
      </c>
      <c r="M491" s="28" t="s">
        <v>152</v>
      </c>
      <c r="N491" s="28" t="s">
        <v>146</v>
      </c>
      <c r="O491" s="28">
        <v>1</v>
      </c>
      <c r="P491" s="28" t="s">
        <v>128</v>
      </c>
      <c r="Q491" s="28">
        <v>1116</v>
      </c>
      <c r="R491" s="28"/>
      <c r="S491" s="28"/>
      <c r="T491" s="28"/>
      <c r="U491" s="28" t="s">
        <v>129</v>
      </c>
      <c r="V491" s="29">
        <v>9.2361542530884329E-4</v>
      </c>
    </row>
    <row r="492" spans="1:22" x14ac:dyDescent="0.2">
      <c r="A492" s="28">
        <v>2015</v>
      </c>
      <c r="B492" s="28" t="s">
        <v>79</v>
      </c>
      <c r="C492" s="28" t="s">
        <v>80</v>
      </c>
      <c r="D492" s="28" t="s">
        <v>72</v>
      </c>
      <c r="E492" s="28" t="s">
        <v>92</v>
      </c>
      <c r="F492" s="28" t="s">
        <v>74</v>
      </c>
      <c r="G492" s="28">
        <v>8.2326782830135095</v>
      </c>
      <c r="H492" s="29">
        <v>1869.57708354899</v>
      </c>
      <c r="I492" s="30">
        <v>-208.39552557959058</v>
      </c>
      <c r="K492" s="28">
        <v>491</v>
      </c>
      <c r="L492" s="28">
        <v>2002</v>
      </c>
      <c r="M492" s="28" t="s">
        <v>153</v>
      </c>
      <c r="N492" s="28" t="s">
        <v>154</v>
      </c>
      <c r="O492" s="28">
        <v>0.5</v>
      </c>
      <c r="P492" s="28" t="s">
        <v>128</v>
      </c>
      <c r="Q492" s="28">
        <v>5621.5</v>
      </c>
      <c r="R492" s="28"/>
      <c r="S492" s="28"/>
      <c r="T492" s="28"/>
      <c r="U492" s="28" t="s">
        <v>129</v>
      </c>
      <c r="V492" s="29">
        <v>2195.2125012960396</v>
      </c>
    </row>
    <row r="493" spans="1:22" x14ac:dyDescent="0.2">
      <c r="A493" s="28">
        <v>2014</v>
      </c>
      <c r="B493" s="28" t="s">
        <v>79</v>
      </c>
      <c r="C493" s="28" t="s">
        <v>80</v>
      </c>
      <c r="D493" s="28" t="s">
        <v>72</v>
      </c>
      <c r="E493" s="28" t="s">
        <v>92</v>
      </c>
      <c r="F493" s="28" t="s">
        <v>74</v>
      </c>
      <c r="G493" s="28">
        <v>8.1916518985615099</v>
      </c>
      <c r="H493" s="29">
        <v>2230.0157280240001</v>
      </c>
      <c r="I493" s="30">
        <v>-248.57241981707105</v>
      </c>
      <c r="K493" s="28">
        <v>492</v>
      </c>
      <c r="L493" s="28">
        <v>2002</v>
      </c>
      <c r="M493" s="28" t="s">
        <v>153</v>
      </c>
      <c r="N493" s="28" t="s">
        <v>154</v>
      </c>
      <c r="O493" s="28">
        <v>0.5</v>
      </c>
      <c r="P493" s="28" t="s">
        <v>128</v>
      </c>
      <c r="Q493" s="28">
        <v>5621.5</v>
      </c>
      <c r="R493" s="28"/>
      <c r="S493" s="28"/>
      <c r="T493" s="28"/>
      <c r="U493" s="28" t="s">
        <v>133</v>
      </c>
      <c r="V493" s="29">
        <v>2069.0168699823362</v>
      </c>
    </row>
    <row r="494" spans="1:22" x14ac:dyDescent="0.2">
      <c r="A494" s="28">
        <v>2013</v>
      </c>
      <c r="B494" s="28" t="s">
        <v>79</v>
      </c>
      <c r="C494" s="28" t="s">
        <v>80</v>
      </c>
      <c r="D494" s="28" t="s">
        <v>72</v>
      </c>
      <c r="E494" s="28" t="s">
        <v>92</v>
      </c>
      <c r="F494" s="28" t="s">
        <v>74</v>
      </c>
      <c r="G494" s="28">
        <v>8.1506255141094996</v>
      </c>
      <c r="H494" s="29">
        <v>2323.3719319920001</v>
      </c>
      <c r="I494" s="30">
        <v>-258.97852468603725</v>
      </c>
      <c r="K494" s="28">
        <v>493</v>
      </c>
      <c r="L494" s="28">
        <v>2002</v>
      </c>
      <c r="M494" s="28" t="s">
        <v>155</v>
      </c>
      <c r="N494" s="28" t="s">
        <v>156</v>
      </c>
      <c r="O494" s="28">
        <v>0.5</v>
      </c>
      <c r="P494" s="28" t="s">
        <v>128</v>
      </c>
      <c r="Q494" s="28">
        <v>224</v>
      </c>
      <c r="R494" s="28"/>
      <c r="S494" s="28"/>
      <c r="T494" s="28"/>
      <c r="U494" s="28" t="s">
        <v>129</v>
      </c>
      <c r="V494" s="29">
        <v>44.607126720400004</v>
      </c>
    </row>
    <row r="495" spans="1:22" x14ac:dyDescent="0.2">
      <c r="A495" s="28">
        <v>2012</v>
      </c>
      <c r="B495" s="28" t="s">
        <v>79</v>
      </c>
      <c r="C495" s="28" t="s">
        <v>80</v>
      </c>
      <c r="D495" s="28" t="s">
        <v>72</v>
      </c>
      <c r="E495" s="28" t="s">
        <v>92</v>
      </c>
      <c r="F495" s="28" t="s">
        <v>74</v>
      </c>
      <c r="G495" s="28">
        <v>8.1095991296574894</v>
      </c>
      <c r="H495" s="29">
        <v>2416.7281359600001</v>
      </c>
      <c r="I495" s="30">
        <v>-269.38462955500353</v>
      </c>
      <c r="K495" s="28">
        <v>494</v>
      </c>
      <c r="L495" s="28">
        <v>2002</v>
      </c>
      <c r="M495" s="28" t="s">
        <v>155</v>
      </c>
      <c r="N495" s="28" t="s">
        <v>156</v>
      </c>
      <c r="O495" s="28">
        <v>0.5</v>
      </c>
      <c r="P495" s="28" t="s">
        <v>128</v>
      </c>
      <c r="Q495" s="28">
        <v>224</v>
      </c>
      <c r="R495" s="28"/>
      <c r="S495" s="28"/>
      <c r="T495" s="28"/>
      <c r="U495" s="28" t="s">
        <v>133</v>
      </c>
      <c r="V495" s="29">
        <v>42.873154537600008</v>
      </c>
    </row>
    <row r="496" spans="1:22" x14ac:dyDescent="0.2">
      <c r="A496" s="28">
        <v>2011</v>
      </c>
      <c r="B496" s="28" t="s">
        <v>79</v>
      </c>
      <c r="C496" s="28" t="s">
        <v>80</v>
      </c>
      <c r="D496" s="28" t="s">
        <v>72</v>
      </c>
      <c r="E496" s="28" t="s">
        <v>92</v>
      </c>
      <c r="F496" s="28" t="s">
        <v>74</v>
      </c>
      <c r="G496" s="28">
        <v>8.2974193135201997</v>
      </c>
      <c r="H496" s="29">
        <v>2167.996789152</v>
      </c>
      <c r="I496" s="30">
        <v>-241.65937543080554</v>
      </c>
      <c r="K496" s="28">
        <v>495</v>
      </c>
      <c r="L496" s="28">
        <v>2002</v>
      </c>
      <c r="M496" s="28" t="s">
        <v>157</v>
      </c>
      <c r="N496" s="28" t="s">
        <v>146</v>
      </c>
      <c r="O496" s="28">
        <v>1</v>
      </c>
      <c r="P496" s="28" t="s">
        <v>128</v>
      </c>
      <c r="Q496" s="28">
        <v>762</v>
      </c>
      <c r="R496" s="28"/>
      <c r="S496" s="28"/>
      <c r="T496" s="28"/>
      <c r="U496" s="28" t="s">
        <v>129</v>
      </c>
      <c r="V496" s="29">
        <v>6.3064063986141452E-4</v>
      </c>
    </row>
    <row r="497" spans="1:22" x14ac:dyDescent="0.2">
      <c r="A497" s="28">
        <v>2010</v>
      </c>
      <c r="B497" s="28" t="s">
        <v>79</v>
      </c>
      <c r="C497" s="28" t="s">
        <v>80</v>
      </c>
      <c r="D497" s="28" t="s">
        <v>72</v>
      </c>
      <c r="E497" s="28" t="s">
        <v>92</v>
      </c>
      <c r="F497" s="28" t="s">
        <v>74</v>
      </c>
      <c r="G497" s="28">
        <v>8.4852394973828993</v>
      </c>
      <c r="H497" s="29">
        <v>1919.2654423439999</v>
      </c>
      <c r="I497" s="30">
        <v>-213.93412130660761</v>
      </c>
      <c r="K497" s="28">
        <v>496</v>
      </c>
      <c r="L497" s="28">
        <v>2002</v>
      </c>
      <c r="M497" s="28" t="s">
        <v>55</v>
      </c>
      <c r="N497" s="28" t="s">
        <v>158</v>
      </c>
      <c r="O497" s="28">
        <v>0.5</v>
      </c>
      <c r="P497" s="28" t="s">
        <v>128</v>
      </c>
      <c r="Q497" s="28">
        <v>2066.5</v>
      </c>
      <c r="R497" s="28"/>
      <c r="S497" s="28"/>
      <c r="T497" s="28"/>
      <c r="U497" s="28" t="s">
        <v>129</v>
      </c>
      <c r="V497" s="29">
        <v>345.29417455986106</v>
      </c>
    </row>
    <row r="498" spans="1:22" x14ac:dyDescent="0.2">
      <c r="A498" s="28">
        <v>2009</v>
      </c>
      <c r="B498" s="28" t="s">
        <v>79</v>
      </c>
      <c r="C498" s="28" t="s">
        <v>80</v>
      </c>
      <c r="D498" s="28" t="s">
        <v>72</v>
      </c>
      <c r="E498" s="28" t="s">
        <v>92</v>
      </c>
      <c r="F498" s="28" t="s">
        <v>74</v>
      </c>
      <c r="G498" s="28">
        <v>8.6730596812456007</v>
      </c>
      <c r="H498" s="29">
        <v>1670.534095536</v>
      </c>
      <c r="I498" s="30">
        <v>-186.20886718240968</v>
      </c>
      <c r="K498" s="28">
        <v>497</v>
      </c>
      <c r="L498" s="28">
        <v>2002</v>
      </c>
      <c r="M498" s="28" t="s">
        <v>55</v>
      </c>
      <c r="N498" s="28" t="s">
        <v>158</v>
      </c>
      <c r="O498" s="28">
        <v>0.5</v>
      </c>
      <c r="P498" s="28" t="s">
        <v>128</v>
      </c>
      <c r="Q498" s="28">
        <v>2066.5</v>
      </c>
      <c r="R498" s="28"/>
      <c r="S498" s="28"/>
      <c r="T498" s="28"/>
      <c r="U498" s="28" t="s">
        <v>133</v>
      </c>
      <c r="V498" s="29">
        <v>337.5583502344075</v>
      </c>
    </row>
    <row r="499" spans="1:22" x14ac:dyDescent="0.2">
      <c r="A499" s="28">
        <v>2008</v>
      </c>
      <c r="B499" s="28" t="s">
        <v>79</v>
      </c>
      <c r="C499" s="28" t="s">
        <v>80</v>
      </c>
      <c r="D499" s="28" t="s">
        <v>72</v>
      </c>
      <c r="E499" s="28" t="s">
        <v>92</v>
      </c>
      <c r="F499" s="28" t="s">
        <v>74</v>
      </c>
      <c r="G499" s="28">
        <v>8.8608798651083092</v>
      </c>
      <c r="H499" s="29">
        <v>1421.8027487280001</v>
      </c>
      <c r="I499" s="30">
        <v>-158.48361305821174</v>
      </c>
      <c r="K499" s="28">
        <v>498</v>
      </c>
      <c r="L499" s="28">
        <v>2002</v>
      </c>
      <c r="M499" s="28" t="s">
        <v>159</v>
      </c>
      <c r="N499" s="28" t="s">
        <v>146</v>
      </c>
      <c r="O499" s="28">
        <v>1</v>
      </c>
      <c r="P499" s="28" t="s">
        <v>128</v>
      </c>
      <c r="Q499" s="28">
        <v>724</v>
      </c>
      <c r="R499" s="28"/>
      <c r="S499" s="28"/>
      <c r="T499" s="28"/>
      <c r="U499" s="28" t="s">
        <v>129</v>
      </c>
      <c r="V499" s="29">
        <v>5.9919136910717072E-4</v>
      </c>
    </row>
    <row r="500" spans="1:22" x14ac:dyDescent="0.2">
      <c r="A500" s="28">
        <v>2007</v>
      </c>
      <c r="B500" s="28" t="s">
        <v>79</v>
      </c>
      <c r="C500" s="28" t="s">
        <v>80</v>
      </c>
      <c r="D500" s="28" t="s">
        <v>72</v>
      </c>
      <c r="E500" s="28" t="s">
        <v>92</v>
      </c>
      <c r="F500" s="28" t="s">
        <v>74</v>
      </c>
      <c r="G500" s="28">
        <v>9.0487000489710105</v>
      </c>
      <c r="H500" s="29">
        <v>1173.07140192</v>
      </c>
      <c r="I500" s="30">
        <v>-130.75835893401381</v>
      </c>
      <c r="K500" s="28">
        <v>499</v>
      </c>
      <c r="L500" s="28">
        <v>2002</v>
      </c>
      <c r="M500" s="28" t="s">
        <v>56</v>
      </c>
      <c r="N500" s="28" t="s">
        <v>160</v>
      </c>
      <c r="O500" s="28">
        <v>1</v>
      </c>
      <c r="P500" s="28" t="s">
        <v>128</v>
      </c>
      <c r="Q500" s="28">
        <v>2019</v>
      </c>
      <c r="R500" s="28"/>
      <c r="S500" s="28"/>
      <c r="T500" s="28"/>
      <c r="U500" s="28" t="s">
        <v>129</v>
      </c>
      <c r="V500" s="29">
        <v>51.484500000000004</v>
      </c>
    </row>
    <row r="501" spans="1:22" x14ac:dyDescent="0.2">
      <c r="A501" s="28">
        <v>2006</v>
      </c>
      <c r="B501" s="28" t="s">
        <v>79</v>
      </c>
      <c r="C501" s="28" t="s">
        <v>80</v>
      </c>
      <c r="D501" s="28" t="s">
        <v>72</v>
      </c>
      <c r="E501" s="28" t="s">
        <v>92</v>
      </c>
      <c r="F501" s="28" t="s">
        <v>74</v>
      </c>
      <c r="G501" s="28">
        <v>8.7678570227106096</v>
      </c>
      <c r="H501" s="29">
        <v>1162.669352976</v>
      </c>
      <c r="I501" s="30">
        <v>-129.59887721172262</v>
      </c>
      <c r="K501" s="28">
        <v>500</v>
      </c>
      <c r="L501" s="28">
        <v>2002</v>
      </c>
      <c r="M501" s="28" t="s">
        <v>161</v>
      </c>
      <c r="N501" s="28" t="s">
        <v>127</v>
      </c>
      <c r="O501" s="28">
        <v>0.5</v>
      </c>
      <c r="P501" s="28" t="s">
        <v>128</v>
      </c>
      <c r="Q501" s="28">
        <v>721</v>
      </c>
      <c r="R501" s="28"/>
      <c r="S501" s="28"/>
      <c r="T501" s="28"/>
      <c r="U501" s="28" t="s">
        <v>129</v>
      </c>
      <c r="V501" s="29">
        <v>98.056000000000012</v>
      </c>
    </row>
    <row r="502" spans="1:22" x14ac:dyDescent="0.2">
      <c r="A502" s="28">
        <v>2005</v>
      </c>
      <c r="B502" s="28" t="s">
        <v>79</v>
      </c>
      <c r="C502" s="28" t="s">
        <v>80</v>
      </c>
      <c r="D502" s="28" t="s">
        <v>72</v>
      </c>
      <c r="E502" s="28" t="s">
        <v>92</v>
      </c>
      <c r="F502" s="28" t="s">
        <v>74</v>
      </c>
      <c r="G502" s="28">
        <v>8.4870139964502194</v>
      </c>
      <c r="H502" s="29">
        <v>1152.2673040320001</v>
      </c>
      <c r="I502" s="30">
        <v>-128.43939548943146</v>
      </c>
      <c r="K502" s="28">
        <v>501</v>
      </c>
      <c r="L502" s="28">
        <v>2002</v>
      </c>
      <c r="M502" s="28" t="s">
        <v>161</v>
      </c>
      <c r="N502" s="28" t="s">
        <v>127</v>
      </c>
      <c r="O502" s="28">
        <v>0.5</v>
      </c>
      <c r="P502" s="28" t="s">
        <v>128</v>
      </c>
      <c r="Q502" s="28">
        <v>721</v>
      </c>
      <c r="R502" s="28"/>
      <c r="S502" s="28"/>
      <c r="T502" s="28"/>
      <c r="U502" s="28" t="s">
        <v>133</v>
      </c>
      <c r="V502" s="29">
        <v>98.056000000000012</v>
      </c>
    </row>
    <row r="503" spans="1:22" x14ac:dyDescent="0.2">
      <c r="A503" s="28">
        <v>2004</v>
      </c>
      <c r="B503" s="28" t="s">
        <v>79</v>
      </c>
      <c r="C503" s="28" t="s">
        <v>80</v>
      </c>
      <c r="D503" s="28" t="s">
        <v>72</v>
      </c>
      <c r="E503" s="28" t="s">
        <v>92</v>
      </c>
      <c r="F503" s="28" t="s">
        <v>74</v>
      </c>
      <c r="G503" s="28">
        <v>8.2061709701898202</v>
      </c>
      <c r="H503" s="29">
        <v>1141.8652550879999</v>
      </c>
      <c r="I503" s="30">
        <v>-127.27991376714026</v>
      </c>
      <c r="K503" s="28">
        <v>502</v>
      </c>
      <c r="L503" s="28">
        <v>2002</v>
      </c>
      <c r="M503" s="28" t="s">
        <v>162</v>
      </c>
      <c r="N503" s="28" t="s">
        <v>146</v>
      </c>
      <c r="O503" s="28">
        <v>1</v>
      </c>
      <c r="P503" s="28" t="s">
        <v>128</v>
      </c>
      <c r="Q503" s="28">
        <v>58</v>
      </c>
      <c r="R503" s="28"/>
      <c r="S503" s="28"/>
      <c r="T503" s="28"/>
      <c r="U503" s="28" t="s">
        <v>129</v>
      </c>
      <c r="V503" s="29">
        <v>4.8001518519635225E-5</v>
      </c>
    </row>
    <row r="504" spans="1:22" x14ac:dyDescent="0.2">
      <c r="A504" s="28">
        <v>2003</v>
      </c>
      <c r="B504" s="28" t="s">
        <v>79</v>
      </c>
      <c r="C504" s="28" t="s">
        <v>80</v>
      </c>
      <c r="D504" s="28" t="s">
        <v>72</v>
      </c>
      <c r="E504" s="28" t="s">
        <v>92</v>
      </c>
      <c r="F504" s="28" t="s">
        <v>74</v>
      </c>
      <c r="G504" s="28">
        <v>7.92532794392943</v>
      </c>
      <c r="H504" s="29">
        <v>1131.463206144</v>
      </c>
      <c r="I504" s="30">
        <v>-126.12043204484908</v>
      </c>
      <c r="K504" s="28">
        <v>503</v>
      </c>
      <c r="L504" s="28">
        <v>2002</v>
      </c>
      <c r="M504" s="28" t="s">
        <v>163</v>
      </c>
      <c r="N504" s="28" t="s">
        <v>146</v>
      </c>
      <c r="O504" s="28">
        <v>1</v>
      </c>
      <c r="P504" s="28" t="s">
        <v>128</v>
      </c>
      <c r="Q504" s="28">
        <v>1200</v>
      </c>
      <c r="R504" s="28"/>
      <c r="S504" s="28"/>
      <c r="T504" s="28"/>
      <c r="U504" s="28" t="s">
        <v>129</v>
      </c>
      <c r="V504" s="29">
        <v>9.9313486592348733E-4</v>
      </c>
    </row>
    <row r="505" spans="1:22" x14ac:dyDescent="0.2">
      <c r="A505" s="28">
        <v>2002</v>
      </c>
      <c r="B505" s="28" t="s">
        <v>79</v>
      </c>
      <c r="C505" s="28" t="s">
        <v>80</v>
      </c>
      <c r="D505" s="28" t="s">
        <v>72</v>
      </c>
      <c r="E505" s="28" t="s">
        <v>92</v>
      </c>
      <c r="F505" s="28" t="s">
        <v>74</v>
      </c>
      <c r="G505" s="28">
        <v>7.6444849176690397</v>
      </c>
      <c r="H505" s="29">
        <v>1121.0611572</v>
      </c>
      <c r="I505" s="30">
        <v>-124.96095032255791</v>
      </c>
      <c r="K505" s="28">
        <v>504</v>
      </c>
      <c r="L505" s="28">
        <v>2002</v>
      </c>
      <c r="M505" s="28" t="s">
        <v>164</v>
      </c>
      <c r="N505" s="28" t="s">
        <v>146</v>
      </c>
      <c r="O505" s="28">
        <v>1</v>
      </c>
      <c r="P505" s="28" t="s">
        <v>128</v>
      </c>
      <c r="Q505" s="28">
        <v>1665</v>
      </c>
      <c r="R505" s="28"/>
      <c r="S505" s="28"/>
      <c r="T505" s="28"/>
      <c r="U505" s="28" t="s">
        <v>129</v>
      </c>
      <c r="V505" s="29">
        <v>1.3779746264688387E-3</v>
      </c>
    </row>
    <row r="506" spans="1:22" x14ac:dyDescent="0.2">
      <c r="A506" s="28">
        <v>2001</v>
      </c>
      <c r="B506" s="28" t="s">
        <v>79</v>
      </c>
      <c r="C506" s="28" t="s">
        <v>80</v>
      </c>
      <c r="D506" s="28" t="s">
        <v>72</v>
      </c>
      <c r="E506" s="28" t="s">
        <v>92</v>
      </c>
      <c r="F506" s="28" t="s">
        <v>74</v>
      </c>
      <c r="G506" s="28">
        <v>7.5404255659077499</v>
      </c>
      <c r="H506" s="29">
        <v>1259.4346318079999</v>
      </c>
      <c r="I506" s="30">
        <v>-140.38498029219605</v>
      </c>
      <c r="K506" s="28">
        <v>505</v>
      </c>
      <c r="L506" s="28">
        <v>2002</v>
      </c>
      <c r="M506" s="28" t="s">
        <v>165</v>
      </c>
      <c r="N506" s="28" t="s">
        <v>140</v>
      </c>
      <c r="O506" s="28">
        <v>1</v>
      </c>
      <c r="P506" s="28" t="s">
        <v>128</v>
      </c>
      <c r="Q506" s="28">
        <v>9337</v>
      </c>
      <c r="R506" s="28">
        <v>0</v>
      </c>
      <c r="S506" s="45">
        <v>0</v>
      </c>
      <c r="T506" s="45">
        <v>0</v>
      </c>
      <c r="U506" s="28" t="s">
        <v>129</v>
      </c>
      <c r="V506" s="29">
        <v>0</v>
      </c>
    </row>
    <row r="507" spans="1:22" x14ac:dyDescent="0.2">
      <c r="A507" s="28">
        <v>2000</v>
      </c>
      <c r="B507" s="28" t="s">
        <v>79</v>
      </c>
      <c r="C507" s="28" t="s">
        <v>80</v>
      </c>
      <c r="D507" s="28" t="s">
        <v>72</v>
      </c>
      <c r="E507" s="28" t="s">
        <v>92</v>
      </c>
      <c r="F507" s="28" t="s">
        <v>74</v>
      </c>
      <c r="G507" s="28">
        <v>7.4363662141464602</v>
      </c>
      <c r="H507" s="29">
        <v>1397.8081064160001</v>
      </c>
      <c r="I507" s="30">
        <v>-155.8090102618342</v>
      </c>
      <c r="K507" s="28">
        <v>506</v>
      </c>
      <c r="L507" s="28">
        <v>2002</v>
      </c>
      <c r="M507" s="28" t="s">
        <v>166</v>
      </c>
      <c r="N507" s="28" t="s">
        <v>167</v>
      </c>
      <c r="O507" s="28">
        <v>0.5</v>
      </c>
      <c r="P507" s="28" t="s">
        <v>128</v>
      </c>
      <c r="Q507" s="28">
        <v>7371.5</v>
      </c>
      <c r="R507" s="28"/>
      <c r="S507" s="28"/>
      <c r="T507" s="28"/>
      <c r="U507" s="28" t="s">
        <v>129</v>
      </c>
      <c r="V507" s="29">
        <v>1206.5851293190215</v>
      </c>
    </row>
    <row r="508" spans="1:22" x14ac:dyDescent="0.2">
      <c r="A508" s="28">
        <v>1999</v>
      </c>
      <c r="B508" s="28" t="s">
        <v>79</v>
      </c>
      <c r="C508" s="28" t="s">
        <v>80</v>
      </c>
      <c r="D508" s="28" t="s">
        <v>72</v>
      </c>
      <c r="E508" s="28" t="s">
        <v>92</v>
      </c>
      <c r="F508" s="28" t="s">
        <v>74</v>
      </c>
      <c r="G508" s="28">
        <v>7.3323068623851801</v>
      </c>
      <c r="H508" s="29">
        <v>1920.2269762799999</v>
      </c>
      <c r="I508" s="30">
        <v>-214.0413002893404</v>
      </c>
      <c r="K508" s="28">
        <v>507</v>
      </c>
      <c r="L508" s="28">
        <v>2002</v>
      </c>
      <c r="M508" s="28" t="s">
        <v>166</v>
      </c>
      <c r="N508" s="28" t="s">
        <v>167</v>
      </c>
      <c r="O508" s="28">
        <v>0.5</v>
      </c>
      <c r="P508" s="28" t="s">
        <v>128</v>
      </c>
      <c r="Q508" s="28">
        <v>7371.5</v>
      </c>
      <c r="R508" s="28"/>
      <c r="S508" s="28"/>
      <c r="T508" s="28"/>
      <c r="U508" s="28" t="s">
        <v>133</v>
      </c>
      <c r="V508" s="29">
        <v>1184.4624786441002</v>
      </c>
    </row>
    <row r="509" spans="1:22" x14ac:dyDescent="0.2">
      <c r="A509" s="28">
        <v>1998</v>
      </c>
      <c r="B509" s="28" t="s">
        <v>79</v>
      </c>
      <c r="C509" s="28" t="s">
        <v>80</v>
      </c>
      <c r="D509" s="28" t="s">
        <v>72</v>
      </c>
      <c r="E509" s="28" t="s">
        <v>92</v>
      </c>
      <c r="F509" s="28" t="s">
        <v>74</v>
      </c>
      <c r="G509" s="28">
        <v>7.2282475106238904</v>
      </c>
      <c r="H509" s="29">
        <v>2093.1938195399998</v>
      </c>
      <c r="I509" s="30">
        <v>-233.32133775138806</v>
      </c>
      <c r="K509" s="28">
        <v>508</v>
      </c>
      <c r="L509" s="28">
        <v>2002</v>
      </c>
      <c r="M509" s="28" t="s">
        <v>168</v>
      </c>
      <c r="N509" s="28" t="s">
        <v>146</v>
      </c>
      <c r="O509" s="28">
        <v>1</v>
      </c>
      <c r="P509" s="28" t="s">
        <v>128</v>
      </c>
      <c r="Q509" s="28">
        <v>1909</v>
      </c>
      <c r="R509" s="28"/>
      <c r="S509" s="28"/>
      <c r="T509" s="28"/>
      <c r="U509" s="28" t="s">
        <v>129</v>
      </c>
      <c r="V509" s="29">
        <v>1.5799120492066146E-3</v>
      </c>
    </row>
    <row r="510" spans="1:22" x14ac:dyDescent="0.2">
      <c r="A510" s="28">
        <v>1997</v>
      </c>
      <c r="B510" s="28" t="s">
        <v>79</v>
      </c>
      <c r="C510" s="28" t="s">
        <v>80</v>
      </c>
      <c r="D510" s="28" t="s">
        <v>72</v>
      </c>
      <c r="E510" s="28" t="s">
        <v>92</v>
      </c>
      <c r="F510" s="28" t="s">
        <v>74</v>
      </c>
      <c r="G510" s="28">
        <v>7.1241881588625997</v>
      </c>
      <c r="H510" s="29">
        <v>2266.1606628</v>
      </c>
      <c r="I510" s="30">
        <v>-252.60137521343577</v>
      </c>
      <c r="K510" s="28">
        <v>509</v>
      </c>
      <c r="L510" s="28">
        <v>2003</v>
      </c>
      <c r="M510" s="28" t="s">
        <v>126</v>
      </c>
      <c r="N510" s="28" t="s">
        <v>127</v>
      </c>
      <c r="O510" s="28">
        <v>0.5</v>
      </c>
      <c r="P510" s="28" t="s">
        <v>128</v>
      </c>
      <c r="Q510" s="28">
        <v>825</v>
      </c>
      <c r="R510" s="28"/>
      <c r="S510" s="28"/>
      <c r="T510" s="28"/>
      <c r="U510" s="28" t="s">
        <v>129</v>
      </c>
      <c r="V510" s="29">
        <v>112.2</v>
      </c>
    </row>
    <row r="511" spans="1:22" x14ac:dyDescent="0.2">
      <c r="A511" s="28">
        <v>1996</v>
      </c>
      <c r="B511" s="28" t="s">
        <v>79</v>
      </c>
      <c r="C511" s="28" t="s">
        <v>80</v>
      </c>
      <c r="D511" s="28" t="s">
        <v>72</v>
      </c>
      <c r="E511" s="28" t="s">
        <v>92</v>
      </c>
      <c r="F511" s="28" t="s">
        <v>74</v>
      </c>
      <c r="G511" s="28">
        <v>7.1241881588625997</v>
      </c>
      <c r="H511" s="29">
        <v>2266.1606628</v>
      </c>
      <c r="I511" s="30">
        <v>-252.60137521343577</v>
      </c>
      <c r="K511" s="28">
        <v>510</v>
      </c>
      <c r="L511" s="28">
        <v>2003</v>
      </c>
      <c r="M511" s="28" t="s">
        <v>126</v>
      </c>
      <c r="N511" s="28" t="s">
        <v>127</v>
      </c>
      <c r="O511" s="28">
        <v>0.5</v>
      </c>
      <c r="P511" s="28" t="s">
        <v>128</v>
      </c>
      <c r="Q511" s="28">
        <v>825</v>
      </c>
      <c r="R511" s="28"/>
      <c r="S511" s="28"/>
      <c r="T511" s="28"/>
      <c r="U511" s="28" t="s">
        <v>133</v>
      </c>
      <c r="V511" s="29">
        <v>112.2</v>
      </c>
    </row>
    <row r="512" spans="1:22" x14ac:dyDescent="0.2">
      <c r="A512" s="28">
        <v>1995</v>
      </c>
      <c r="B512" s="28" t="s">
        <v>79</v>
      </c>
      <c r="C512" s="28" t="s">
        <v>80</v>
      </c>
      <c r="D512" s="28" t="s">
        <v>72</v>
      </c>
      <c r="E512" s="28" t="s">
        <v>92</v>
      </c>
      <c r="F512" s="28" t="s">
        <v>74</v>
      </c>
      <c r="G512" s="28">
        <v>7.1241881588625997</v>
      </c>
      <c r="H512" s="29">
        <v>2266.1606628</v>
      </c>
      <c r="I512" s="30">
        <v>-252.60137521343577</v>
      </c>
      <c r="K512" s="28">
        <v>511</v>
      </c>
      <c r="L512" s="28">
        <v>2003</v>
      </c>
      <c r="M512" s="28" t="s">
        <v>136</v>
      </c>
      <c r="N512" s="28" t="s">
        <v>137</v>
      </c>
      <c r="O512" s="28">
        <v>0.5</v>
      </c>
      <c r="P512" s="28" t="s">
        <v>128</v>
      </c>
      <c r="Q512" s="28">
        <v>85</v>
      </c>
      <c r="R512" s="28"/>
      <c r="S512" s="28"/>
      <c r="T512" s="28"/>
      <c r="U512" s="28" t="s">
        <v>129</v>
      </c>
      <c r="V512" s="29">
        <v>0</v>
      </c>
    </row>
    <row r="513" spans="1:22" x14ac:dyDescent="0.2">
      <c r="A513" s="28">
        <v>1994</v>
      </c>
      <c r="B513" s="28" t="s">
        <v>79</v>
      </c>
      <c r="C513" s="28" t="s">
        <v>80</v>
      </c>
      <c r="D513" s="28" t="s">
        <v>72</v>
      </c>
      <c r="E513" s="28" t="s">
        <v>92</v>
      </c>
      <c r="F513" s="28" t="s">
        <v>74</v>
      </c>
      <c r="G513" s="28">
        <v>7.1241881588625997</v>
      </c>
      <c r="H513" s="29">
        <v>2266.1606628</v>
      </c>
      <c r="I513" s="30">
        <v>-252.60137521343577</v>
      </c>
      <c r="K513" s="28">
        <v>512</v>
      </c>
      <c r="L513" s="28">
        <v>2003</v>
      </c>
      <c r="M513" s="28" t="s">
        <v>136</v>
      </c>
      <c r="N513" s="28" t="s">
        <v>137</v>
      </c>
      <c r="O513" s="28">
        <v>0.5</v>
      </c>
      <c r="P513" s="28" t="s">
        <v>128</v>
      </c>
      <c r="Q513" s="28">
        <v>85</v>
      </c>
      <c r="R513" s="28"/>
      <c r="S513" s="28"/>
      <c r="T513" s="28"/>
      <c r="U513" s="28" t="s">
        <v>133</v>
      </c>
      <c r="V513" s="29">
        <v>0</v>
      </c>
    </row>
    <row r="514" spans="1:22" x14ac:dyDescent="0.2">
      <c r="A514" s="28">
        <v>1993</v>
      </c>
      <c r="B514" s="28" t="s">
        <v>79</v>
      </c>
      <c r="C514" s="28" t="s">
        <v>80</v>
      </c>
      <c r="D514" s="28" t="s">
        <v>72</v>
      </c>
      <c r="E514" s="28" t="s">
        <v>92</v>
      </c>
      <c r="F514" s="28" t="s">
        <v>74</v>
      </c>
      <c r="G514" s="28">
        <v>7.1241881588625997</v>
      </c>
      <c r="H514" s="29">
        <v>2266.1606628</v>
      </c>
      <c r="I514" s="30">
        <v>-252.60137521343577</v>
      </c>
      <c r="K514" s="28">
        <v>513</v>
      </c>
      <c r="L514" s="28">
        <v>2003</v>
      </c>
      <c r="M514" s="28" t="s">
        <v>49</v>
      </c>
      <c r="N514" s="28" t="s">
        <v>140</v>
      </c>
      <c r="O514" s="28">
        <v>3.7486871189013699E-2</v>
      </c>
      <c r="P514" s="28" t="s">
        <v>128</v>
      </c>
      <c r="Q514" s="28">
        <v>4513.19436993011</v>
      </c>
      <c r="R514" s="28">
        <v>50</v>
      </c>
      <c r="S514" s="45">
        <v>0.3</v>
      </c>
      <c r="T514" s="45">
        <v>0.15</v>
      </c>
      <c r="U514" s="28" t="s">
        <v>141</v>
      </c>
      <c r="V514" s="29">
        <v>3836.2152144405941</v>
      </c>
    </row>
    <row r="515" spans="1:22" x14ac:dyDescent="0.2">
      <c r="A515" s="28">
        <v>1992</v>
      </c>
      <c r="B515" s="28" t="s">
        <v>79</v>
      </c>
      <c r="C515" s="28" t="s">
        <v>80</v>
      </c>
      <c r="D515" s="28" t="s">
        <v>72</v>
      </c>
      <c r="E515" s="28" t="s">
        <v>92</v>
      </c>
      <c r="F515" s="28" t="s">
        <v>74</v>
      </c>
      <c r="G515" s="28">
        <v>7.1241881588625997</v>
      </c>
      <c r="H515" s="29">
        <v>2266.1606628</v>
      </c>
      <c r="I515" s="30">
        <v>-252.60137521343577</v>
      </c>
      <c r="K515" s="28">
        <v>514</v>
      </c>
      <c r="L515" s="28">
        <v>2003</v>
      </c>
      <c r="M515" s="28" t="s">
        <v>49</v>
      </c>
      <c r="N515" s="28" t="s">
        <v>140</v>
      </c>
      <c r="O515" s="28">
        <v>0.25654680370836402</v>
      </c>
      <c r="P515" s="28" t="s">
        <v>128</v>
      </c>
      <c r="Q515" s="28">
        <v>30886.695885664802</v>
      </c>
      <c r="R515" s="28">
        <v>50</v>
      </c>
      <c r="S515" s="45">
        <v>0.3</v>
      </c>
      <c r="T515" s="45">
        <v>0.15</v>
      </c>
      <c r="U515" s="28" t="s">
        <v>169</v>
      </c>
      <c r="V515" s="29">
        <v>26253.691502815083</v>
      </c>
    </row>
    <row r="516" spans="1:22" x14ac:dyDescent="0.2">
      <c r="A516" s="28">
        <v>1991</v>
      </c>
      <c r="B516" s="28" t="s">
        <v>79</v>
      </c>
      <c r="C516" s="28" t="s">
        <v>80</v>
      </c>
      <c r="D516" s="28" t="s">
        <v>72</v>
      </c>
      <c r="E516" s="28" t="s">
        <v>92</v>
      </c>
      <c r="F516" s="28" t="s">
        <v>74</v>
      </c>
      <c r="G516" s="28">
        <v>7.1241881588625997</v>
      </c>
      <c r="H516" s="29">
        <v>2266.1606628</v>
      </c>
      <c r="I516" s="30">
        <v>-252.60137521343577</v>
      </c>
      <c r="K516" s="28">
        <v>515</v>
      </c>
      <c r="L516" s="28">
        <v>2003</v>
      </c>
      <c r="M516" s="28" t="s">
        <v>49</v>
      </c>
      <c r="N516" s="28" t="s">
        <v>140</v>
      </c>
      <c r="O516" s="28">
        <v>5.5966325102621499E-2</v>
      </c>
      <c r="P516" s="28" t="s">
        <v>128</v>
      </c>
      <c r="Q516" s="28">
        <v>6738.0097444050098</v>
      </c>
      <c r="R516" s="28">
        <v>50</v>
      </c>
      <c r="S516" s="45">
        <v>0.3</v>
      </c>
      <c r="T516" s="45">
        <v>0.15</v>
      </c>
      <c r="U516" s="28" t="s">
        <v>129</v>
      </c>
      <c r="V516" s="29">
        <v>5727.3082827442586</v>
      </c>
    </row>
    <row r="517" spans="1:22" x14ac:dyDescent="0.2">
      <c r="A517" s="28">
        <v>1990</v>
      </c>
      <c r="B517" s="28" t="s">
        <v>79</v>
      </c>
      <c r="C517" s="28" t="s">
        <v>80</v>
      </c>
      <c r="D517" s="28" t="s">
        <v>72</v>
      </c>
      <c r="E517" s="28" t="s">
        <v>92</v>
      </c>
      <c r="F517" s="28" t="s">
        <v>74</v>
      </c>
      <c r="G517" s="28">
        <v>7.1241881588625997</v>
      </c>
      <c r="H517" s="29">
        <v>2266.1606628</v>
      </c>
      <c r="I517" s="30">
        <v>-252.60137521343577</v>
      </c>
      <c r="K517" s="28">
        <v>516</v>
      </c>
      <c r="L517" s="28">
        <v>2003</v>
      </c>
      <c r="M517" s="28" t="s">
        <v>49</v>
      </c>
      <c r="N517" s="28" t="s">
        <v>140</v>
      </c>
      <c r="O517" s="28">
        <v>0.15</v>
      </c>
      <c r="P517" s="28" t="s">
        <v>128</v>
      </c>
      <c r="Q517" s="28">
        <v>18059.099999999999</v>
      </c>
      <c r="R517" s="28">
        <v>50</v>
      </c>
      <c r="S517" s="45">
        <v>0.3</v>
      </c>
      <c r="T517" s="45">
        <v>0.15</v>
      </c>
      <c r="U517" s="28" t="s">
        <v>142</v>
      </c>
      <c r="V517" s="29">
        <v>15350.235000000001</v>
      </c>
    </row>
    <row r="518" spans="1:22" x14ac:dyDescent="0.2">
      <c r="A518" s="28">
        <v>2020</v>
      </c>
      <c r="B518" s="28" t="s">
        <v>81</v>
      </c>
      <c r="C518" s="28" t="s">
        <v>82</v>
      </c>
      <c r="D518" s="28" t="s">
        <v>72</v>
      </c>
      <c r="E518" s="28" t="s">
        <v>92</v>
      </c>
      <c r="F518" s="28" t="s">
        <v>74</v>
      </c>
      <c r="G518" s="28">
        <v>2.81161701568498</v>
      </c>
      <c r="H518" s="29">
        <v>165.24948123999999</v>
      </c>
      <c r="I518" s="30">
        <v>-18.419808842218359</v>
      </c>
      <c r="K518" s="28">
        <v>517</v>
      </c>
      <c r="L518" s="28">
        <v>2003</v>
      </c>
      <c r="M518" s="28" t="s">
        <v>49</v>
      </c>
      <c r="N518" s="28" t="s">
        <v>140</v>
      </c>
      <c r="O518" s="28">
        <v>0.5</v>
      </c>
      <c r="P518" s="28" t="s">
        <v>128</v>
      </c>
      <c r="Q518" s="28">
        <v>60197</v>
      </c>
      <c r="R518" s="28">
        <v>50</v>
      </c>
      <c r="S518" s="45">
        <v>0.3</v>
      </c>
      <c r="T518" s="45">
        <v>0.15</v>
      </c>
      <c r="U518" s="28" t="s">
        <v>133</v>
      </c>
      <c r="V518" s="29">
        <v>51167.450000000004</v>
      </c>
    </row>
    <row r="519" spans="1:22" x14ac:dyDescent="0.2">
      <c r="A519" s="28">
        <v>2019</v>
      </c>
      <c r="B519" s="28" t="s">
        <v>81</v>
      </c>
      <c r="C519" s="28" t="s">
        <v>82</v>
      </c>
      <c r="D519" s="28" t="s">
        <v>72</v>
      </c>
      <c r="E519" s="28" t="s">
        <v>92</v>
      </c>
      <c r="F519" s="28" t="s">
        <v>74</v>
      </c>
      <c r="G519" s="28">
        <v>2.81161701568498</v>
      </c>
      <c r="H519" s="29">
        <v>165.24948123999999</v>
      </c>
      <c r="I519" s="30">
        <v>-18.419808842218359</v>
      </c>
      <c r="K519" s="28">
        <v>518</v>
      </c>
      <c r="L519" s="28">
        <v>2003</v>
      </c>
      <c r="M519" s="28" t="s">
        <v>50</v>
      </c>
      <c r="N519" s="28" t="s">
        <v>143</v>
      </c>
      <c r="O519" s="28">
        <v>0.5</v>
      </c>
      <c r="P519" s="28" t="s">
        <v>128</v>
      </c>
      <c r="Q519" s="28">
        <v>5510.6</v>
      </c>
      <c r="R519" s="28"/>
      <c r="S519" s="28"/>
      <c r="T519" s="28"/>
      <c r="U519" s="28" t="s">
        <v>129</v>
      </c>
      <c r="V519" s="29">
        <v>6733.1852600115544</v>
      </c>
    </row>
    <row r="520" spans="1:22" x14ac:dyDescent="0.2">
      <c r="A520" s="28">
        <v>2018</v>
      </c>
      <c r="B520" s="28" t="s">
        <v>81</v>
      </c>
      <c r="C520" s="28" t="s">
        <v>82</v>
      </c>
      <c r="D520" s="28" t="s">
        <v>72</v>
      </c>
      <c r="E520" s="28" t="s">
        <v>92</v>
      </c>
      <c r="F520" s="28" t="s">
        <v>74</v>
      </c>
      <c r="G520" s="28">
        <v>2.81161701568498</v>
      </c>
      <c r="H520" s="29">
        <v>165.24948123999999</v>
      </c>
      <c r="I520" s="30">
        <v>-18.419808842218359</v>
      </c>
      <c r="K520" s="28">
        <v>519</v>
      </c>
      <c r="L520" s="28">
        <v>2003</v>
      </c>
      <c r="M520" s="28" t="s">
        <v>50</v>
      </c>
      <c r="N520" s="28" t="s">
        <v>143</v>
      </c>
      <c r="O520" s="28">
        <v>0.5</v>
      </c>
      <c r="P520" s="28" t="s">
        <v>128</v>
      </c>
      <c r="Q520" s="28">
        <v>5510.6</v>
      </c>
      <c r="R520" s="28"/>
      <c r="S520" s="28"/>
      <c r="T520" s="28"/>
      <c r="U520" s="28" t="s">
        <v>133</v>
      </c>
      <c r="V520" s="29">
        <v>6564.4263000452893</v>
      </c>
    </row>
    <row r="521" spans="1:22" x14ac:dyDescent="0.2">
      <c r="A521" s="28">
        <v>2017</v>
      </c>
      <c r="B521" s="28" t="s">
        <v>81</v>
      </c>
      <c r="C521" s="28" t="s">
        <v>82</v>
      </c>
      <c r="D521" s="28" t="s">
        <v>72</v>
      </c>
      <c r="E521" s="28" t="s">
        <v>92</v>
      </c>
      <c r="F521" s="28" t="s">
        <v>74</v>
      </c>
      <c r="G521" s="28">
        <v>2.81161701568498</v>
      </c>
      <c r="H521" s="29">
        <v>165.24948123999999</v>
      </c>
      <c r="I521" s="30">
        <v>-18.419808842218359</v>
      </c>
      <c r="K521" s="28">
        <v>520</v>
      </c>
      <c r="L521" s="28">
        <v>2003</v>
      </c>
      <c r="M521" s="28" t="s">
        <v>51</v>
      </c>
      <c r="N521" s="28" t="s">
        <v>144</v>
      </c>
      <c r="O521" s="28">
        <v>7.7590255966088401E-2</v>
      </c>
      <c r="P521" s="28" t="s">
        <v>128</v>
      </c>
      <c r="Q521" s="28">
        <v>11560.9481389471</v>
      </c>
      <c r="R521" s="28"/>
      <c r="S521" s="28"/>
      <c r="T521" s="28"/>
      <c r="U521" s="28" t="s">
        <v>141</v>
      </c>
      <c r="V521" s="29">
        <v>27780.126482120268</v>
      </c>
    </row>
    <row r="522" spans="1:22" x14ac:dyDescent="0.2">
      <c r="A522" s="28">
        <v>2016</v>
      </c>
      <c r="B522" s="28" t="s">
        <v>81</v>
      </c>
      <c r="C522" s="28" t="s">
        <v>82</v>
      </c>
      <c r="D522" s="28" t="s">
        <v>72</v>
      </c>
      <c r="E522" s="28" t="s">
        <v>92</v>
      </c>
      <c r="F522" s="28" t="s">
        <v>74</v>
      </c>
      <c r="G522" s="28">
        <v>2.9161648864650598</v>
      </c>
      <c r="H522" s="29">
        <v>220.05906042780001</v>
      </c>
      <c r="I522" s="30">
        <v>-24.52924993568503</v>
      </c>
      <c r="K522" s="28">
        <v>521</v>
      </c>
      <c r="L522" s="28">
        <v>2003</v>
      </c>
      <c r="M522" s="28" t="s">
        <v>51</v>
      </c>
      <c r="N522" s="28" t="s">
        <v>144</v>
      </c>
      <c r="O522" s="28">
        <v>0.531000095117235</v>
      </c>
      <c r="P522" s="28" t="s">
        <v>128</v>
      </c>
      <c r="Q522" s="28">
        <v>79119.014172468102</v>
      </c>
      <c r="R522" s="28"/>
      <c r="S522" s="28"/>
      <c r="T522" s="28"/>
      <c r="U522" s="28" t="s">
        <v>169</v>
      </c>
      <c r="V522" s="29">
        <v>202594.96495366201</v>
      </c>
    </row>
    <row r="523" spans="1:22" x14ac:dyDescent="0.2">
      <c r="A523" s="28">
        <v>2015</v>
      </c>
      <c r="B523" s="28" t="s">
        <v>81</v>
      </c>
      <c r="C523" s="28" t="s">
        <v>82</v>
      </c>
      <c r="D523" s="28" t="s">
        <v>72</v>
      </c>
      <c r="E523" s="28" t="s">
        <v>92</v>
      </c>
      <c r="F523" s="28" t="s">
        <v>74</v>
      </c>
      <c r="G523" s="28">
        <v>3.0207127572451502</v>
      </c>
      <c r="H523" s="29">
        <v>269.27960220680001</v>
      </c>
      <c r="I523" s="30">
        <v>-30.01569965931747</v>
      </c>
      <c r="K523" s="28">
        <v>522</v>
      </c>
      <c r="L523" s="28">
        <v>2003</v>
      </c>
      <c r="M523" s="28" t="s">
        <v>51</v>
      </c>
      <c r="N523" s="28" t="s">
        <v>144</v>
      </c>
      <c r="O523" s="28">
        <v>0.115838995159093</v>
      </c>
      <c r="P523" s="28" t="s">
        <v>128</v>
      </c>
      <c r="Q523" s="28">
        <v>17260.0102787049</v>
      </c>
      <c r="R523" s="28"/>
      <c r="S523" s="28"/>
      <c r="T523" s="28"/>
      <c r="U523" s="28" t="s">
        <v>129</v>
      </c>
      <c r="V523" s="29">
        <v>46017.262900585483</v>
      </c>
    </row>
    <row r="524" spans="1:22" x14ac:dyDescent="0.2">
      <c r="A524" s="28">
        <v>2014</v>
      </c>
      <c r="B524" s="28" t="s">
        <v>81</v>
      </c>
      <c r="C524" s="28" t="s">
        <v>82</v>
      </c>
      <c r="D524" s="28" t="s">
        <v>72</v>
      </c>
      <c r="E524" s="28" t="s">
        <v>92</v>
      </c>
      <c r="F524" s="28" t="s">
        <v>74</v>
      </c>
      <c r="G524" s="28">
        <v>3.1252606280252402</v>
      </c>
      <c r="H524" s="29">
        <v>317.04234360800001</v>
      </c>
      <c r="I524" s="30">
        <v>-35.339653234171145</v>
      </c>
      <c r="K524" s="28">
        <v>523</v>
      </c>
      <c r="L524" s="28">
        <v>2003</v>
      </c>
      <c r="M524" s="28" t="s">
        <v>51</v>
      </c>
      <c r="N524" s="28" t="s">
        <v>144</v>
      </c>
      <c r="O524" s="28">
        <v>5.61073365606043E-2</v>
      </c>
      <c r="P524" s="28" t="s">
        <v>128</v>
      </c>
      <c r="Q524" s="28">
        <v>8359.9931475300491</v>
      </c>
      <c r="R524" s="28"/>
      <c r="S524" s="28"/>
      <c r="T524" s="28"/>
      <c r="U524" s="28" t="s">
        <v>142</v>
      </c>
      <c r="V524" s="29">
        <v>30079.745551119664</v>
      </c>
    </row>
    <row r="525" spans="1:22" x14ac:dyDescent="0.2">
      <c r="A525" s="28">
        <v>2013</v>
      </c>
      <c r="B525" s="28" t="s">
        <v>81</v>
      </c>
      <c r="C525" s="28" t="s">
        <v>82</v>
      </c>
      <c r="D525" s="28" t="s">
        <v>72</v>
      </c>
      <c r="E525" s="28" t="s">
        <v>92</v>
      </c>
      <c r="F525" s="28" t="s">
        <v>74</v>
      </c>
      <c r="G525" s="28">
        <v>3.2298084988053302</v>
      </c>
      <c r="H525" s="29">
        <v>312.556803984</v>
      </c>
      <c r="I525" s="30">
        <v>-34.839665084082618</v>
      </c>
      <c r="K525" s="28">
        <v>524</v>
      </c>
      <c r="L525" s="28">
        <v>2003</v>
      </c>
      <c r="M525" s="28" t="s">
        <v>51</v>
      </c>
      <c r="N525" s="28" t="s">
        <v>144</v>
      </c>
      <c r="O525" s="28">
        <v>0.21946331719697801</v>
      </c>
      <c r="P525" s="28" t="s">
        <v>128</v>
      </c>
      <c r="Q525" s="28">
        <v>32700.034262349702</v>
      </c>
      <c r="R525" s="28"/>
      <c r="S525" s="28"/>
      <c r="T525" s="28"/>
      <c r="U525" s="28" t="s">
        <v>133</v>
      </c>
      <c r="V525" s="29">
        <v>84801.33726520605</v>
      </c>
    </row>
    <row r="526" spans="1:22" x14ac:dyDescent="0.2">
      <c r="A526" s="28">
        <v>2012</v>
      </c>
      <c r="B526" s="28" t="s">
        <v>81</v>
      </c>
      <c r="C526" s="28" t="s">
        <v>82</v>
      </c>
      <c r="D526" s="28" t="s">
        <v>72</v>
      </c>
      <c r="E526" s="28" t="s">
        <v>92</v>
      </c>
      <c r="F526" s="28" t="s">
        <v>74</v>
      </c>
      <c r="G526" s="28">
        <v>3.3343563695854201</v>
      </c>
      <c r="H526" s="29">
        <v>308.07126435999999</v>
      </c>
      <c r="I526" s="30">
        <v>-34.339676933994092</v>
      </c>
      <c r="K526" s="28">
        <v>525</v>
      </c>
      <c r="L526" s="28">
        <v>2003</v>
      </c>
      <c r="M526" s="28" t="s">
        <v>145</v>
      </c>
      <c r="N526" s="28" t="s">
        <v>146</v>
      </c>
      <c r="O526" s="28">
        <v>1</v>
      </c>
      <c r="P526" s="28" t="s">
        <v>128</v>
      </c>
      <c r="Q526" s="28">
        <v>25099.4</v>
      </c>
      <c r="R526" s="28"/>
      <c r="S526" s="28"/>
      <c r="T526" s="28"/>
      <c r="U526" s="28" t="s">
        <v>129</v>
      </c>
      <c r="V526" s="29">
        <v>2.0772574378133318E-2</v>
      </c>
    </row>
    <row r="527" spans="1:22" x14ac:dyDescent="0.2">
      <c r="A527" s="28">
        <v>2011</v>
      </c>
      <c r="B527" s="28" t="s">
        <v>81</v>
      </c>
      <c r="C527" s="28" t="s">
        <v>82</v>
      </c>
      <c r="D527" s="28" t="s">
        <v>72</v>
      </c>
      <c r="E527" s="28" t="s">
        <v>92</v>
      </c>
      <c r="F527" s="28" t="s">
        <v>74</v>
      </c>
      <c r="G527" s="28">
        <v>3.17123484315966</v>
      </c>
      <c r="H527" s="29">
        <v>274.127012052</v>
      </c>
      <c r="I527" s="30">
        <v>-30.556024276729087</v>
      </c>
      <c r="K527" s="28">
        <v>526</v>
      </c>
      <c r="L527" s="28">
        <v>2003</v>
      </c>
      <c r="M527" s="28" t="s">
        <v>147</v>
      </c>
      <c r="N527" s="28" t="s">
        <v>148</v>
      </c>
      <c r="O527" s="28">
        <v>1</v>
      </c>
      <c r="P527" s="28" t="s">
        <v>128</v>
      </c>
      <c r="Q527" s="28">
        <v>214295.4</v>
      </c>
      <c r="R527" s="28"/>
      <c r="S527" s="28"/>
      <c r="T527" s="28"/>
      <c r="U527" s="28" t="s">
        <v>129</v>
      </c>
      <c r="V527" s="29">
        <v>0.17735352778918342</v>
      </c>
    </row>
    <row r="528" spans="1:22" x14ac:dyDescent="0.2">
      <c r="A528" s="28">
        <v>2010</v>
      </c>
      <c r="B528" s="28" t="s">
        <v>81</v>
      </c>
      <c r="C528" s="28" t="s">
        <v>82</v>
      </c>
      <c r="D528" s="28" t="s">
        <v>72</v>
      </c>
      <c r="E528" s="28" t="s">
        <v>92</v>
      </c>
      <c r="F528" s="28" t="s">
        <v>74</v>
      </c>
      <c r="G528" s="28">
        <v>3.00811331673391</v>
      </c>
      <c r="H528" s="29">
        <v>240.18275974400001</v>
      </c>
      <c r="I528" s="30">
        <v>-26.772371619464085</v>
      </c>
      <c r="K528" s="28">
        <v>527</v>
      </c>
      <c r="L528" s="28">
        <v>2003</v>
      </c>
      <c r="M528" s="28" t="s">
        <v>149</v>
      </c>
      <c r="N528" s="28" t="s">
        <v>140</v>
      </c>
      <c r="O528" s="28">
        <v>1</v>
      </c>
      <c r="P528" s="28" t="s">
        <v>128</v>
      </c>
      <c r="Q528" s="28">
        <v>29409.599999999999</v>
      </c>
      <c r="R528" s="28">
        <v>0</v>
      </c>
      <c r="S528" s="45">
        <v>0</v>
      </c>
      <c r="T528" s="45">
        <v>0</v>
      </c>
      <c r="U528" s="28" t="s">
        <v>129</v>
      </c>
      <c r="V528" s="29">
        <v>0</v>
      </c>
    </row>
    <row r="529" spans="1:22" x14ac:dyDescent="0.2">
      <c r="A529" s="28">
        <v>2009</v>
      </c>
      <c r="B529" s="28" t="s">
        <v>81</v>
      </c>
      <c r="C529" s="28" t="s">
        <v>82</v>
      </c>
      <c r="D529" s="28" t="s">
        <v>72</v>
      </c>
      <c r="E529" s="28" t="s">
        <v>92</v>
      </c>
      <c r="F529" s="28" t="s">
        <v>74</v>
      </c>
      <c r="G529" s="28">
        <v>2.8449917903081601</v>
      </c>
      <c r="H529" s="29">
        <v>206.23850743599999</v>
      </c>
      <c r="I529" s="30">
        <v>-22.98871896219908</v>
      </c>
      <c r="K529" s="28">
        <v>528</v>
      </c>
      <c r="L529" s="28">
        <v>2003</v>
      </c>
      <c r="M529" s="28" t="s">
        <v>150</v>
      </c>
      <c r="N529" s="28" t="s">
        <v>148</v>
      </c>
      <c r="O529" s="28">
        <v>1</v>
      </c>
      <c r="P529" s="28" t="s">
        <v>128</v>
      </c>
      <c r="Q529" s="28">
        <v>2933</v>
      </c>
      <c r="R529" s="28"/>
      <c r="S529" s="28"/>
      <c r="T529" s="28"/>
      <c r="U529" s="28" t="s">
        <v>129</v>
      </c>
      <c r="V529" s="29">
        <v>2.4273871347946572E-3</v>
      </c>
    </row>
    <row r="530" spans="1:22" x14ac:dyDescent="0.2">
      <c r="A530" s="28">
        <v>2008</v>
      </c>
      <c r="B530" s="28" t="s">
        <v>81</v>
      </c>
      <c r="C530" s="28" t="s">
        <v>82</v>
      </c>
      <c r="D530" s="28" t="s">
        <v>72</v>
      </c>
      <c r="E530" s="28" t="s">
        <v>92</v>
      </c>
      <c r="F530" s="28" t="s">
        <v>74</v>
      </c>
      <c r="G530" s="28">
        <v>2.6818702638824101</v>
      </c>
      <c r="H530" s="29">
        <v>172.294255128</v>
      </c>
      <c r="I530" s="30">
        <v>-19.205066304934078</v>
      </c>
      <c r="K530" s="28">
        <v>529</v>
      </c>
      <c r="L530" s="28">
        <v>2003</v>
      </c>
      <c r="M530" s="28" t="s">
        <v>151</v>
      </c>
      <c r="N530" s="28" t="s">
        <v>146</v>
      </c>
      <c r="O530" s="28">
        <v>1</v>
      </c>
      <c r="P530" s="28" t="s">
        <v>128</v>
      </c>
      <c r="Q530" s="28">
        <v>194</v>
      </c>
      <c r="R530" s="28"/>
      <c r="S530" s="28"/>
      <c r="T530" s="28"/>
      <c r="U530" s="28" t="s">
        <v>129</v>
      </c>
      <c r="V530" s="29">
        <v>1.6055680332429712E-4</v>
      </c>
    </row>
    <row r="531" spans="1:22" x14ac:dyDescent="0.2">
      <c r="A531" s="28">
        <v>2007</v>
      </c>
      <c r="B531" s="28" t="s">
        <v>81</v>
      </c>
      <c r="C531" s="28" t="s">
        <v>82</v>
      </c>
      <c r="D531" s="28" t="s">
        <v>72</v>
      </c>
      <c r="E531" s="28" t="s">
        <v>92</v>
      </c>
      <c r="F531" s="28" t="s">
        <v>74</v>
      </c>
      <c r="G531" s="28">
        <v>2.51874873745665</v>
      </c>
      <c r="H531" s="29">
        <v>138.35000281999999</v>
      </c>
      <c r="I531" s="30">
        <v>-15.421413647669073</v>
      </c>
      <c r="K531" s="28">
        <v>530</v>
      </c>
      <c r="L531" s="28">
        <v>2003</v>
      </c>
      <c r="M531" s="28" t="s">
        <v>152</v>
      </c>
      <c r="N531" s="28" t="s">
        <v>146</v>
      </c>
      <c r="O531" s="28">
        <v>1</v>
      </c>
      <c r="P531" s="28" t="s">
        <v>128</v>
      </c>
      <c r="Q531" s="28">
        <v>1130.2</v>
      </c>
      <c r="R531" s="28"/>
      <c r="S531" s="28"/>
      <c r="T531" s="28"/>
      <c r="U531" s="28" t="s">
        <v>129</v>
      </c>
      <c r="V531" s="29">
        <v>9.3536752122227128E-4</v>
      </c>
    </row>
    <row r="532" spans="1:22" x14ac:dyDescent="0.2">
      <c r="A532" s="28">
        <v>2006</v>
      </c>
      <c r="B532" s="28" t="s">
        <v>81</v>
      </c>
      <c r="C532" s="28" t="s">
        <v>82</v>
      </c>
      <c r="D532" s="28" t="s">
        <v>72</v>
      </c>
      <c r="E532" s="28" t="s">
        <v>92</v>
      </c>
      <c r="F532" s="28" t="s">
        <v>74</v>
      </c>
      <c r="G532" s="28">
        <v>2.4566419732421001</v>
      </c>
      <c r="H532" s="29">
        <v>132.172066344</v>
      </c>
      <c r="I532" s="30">
        <v>-14.732779661810953</v>
      </c>
      <c r="K532" s="28">
        <v>531</v>
      </c>
      <c r="L532" s="28">
        <v>2003</v>
      </c>
      <c r="M532" s="28" t="s">
        <v>153</v>
      </c>
      <c r="N532" s="28" t="s">
        <v>154</v>
      </c>
      <c r="O532" s="28">
        <v>0.5</v>
      </c>
      <c r="P532" s="28" t="s">
        <v>128</v>
      </c>
      <c r="Q532" s="28">
        <v>5825.7</v>
      </c>
      <c r="R532" s="28"/>
      <c r="S532" s="28"/>
      <c r="T532" s="28"/>
      <c r="U532" s="28" t="s">
        <v>129</v>
      </c>
      <c r="V532" s="29">
        <v>2274.9532097839265</v>
      </c>
    </row>
    <row r="533" spans="1:22" x14ac:dyDescent="0.2">
      <c r="A533" s="28">
        <v>2005</v>
      </c>
      <c r="B533" s="28" t="s">
        <v>81</v>
      </c>
      <c r="C533" s="28" t="s">
        <v>82</v>
      </c>
      <c r="D533" s="28" t="s">
        <v>72</v>
      </c>
      <c r="E533" s="28" t="s">
        <v>92</v>
      </c>
      <c r="F533" s="28" t="s">
        <v>74</v>
      </c>
      <c r="G533" s="28">
        <v>2.39453520902754</v>
      </c>
      <c r="H533" s="29">
        <v>125.994129868</v>
      </c>
      <c r="I533" s="30">
        <v>-14.044145675952832</v>
      </c>
      <c r="K533" s="28">
        <v>532</v>
      </c>
      <c r="L533" s="28">
        <v>2003</v>
      </c>
      <c r="M533" s="28" t="s">
        <v>153</v>
      </c>
      <c r="N533" s="28" t="s">
        <v>154</v>
      </c>
      <c r="O533" s="28">
        <v>0.5</v>
      </c>
      <c r="P533" s="28" t="s">
        <v>128</v>
      </c>
      <c r="Q533" s="28">
        <v>5825.7</v>
      </c>
      <c r="R533" s="28"/>
      <c r="S533" s="28"/>
      <c r="T533" s="28"/>
      <c r="U533" s="28" t="s">
        <v>133</v>
      </c>
      <c r="V533" s="29">
        <v>2144.1735443308899</v>
      </c>
    </row>
    <row r="534" spans="1:22" x14ac:dyDescent="0.2">
      <c r="A534" s="28">
        <v>2004</v>
      </c>
      <c r="B534" s="28" t="s">
        <v>81</v>
      </c>
      <c r="C534" s="28" t="s">
        <v>82</v>
      </c>
      <c r="D534" s="28" t="s">
        <v>72</v>
      </c>
      <c r="E534" s="28" t="s">
        <v>92</v>
      </c>
      <c r="F534" s="28" t="s">
        <v>74</v>
      </c>
      <c r="G534" s="28">
        <v>2.3324284448129902</v>
      </c>
      <c r="H534" s="29">
        <v>119.816193392</v>
      </c>
      <c r="I534" s="30">
        <v>-13.35551169009471</v>
      </c>
      <c r="K534" s="28">
        <v>533</v>
      </c>
      <c r="L534" s="28">
        <v>2003</v>
      </c>
      <c r="M534" s="28" t="s">
        <v>155</v>
      </c>
      <c r="N534" s="28" t="s">
        <v>156</v>
      </c>
      <c r="O534" s="28">
        <v>0.5</v>
      </c>
      <c r="P534" s="28" t="s">
        <v>128</v>
      </c>
      <c r="Q534" s="28">
        <v>274</v>
      </c>
      <c r="R534" s="28"/>
      <c r="S534" s="28"/>
      <c r="T534" s="28"/>
      <c r="U534" s="28" t="s">
        <v>129</v>
      </c>
      <c r="V534" s="29">
        <v>54.564074649060714</v>
      </c>
    </row>
    <row r="535" spans="1:22" x14ac:dyDescent="0.2">
      <c r="A535" s="28">
        <v>2003</v>
      </c>
      <c r="B535" s="28" t="s">
        <v>81</v>
      </c>
      <c r="C535" s="28" t="s">
        <v>82</v>
      </c>
      <c r="D535" s="28" t="s">
        <v>72</v>
      </c>
      <c r="E535" s="28" t="s">
        <v>92</v>
      </c>
      <c r="F535" s="28" t="s">
        <v>74</v>
      </c>
      <c r="G535" s="28">
        <v>2.2703216805984301</v>
      </c>
      <c r="H535" s="29">
        <v>113.638256916</v>
      </c>
      <c r="I535" s="30">
        <v>-12.666877704236589</v>
      </c>
      <c r="K535" s="28">
        <v>534</v>
      </c>
      <c r="L535" s="28">
        <v>2003</v>
      </c>
      <c r="M535" s="28" t="s">
        <v>155</v>
      </c>
      <c r="N535" s="28" t="s">
        <v>156</v>
      </c>
      <c r="O535" s="28">
        <v>0.5</v>
      </c>
      <c r="P535" s="28" t="s">
        <v>128</v>
      </c>
      <c r="Q535" s="28">
        <v>274</v>
      </c>
      <c r="R535" s="28"/>
      <c r="S535" s="28"/>
      <c r="T535" s="28"/>
      <c r="U535" s="28" t="s">
        <v>133</v>
      </c>
      <c r="V535" s="29">
        <v>52.443055104028574</v>
      </c>
    </row>
    <row r="536" spans="1:22" x14ac:dyDescent="0.2">
      <c r="A536" s="28">
        <v>2002</v>
      </c>
      <c r="B536" s="28" t="s">
        <v>81</v>
      </c>
      <c r="C536" s="28" t="s">
        <v>82</v>
      </c>
      <c r="D536" s="28" t="s">
        <v>72</v>
      </c>
      <c r="E536" s="28" t="s">
        <v>92</v>
      </c>
      <c r="F536" s="28" t="s">
        <v>74</v>
      </c>
      <c r="G536" s="28">
        <v>2.2082149163838798</v>
      </c>
      <c r="H536" s="29">
        <v>107.46032044</v>
      </c>
      <c r="I536" s="30">
        <v>-11.978243718378467</v>
      </c>
      <c r="K536" s="28">
        <v>535</v>
      </c>
      <c r="L536" s="28">
        <v>2003</v>
      </c>
      <c r="M536" s="28" t="s">
        <v>157</v>
      </c>
      <c r="N536" s="28" t="s">
        <v>146</v>
      </c>
      <c r="O536" s="28">
        <v>1</v>
      </c>
      <c r="P536" s="28" t="s">
        <v>128</v>
      </c>
      <c r="Q536" s="28">
        <v>720.8</v>
      </c>
      <c r="R536" s="28"/>
      <c r="S536" s="28"/>
      <c r="T536" s="28"/>
      <c r="U536" s="28" t="s">
        <v>129</v>
      </c>
      <c r="V536" s="29">
        <v>5.9654300946470804E-4</v>
      </c>
    </row>
    <row r="537" spans="1:22" x14ac:dyDescent="0.2">
      <c r="A537" s="28">
        <v>2001</v>
      </c>
      <c r="B537" s="28" t="s">
        <v>81</v>
      </c>
      <c r="C537" s="28" t="s">
        <v>82</v>
      </c>
      <c r="D537" s="28" t="s">
        <v>72</v>
      </c>
      <c r="E537" s="28" t="s">
        <v>92</v>
      </c>
      <c r="F537" s="28" t="s">
        <v>74</v>
      </c>
      <c r="G537" s="28">
        <v>2.1989301748534298</v>
      </c>
      <c r="H537" s="29">
        <v>102.176740024</v>
      </c>
      <c r="I537" s="30">
        <v>-11.389300621341675</v>
      </c>
      <c r="K537" s="28">
        <v>536</v>
      </c>
      <c r="L537" s="28">
        <v>2003</v>
      </c>
      <c r="M537" s="28" t="s">
        <v>55</v>
      </c>
      <c r="N537" s="28" t="s">
        <v>158</v>
      </c>
      <c r="O537" s="28">
        <v>0.5</v>
      </c>
      <c r="P537" s="28" t="s">
        <v>128</v>
      </c>
      <c r="Q537" s="28">
        <v>2312.5</v>
      </c>
      <c r="R537" s="28"/>
      <c r="S537" s="28"/>
      <c r="T537" s="28"/>
      <c r="U537" s="28" t="s">
        <v>129</v>
      </c>
      <c r="V537" s="29">
        <v>386.39863473006471</v>
      </c>
    </row>
    <row r="538" spans="1:22" x14ac:dyDescent="0.2">
      <c r="A538" s="28">
        <v>2000</v>
      </c>
      <c r="B538" s="28" t="s">
        <v>81</v>
      </c>
      <c r="C538" s="28" t="s">
        <v>82</v>
      </c>
      <c r="D538" s="28" t="s">
        <v>72</v>
      </c>
      <c r="E538" s="28" t="s">
        <v>92</v>
      </c>
      <c r="F538" s="28" t="s">
        <v>74</v>
      </c>
      <c r="G538" s="28">
        <v>2.1896454333229798</v>
      </c>
      <c r="H538" s="29">
        <v>96.893159608000005</v>
      </c>
      <c r="I538" s="30">
        <v>-10.800357524304886</v>
      </c>
      <c r="K538" s="28">
        <v>537</v>
      </c>
      <c r="L538" s="28">
        <v>2003</v>
      </c>
      <c r="M538" s="28" t="s">
        <v>55</v>
      </c>
      <c r="N538" s="28" t="s">
        <v>158</v>
      </c>
      <c r="O538" s="28">
        <v>0.5</v>
      </c>
      <c r="P538" s="28" t="s">
        <v>128</v>
      </c>
      <c r="Q538" s="28">
        <v>2312.5</v>
      </c>
      <c r="R538" s="28"/>
      <c r="S538" s="28"/>
      <c r="T538" s="28"/>
      <c r="U538" s="28" t="s">
        <v>133</v>
      </c>
      <c r="V538" s="29">
        <v>377.74192350208932</v>
      </c>
    </row>
    <row r="539" spans="1:22" x14ac:dyDescent="0.2">
      <c r="A539" s="28">
        <v>1999</v>
      </c>
      <c r="B539" s="28" t="s">
        <v>81</v>
      </c>
      <c r="C539" s="28" t="s">
        <v>82</v>
      </c>
      <c r="D539" s="28" t="s">
        <v>72</v>
      </c>
      <c r="E539" s="28" t="s">
        <v>92</v>
      </c>
      <c r="F539" s="28" t="s">
        <v>74</v>
      </c>
      <c r="G539" s="28">
        <v>2.18036069179254</v>
      </c>
      <c r="H539" s="29">
        <v>114.51197398999901</v>
      </c>
      <c r="I539" s="30">
        <v>-12.764268034085008</v>
      </c>
      <c r="K539" s="28">
        <v>538</v>
      </c>
      <c r="L539" s="28">
        <v>2003</v>
      </c>
      <c r="M539" s="28" t="s">
        <v>159</v>
      </c>
      <c r="N539" s="28" t="s">
        <v>146</v>
      </c>
      <c r="O539" s="28">
        <v>1</v>
      </c>
      <c r="P539" s="28" t="s">
        <v>128</v>
      </c>
      <c r="Q539" s="28">
        <v>724</v>
      </c>
      <c r="R539" s="28"/>
      <c r="S539" s="28"/>
      <c r="T539" s="28"/>
      <c r="U539" s="28" t="s">
        <v>129</v>
      </c>
      <c r="V539" s="29">
        <v>5.9919136910717072E-4</v>
      </c>
    </row>
    <row r="540" spans="1:22" x14ac:dyDescent="0.2">
      <c r="A540" s="28">
        <v>1998</v>
      </c>
      <c r="B540" s="28" t="s">
        <v>81</v>
      </c>
      <c r="C540" s="28" t="s">
        <v>82</v>
      </c>
      <c r="D540" s="28" t="s">
        <v>72</v>
      </c>
      <c r="E540" s="28" t="s">
        <v>92</v>
      </c>
      <c r="F540" s="28" t="s">
        <v>74</v>
      </c>
      <c r="G540" s="28">
        <v>2.17107595026209</v>
      </c>
      <c r="H540" s="29">
        <v>107.90749846999999</v>
      </c>
      <c r="I540" s="30">
        <v>-12.028089162789131</v>
      </c>
      <c r="K540" s="28">
        <v>539</v>
      </c>
      <c r="L540" s="28">
        <v>2003</v>
      </c>
      <c r="M540" s="28" t="s">
        <v>56</v>
      </c>
      <c r="N540" s="28" t="s">
        <v>160</v>
      </c>
      <c r="O540" s="28">
        <v>1</v>
      </c>
      <c r="P540" s="28" t="s">
        <v>128</v>
      </c>
      <c r="Q540" s="28">
        <v>500</v>
      </c>
      <c r="R540" s="28"/>
      <c r="S540" s="28"/>
      <c r="T540" s="28"/>
      <c r="U540" s="28" t="s">
        <v>129</v>
      </c>
      <c r="V540" s="29">
        <v>12.750000000000002</v>
      </c>
    </row>
    <row r="541" spans="1:22" x14ac:dyDescent="0.2">
      <c r="A541" s="28">
        <v>1997</v>
      </c>
      <c r="B541" s="28" t="s">
        <v>81</v>
      </c>
      <c r="C541" s="28" t="s">
        <v>82</v>
      </c>
      <c r="D541" s="28" t="s">
        <v>72</v>
      </c>
      <c r="E541" s="28" t="s">
        <v>92</v>
      </c>
      <c r="F541" s="28" t="s">
        <v>74</v>
      </c>
      <c r="G541" s="28">
        <v>2.16179120873164</v>
      </c>
      <c r="H541" s="29">
        <v>101.30302295</v>
      </c>
      <c r="I541" s="30">
        <v>-11.291910291493144</v>
      </c>
      <c r="K541" s="28">
        <v>540</v>
      </c>
      <c r="L541" s="28">
        <v>2003</v>
      </c>
      <c r="M541" s="28" t="s">
        <v>161</v>
      </c>
      <c r="N541" s="28" t="s">
        <v>127</v>
      </c>
      <c r="O541" s="28">
        <v>0.5</v>
      </c>
      <c r="P541" s="28" t="s">
        <v>128</v>
      </c>
      <c r="Q541" s="28">
        <v>648.79999999999995</v>
      </c>
      <c r="R541" s="28"/>
      <c r="S541" s="28"/>
      <c r="T541" s="28"/>
      <c r="U541" s="28" t="s">
        <v>129</v>
      </c>
      <c r="V541" s="29">
        <v>88.236800000000002</v>
      </c>
    </row>
    <row r="542" spans="1:22" x14ac:dyDescent="0.2">
      <c r="A542" s="28">
        <v>1996</v>
      </c>
      <c r="B542" s="28" t="s">
        <v>81</v>
      </c>
      <c r="C542" s="28" t="s">
        <v>82</v>
      </c>
      <c r="D542" s="28" t="s">
        <v>72</v>
      </c>
      <c r="E542" s="28" t="s">
        <v>92</v>
      </c>
      <c r="F542" s="28" t="s">
        <v>74</v>
      </c>
      <c r="G542" s="28">
        <v>2.16179120873164</v>
      </c>
      <c r="H542" s="29">
        <v>101.30302295</v>
      </c>
      <c r="I542" s="30">
        <v>-11.291910291493144</v>
      </c>
      <c r="K542" s="28">
        <v>541</v>
      </c>
      <c r="L542" s="28">
        <v>2003</v>
      </c>
      <c r="M542" s="28" t="s">
        <v>161</v>
      </c>
      <c r="N542" s="28" t="s">
        <v>127</v>
      </c>
      <c r="O542" s="28">
        <v>0.5</v>
      </c>
      <c r="P542" s="28" t="s">
        <v>128</v>
      </c>
      <c r="Q542" s="28">
        <v>648.79999999999995</v>
      </c>
      <c r="R542" s="28"/>
      <c r="S542" s="28"/>
      <c r="T542" s="28"/>
      <c r="U542" s="28" t="s">
        <v>133</v>
      </c>
      <c r="V542" s="29">
        <v>88.236800000000002</v>
      </c>
    </row>
    <row r="543" spans="1:22" x14ac:dyDescent="0.2">
      <c r="A543" s="28">
        <v>1995</v>
      </c>
      <c r="B543" s="28" t="s">
        <v>81</v>
      </c>
      <c r="C543" s="28" t="s">
        <v>82</v>
      </c>
      <c r="D543" s="28" t="s">
        <v>72</v>
      </c>
      <c r="E543" s="28" t="s">
        <v>92</v>
      </c>
      <c r="F543" s="28" t="s">
        <v>74</v>
      </c>
      <c r="G543" s="28">
        <v>2.16179120873164</v>
      </c>
      <c r="H543" s="29">
        <v>101.30302295</v>
      </c>
      <c r="I543" s="30">
        <v>-11.291910291493144</v>
      </c>
      <c r="K543" s="28">
        <v>542</v>
      </c>
      <c r="L543" s="28">
        <v>2003</v>
      </c>
      <c r="M543" s="28" t="s">
        <v>162</v>
      </c>
      <c r="N543" s="28" t="s">
        <v>146</v>
      </c>
      <c r="O543" s="28">
        <v>1</v>
      </c>
      <c r="P543" s="28" t="s">
        <v>128</v>
      </c>
      <c r="Q543" s="28">
        <v>58</v>
      </c>
      <c r="R543" s="28"/>
      <c r="S543" s="28"/>
      <c r="T543" s="28"/>
      <c r="U543" s="28" t="s">
        <v>129</v>
      </c>
      <c r="V543" s="29">
        <v>4.8001518519635225E-5</v>
      </c>
    </row>
    <row r="544" spans="1:22" x14ac:dyDescent="0.2">
      <c r="A544" s="28">
        <v>1994</v>
      </c>
      <c r="B544" s="28" t="s">
        <v>81</v>
      </c>
      <c r="C544" s="28" t="s">
        <v>82</v>
      </c>
      <c r="D544" s="28" t="s">
        <v>72</v>
      </c>
      <c r="E544" s="28" t="s">
        <v>92</v>
      </c>
      <c r="F544" s="28" t="s">
        <v>74</v>
      </c>
      <c r="G544" s="28">
        <v>2.16179120873164</v>
      </c>
      <c r="H544" s="29">
        <v>101.30302295</v>
      </c>
      <c r="I544" s="30">
        <v>-11.291910291493144</v>
      </c>
      <c r="K544" s="28">
        <v>543</v>
      </c>
      <c r="L544" s="28">
        <v>2003</v>
      </c>
      <c r="M544" s="28" t="s">
        <v>163</v>
      </c>
      <c r="N544" s="28" t="s">
        <v>146</v>
      </c>
      <c r="O544" s="28">
        <v>1</v>
      </c>
      <c r="P544" s="28" t="s">
        <v>128</v>
      </c>
      <c r="Q544" s="28">
        <v>1085</v>
      </c>
      <c r="R544" s="28"/>
      <c r="S544" s="28"/>
      <c r="T544" s="28"/>
      <c r="U544" s="28" t="s">
        <v>129</v>
      </c>
      <c r="V544" s="29">
        <v>8.9795944127248658E-4</v>
      </c>
    </row>
    <row r="545" spans="1:22" x14ac:dyDescent="0.2">
      <c r="A545" s="28">
        <v>1993</v>
      </c>
      <c r="B545" s="28" t="s">
        <v>81</v>
      </c>
      <c r="C545" s="28" t="s">
        <v>82</v>
      </c>
      <c r="D545" s="28" t="s">
        <v>72</v>
      </c>
      <c r="E545" s="28" t="s">
        <v>92</v>
      </c>
      <c r="F545" s="28" t="s">
        <v>74</v>
      </c>
      <c r="G545" s="28">
        <v>2.16179120873164</v>
      </c>
      <c r="H545" s="29">
        <v>101.30302295</v>
      </c>
      <c r="I545" s="30">
        <v>-11.291910291493144</v>
      </c>
      <c r="K545" s="28">
        <v>544</v>
      </c>
      <c r="L545" s="28">
        <v>2003</v>
      </c>
      <c r="M545" s="28" t="s">
        <v>164</v>
      </c>
      <c r="N545" s="28" t="s">
        <v>146</v>
      </c>
      <c r="O545" s="28">
        <v>1</v>
      </c>
      <c r="P545" s="28" t="s">
        <v>128</v>
      </c>
      <c r="Q545" s="28">
        <v>2048.8000000000002</v>
      </c>
      <c r="R545" s="28"/>
      <c r="S545" s="28"/>
      <c r="T545" s="28"/>
      <c r="U545" s="28" t="s">
        <v>129</v>
      </c>
      <c r="V545" s="29">
        <v>1.6956122610867011E-3</v>
      </c>
    </row>
    <row r="546" spans="1:22" x14ac:dyDescent="0.2">
      <c r="A546" s="28">
        <v>1992</v>
      </c>
      <c r="B546" s="28" t="s">
        <v>81</v>
      </c>
      <c r="C546" s="28" t="s">
        <v>82</v>
      </c>
      <c r="D546" s="28" t="s">
        <v>72</v>
      </c>
      <c r="E546" s="28" t="s">
        <v>92</v>
      </c>
      <c r="F546" s="28" t="s">
        <v>74</v>
      </c>
      <c r="G546" s="28">
        <v>2.16179120873164</v>
      </c>
      <c r="H546" s="29">
        <v>101.30302295</v>
      </c>
      <c r="I546" s="30">
        <v>-11.291910291493144</v>
      </c>
      <c r="K546" s="28">
        <v>545</v>
      </c>
      <c r="L546" s="28">
        <v>2003</v>
      </c>
      <c r="M546" s="28" t="s">
        <v>165</v>
      </c>
      <c r="N546" s="28" t="s">
        <v>140</v>
      </c>
      <c r="O546" s="28">
        <v>1</v>
      </c>
      <c r="P546" s="28" t="s">
        <v>128</v>
      </c>
      <c r="Q546" s="28">
        <v>9337</v>
      </c>
      <c r="R546" s="28">
        <v>0</v>
      </c>
      <c r="S546" s="45">
        <v>0</v>
      </c>
      <c r="T546" s="45">
        <v>0</v>
      </c>
      <c r="U546" s="28" t="s">
        <v>129</v>
      </c>
      <c r="V546" s="29">
        <v>0</v>
      </c>
    </row>
    <row r="547" spans="1:22" x14ac:dyDescent="0.2">
      <c r="A547" s="28">
        <v>1991</v>
      </c>
      <c r="B547" s="28" t="s">
        <v>81</v>
      </c>
      <c r="C547" s="28" t="s">
        <v>82</v>
      </c>
      <c r="D547" s="28" t="s">
        <v>72</v>
      </c>
      <c r="E547" s="28" t="s">
        <v>92</v>
      </c>
      <c r="F547" s="28" t="s">
        <v>74</v>
      </c>
      <c r="G547" s="28">
        <v>2.16179120873164</v>
      </c>
      <c r="H547" s="29">
        <v>101.30302295</v>
      </c>
      <c r="I547" s="30">
        <v>-11.291910291493144</v>
      </c>
      <c r="K547" s="28">
        <v>546</v>
      </c>
      <c r="L547" s="28">
        <v>2003</v>
      </c>
      <c r="M547" s="28" t="s">
        <v>166</v>
      </c>
      <c r="N547" s="28" t="s">
        <v>167</v>
      </c>
      <c r="O547" s="28">
        <v>0.5</v>
      </c>
      <c r="P547" s="28" t="s">
        <v>128</v>
      </c>
      <c r="Q547" s="28">
        <v>7289.7</v>
      </c>
      <c r="R547" s="28"/>
      <c r="S547" s="28"/>
      <c r="T547" s="28"/>
      <c r="U547" s="28" t="s">
        <v>129</v>
      </c>
      <c r="V547" s="29">
        <v>1193.1959054733597</v>
      </c>
    </row>
    <row r="548" spans="1:22" x14ac:dyDescent="0.2">
      <c r="A548" s="28">
        <v>1990</v>
      </c>
      <c r="B548" s="28" t="s">
        <v>81</v>
      </c>
      <c r="C548" s="28" t="s">
        <v>82</v>
      </c>
      <c r="D548" s="28" t="s">
        <v>72</v>
      </c>
      <c r="E548" s="28" t="s">
        <v>92</v>
      </c>
      <c r="F548" s="28" t="s">
        <v>74</v>
      </c>
      <c r="G548" s="28">
        <v>2.16179120873164</v>
      </c>
      <c r="H548" s="29">
        <v>101.30302295</v>
      </c>
      <c r="I548" s="30">
        <v>-11.291910291493144</v>
      </c>
      <c r="K548" s="28">
        <v>547</v>
      </c>
      <c r="L548" s="28">
        <v>2003</v>
      </c>
      <c r="M548" s="28" t="s">
        <v>166</v>
      </c>
      <c r="N548" s="28" t="s">
        <v>167</v>
      </c>
      <c r="O548" s="28">
        <v>0.5</v>
      </c>
      <c r="P548" s="28" t="s">
        <v>128</v>
      </c>
      <c r="Q548" s="28">
        <v>7289.7</v>
      </c>
      <c r="R548" s="28"/>
      <c r="S548" s="28"/>
      <c r="T548" s="28"/>
      <c r="U548" s="28" t="s">
        <v>133</v>
      </c>
      <c r="V548" s="29">
        <v>1171.3187452447801</v>
      </c>
    </row>
    <row r="549" spans="1:22" x14ac:dyDescent="0.2">
      <c r="A549" s="28">
        <v>2016</v>
      </c>
      <c r="B549" s="28" t="s">
        <v>83</v>
      </c>
      <c r="C549" s="28" t="s">
        <v>80</v>
      </c>
      <c r="D549" s="28" t="s">
        <v>72</v>
      </c>
      <c r="E549" s="28" t="s">
        <v>92</v>
      </c>
      <c r="F549" s="28" t="s">
        <v>74</v>
      </c>
      <c r="G549" s="28">
        <v>2.34895889429347</v>
      </c>
      <c r="H549" s="29">
        <v>35.858417088000003</v>
      </c>
      <c r="I549" s="30">
        <v>-3.9970182247423334</v>
      </c>
      <c r="K549" s="28">
        <v>548</v>
      </c>
      <c r="L549" s="28">
        <v>2003</v>
      </c>
      <c r="M549" s="28" t="s">
        <v>168</v>
      </c>
      <c r="N549" s="28" t="s">
        <v>146</v>
      </c>
      <c r="O549" s="28">
        <v>1</v>
      </c>
      <c r="P549" s="28" t="s">
        <v>128</v>
      </c>
      <c r="Q549" s="28">
        <v>51000</v>
      </c>
      <c r="R549" s="28"/>
      <c r="S549" s="28"/>
      <c r="T549" s="28"/>
      <c r="U549" s="28" t="s">
        <v>129</v>
      </c>
      <c r="V549" s="29">
        <v>4.2208231801748215E-2</v>
      </c>
    </row>
    <row r="550" spans="1:22" x14ac:dyDescent="0.2">
      <c r="A550" s="28">
        <v>2015</v>
      </c>
      <c r="B550" s="28" t="s">
        <v>83</v>
      </c>
      <c r="C550" s="28" t="s">
        <v>80</v>
      </c>
      <c r="D550" s="28" t="s">
        <v>72</v>
      </c>
      <c r="E550" s="28" t="s">
        <v>92</v>
      </c>
      <c r="F550" s="28" t="s">
        <v>74</v>
      </c>
      <c r="G550" s="28">
        <v>2.2884294570434101</v>
      </c>
      <c r="H550" s="29">
        <v>58.481983231999997</v>
      </c>
      <c r="I550" s="30">
        <v>-6.5187917309268242</v>
      </c>
      <c r="K550" s="28">
        <v>549</v>
      </c>
      <c r="L550" s="28">
        <v>2004</v>
      </c>
      <c r="M550" s="28" t="s">
        <v>126</v>
      </c>
      <c r="N550" s="28" t="s">
        <v>127</v>
      </c>
      <c r="O550" s="28">
        <v>0.5</v>
      </c>
      <c r="P550" s="28" t="s">
        <v>128</v>
      </c>
      <c r="Q550" s="28">
        <v>825</v>
      </c>
      <c r="R550" s="28"/>
      <c r="S550" s="28"/>
      <c r="T550" s="28"/>
      <c r="U550" s="28" t="s">
        <v>129</v>
      </c>
      <c r="V550" s="29">
        <v>112.2</v>
      </c>
    </row>
    <row r="551" spans="1:22" x14ac:dyDescent="0.2">
      <c r="A551" s="28">
        <v>2014</v>
      </c>
      <c r="B551" s="28" t="s">
        <v>83</v>
      </c>
      <c r="C551" s="28" t="s">
        <v>80</v>
      </c>
      <c r="D551" s="28" t="s">
        <v>72</v>
      </c>
      <c r="E551" s="28" t="s">
        <v>92</v>
      </c>
      <c r="F551" s="28" t="s">
        <v>74</v>
      </c>
      <c r="G551" s="28">
        <v>2.2279000197933501</v>
      </c>
      <c r="H551" s="29">
        <v>72.395411660799994</v>
      </c>
      <c r="I551" s="30">
        <v>-8.0696752197903709</v>
      </c>
      <c r="K551" s="28">
        <v>550</v>
      </c>
      <c r="L551" s="28">
        <v>2004</v>
      </c>
      <c r="M551" s="28" t="s">
        <v>126</v>
      </c>
      <c r="N551" s="28" t="s">
        <v>127</v>
      </c>
      <c r="O551" s="28">
        <v>0.5</v>
      </c>
      <c r="P551" s="28" t="s">
        <v>128</v>
      </c>
      <c r="Q551" s="28">
        <v>825</v>
      </c>
      <c r="R551" s="28"/>
      <c r="S551" s="28"/>
      <c r="T551" s="28"/>
      <c r="U551" s="28" t="s">
        <v>133</v>
      </c>
      <c r="V551" s="29">
        <v>112.2</v>
      </c>
    </row>
    <row r="552" spans="1:22" x14ac:dyDescent="0.2">
      <c r="A552" s="28">
        <v>2013</v>
      </c>
      <c r="B552" s="28" t="s">
        <v>83</v>
      </c>
      <c r="C552" s="28" t="s">
        <v>80</v>
      </c>
      <c r="D552" s="28" t="s">
        <v>72</v>
      </c>
      <c r="E552" s="28" t="s">
        <v>92</v>
      </c>
      <c r="F552" s="28" t="s">
        <v>74</v>
      </c>
      <c r="G552" s="28">
        <v>2.1673705825432901</v>
      </c>
      <c r="H552" s="29">
        <v>51.2196501504</v>
      </c>
      <c r="I552" s="30">
        <v>-5.7092836700978244</v>
      </c>
      <c r="K552" s="28">
        <v>551</v>
      </c>
      <c r="L552" s="28">
        <v>2004</v>
      </c>
      <c r="M552" s="28" t="s">
        <v>136</v>
      </c>
      <c r="N552" s="28" t="s">
        <v>137</v>
      </c>
      <c r="O552" s="28">
        <v>0.5</v>
      </c>
      <c r="P552" s="28" t="s">
        <v>128</v>
      </c>
      <c r="Q552" s="28">
        <v>85</v>
      </c>
      <c r="R552" s="28"/>
      <c r="S552" s="28"/>
      <c r="T552" s="28"/>
      <c r="U552" s="28" t="s">
        <v>129</v>
      </c>
      <c r="V552" s="29">
        <v>0</v>
      </c>
    </row>
    <row r="553" spans="1:22" x14ac:dyDescent="0.2">
      <c r="A553" s="28">
        <v>2012</v>
      </c>
      <c r="B553" s="28" t="s">
        <v>83</v>
      </c>
      <c r="C553" s="28" t="s">
        <v>80</v>
      </c>
      <c r="D553" s="28" t="s">
        <v>72</v>
      </c>
      <c r="E553" s="28" t="s">
        <v>92</v>
      </c>
      <c r="F553" s="28" t="s">
        <v>74</v>
      </c>
      <c r="G553" s="28">
        <v>2.1068411452932301</v>
      </c>
      <c r="H553" s="29">
        <v>30.043888639999999</v>
      </c>
      <c r="I553" s="30">
        <v>-3.3488921204052771</v>
      </c>
      <c r="K553" s="28">
        <v>552</v>
      </c>
      <c r="L553" s="28">
        <v>2004</v>
      </c>
      <c r="M553" s="28" t="s">
        <v>136</v>
      </c>
      <c r="N553" s="28" t="s">
        <v>137</v>
      </c>
      <c r="O553" s="28">
        <v>0.5</v>
      </c>
      <c r="P553" s="28" t="s">
        <v>128</v>
      </c>
      <c r="Q553" s="28">
        <v>85</v>
      </c>
      <c r="R553" s="28"/>
      <c r="S553" s="28"/>
      <c r="T553" s="28"/>
      <c r="U553" s="28" t="s">
        <v>133</v>
      </c>
      <c r="V553" s="29">
        <v>0</v>
      </c>
    </row>
    <row r="554" spans="1:22" x14ac:dyDescent="0.2">
      <c r="A554" s="28">
        <v>2011</v>
      </c>
      <c r="B554" s="28" t="s">
        <v>83</v>
      </c>
      <c r="C554" s="28" t="s">
        <v>80</v>
      </c>
      <c r="D554" s="28" t="s">
        <v>72</v>
      </c>
      <c r="E554" s="28" t="s">
        <v>92</v>
      </c>
      <c r="F554" s="28" t="s">
        <v>74</v>
      </c>
      <c r="G554" s="28">
        <v>1.9267531951668899</v>
      </c>
      <c r="H554" s="29">
        <v>28.179095552</v>
      </c>
      <c r="I554" s="30">
        <v>-3.1410298508628807</v>
      </c>
      <c r="K554" s="28">
        <v>553</v>
      </c>
      <c r="L554" s="28">
        <v>2004</v>
      </c>
      <c r="M554" s="28" t="s">
        <v>49</v>
      </c>
      <c r="N554" s="28" t="s">
        <v>140</v>
      </c>
      <c r="O554" s="28">
        <v>2.8031977980782899E-2</v>
      </c>
      <c r="P554" s="28" t="s">
        <v>128</v>
      </c>
      <c r="Q554" s="28">
        <v>3337.7956501498002</v>
      </c>
      <c r="R554" s="28">
        <v>50</v>
      </c>
      <c r="S554" s="45">
        <v>0.3</v>
      </c>
      <c r="T554" s="45">
        <v>0.15</v>
      </c>
      <c r="U554" s="28" t="s">
        <v>141</v>
      </c>
      <c r="V554" s="29">
        <v>2837.1263026273305</v>
      </c>
    </row>
    <row r="555" spans="1:22" x14ac:dyDescent="0.2">
      <c r="A555" s="28">
        <v>2010</v>
      </c>
      <c r="B555" s="28" t="s">
        <v>83</v>
      </c>
      <c r="C555" s="28" t="s">
        <v>80</v>
      </c>
      <c r="D555" s="28" t="s">
        <v>72</v>
      </c>
      <c r="E555" s="28" t="s">
        <v>92</v>
      </c>
      <c r="F555" s="28" t="s">
        <v>74</v>
      </c>
      <c r="G555" s="28">
        <v>1.74666524504055</v>
      </c>
      <c r="H555" s="29">
        <v>26.314302464000001</v>
      </c>
      <c r="I555" s="30">
        <v>-2.9331675813204843</v>
      </c>
      <c r="K555" s="28">
        <v>554</v>
      </c>
      <c r="L555" s="28">
        <v>2004</v>
      </c>
      <c r="M555" s="28" t="s">
        <v>49</v>
      </c>
      <c r="N555" s="28" t="s">
        <v>140</v>
      </c>
      <c r="O555" s="28">
        <v>0.26475693386955301</v>
      </c>
      <c r="P555" s="28" t="s">
        <v>128</v>
      </c>
      <c r="Q555" s="28">
        <v>31524.8728727815</v>
      </c>
      <c r="R555" s="28">
        <v>50</v>
      </c>
      <c r="S555" s="45">
        <v>0.3</v>
      </c>
      <c r="T555" s="45">
        <v>0.15</v>
      </c>
      <c r="U555" s="28" t="s">
        <v>169</v>
      </c>
      <c r="V555" s="29">
        <v>26796.141941864276</v>
      </c>
    </row>
    <row r="556" spans="1:22" x14ac:dyDescent="0.2">
      <c r="A556" s="28">
        <v>2009</v>
      </c>
      <c r="B556" s="28" t="s">
        <v>83</v>
      </c>
      <c r="C556" s="28" t="s">
        <v>80</v>
      </c>
      <c r="D556" s="28" t="s">
        <v>72</v>
      </c>
      <c r="E556" s="28" t="s">
        <v>92</v>
      </c>
      <c r="F556" s="28" t="s">
        <v>74</v>
      </c>
      <c r="G556" s="28">
        <v>1.5665772949142101</v>
      </c>
      <c r="H556" s="29">
        <v>24.449509376000002</v>
      </c>
      <c r="I556" s="30">
        <v>-2.7253053117780879</v>
      </c>
      <c r="K556" s="28">
        <v>555</v>
      </c>
      <c r="L556" s="28">
        <v>2004</v>
      </c>
      <c r="M556" s="28" t="s">
        <v>49</v>
      </c>
      <c r="N556" s="28" t="s">
        <v>140</v>
      </c>
      <c r="O556" s="28">
        <v>5.7211088149663698E-2</v>
      </c>
      <c r="P556" s="28" t="s">
        <v>128</v>
      </c>
      <c r="Q556" s="28">
        <v>6812.1814770686096</v>
      </c>
      <c r="R556" s="28">
        <v>50</v>
      </c>
      <c r="S556" s="45">
        <v>0.3</v>
      </c>
      <c r="T556" s="45">
        <v>0.15</v>
      </c>
      <c r="U556" s="28" t="s">
        <v>129</v>
      </c>
      <c r="V556" s="29">
        <v>5790.3542555083186</v>
      </c>
    </row>
    <row r="557" spans="1:22" x14ac:dyDescent="0.2">
      <c r="A557" s="28">
        <v>2008</v>
      </c>
      <c r="B557" s="28" t="s">
        <v>83</v>
      </c>
      <c r="C557" s="28" t="s">
        <v>80</v>
      </c>
      <c r="D557" s="28" t="s">
        <v>72</v>
      </c>
      <c r="E557" s="28" t="s">
        <v>92</v>
      </c>
      <c r="F557" s="28" t="s">
        <v>74</v>
      </c>
      <c r="G557" s="28">
        <v>1.3864893447878699</v>
      </c>
      <c r="H557" s="29">
        <v>22.584716287999999</v>
      </c>
      <c r="I557" s="30">
        <v>-2.517443042235691</v>
      </c>
      <c r="K557" s="28">
        <v>556</v>
      </c>
      <c r="L557" s="28">
        <v>2004</v>
      </c>
      <c r="M557" s="28" t="s">
        <v>49</v>
      </c>
      <c r="N557" s="28" t="s">
        <v>140</v>
      </c>
      <c r="O557" s="28">
        <v>0.15</v>
      </c>
      <c r="P557" s="28" t="s">
        <v>128</v>
      </c>
      <c r="Q557" s="28">
        <v>17860.6499999999</v>
      </c>
      <c r="R557" s="28">
        <v>50</v>
      </c>
      <c r="S557" s="45">
        <v>0.3</v>
      </c>
      <c r="T557" s="45">
        <v>0.15</v>
      </c>
      <c r="U557" s="28" t="s">
        <v>142</v>
      </c>
      <c r="V557" s="29">
        <v>15181.552499999916</v>
      </c>
    </row>
    <row r="558" spans="1:22" x14ac:dyDescent="0.2">
      <c r="A558" s="28">
        <v>2007</v>
      </c>
      <c r="B558" s="28" t="s">
        <v>83</v>
      </c>
      <c r="C558" s="28" t="s">
        <v>80</v>
      </c>
      <c r="D558" s="28" t="s">
        <v>72</v>
      </c>
      <c r="E558" s="28" t="s">
        <v>92</v>
      </c>
      <c r="F558" s="28" t="s">
        <v>74</v>
      </c>
      <c r="G558" s="28">
        <v>1.2064013946615399</v>
      </c>
      <c r="H558" s="29">
        <v>20.7199232</v>
      </c>
      <c r="I558" s="30">
        <v>-2.3095807726932946</v>
      </c>
      <c r="K558" s="28">
        <v>557</v>
      </c>
      <c r="L558" s="28">
        <v>2004</v>
      </c>
      <c r="M558" s="28" t="s">
        <v>49</v>
      </c>
      <c r="N558" s="28" t="s">
        <v>140</v>
      </c>
      <c r="O558" s="28">
        <v>0.5</v>
      </c>
      <c r="P558" s="28" t="s">
        <v>128</v>
      </c>
      <c r="Q558" s="28">
        <v>59535.5</v>
      </c>
      <c r="R558" s="28">
        <v>50</v>
      </c>
      <c r="S558" s="45">
        <v>0.3</v>
      </c>
      <c r="T558" s="45">
        <v>0.15</v>
      </c>
      <c r="U558" s="28" t="s">
        <v>133</v>
      </c>
      <c r="V558" s="29">
        <v>50605.175000000003</v>
      </c>
    </row>
    <row r="559" spans="1:22" x14ac:dyDescent="0.2">
      <c r="A559" s="28">
        <v>2006</v>
      </c>
      <c r="B559" s="28" t="s">
        <v>83</v>
      </c>
      <c r="C559" s="28" t="s">
        <v>80</v>
      </c>
      <c r="D559" s="28" t="s">
        <v>72</v>
      </c>
      <c r="E559" s="28" t="s">
        <v>92</v>
      </c>
      <c r="F559" s="28" t="s">
        <v>74</v>
      </c>
      <c r="G559" s="28">
        <v>1.45795684159526</v>
      </c>
      <c r="H559" s="29">
        <v>22.667595980800002</v>
      </c>
      <c r="I559" s="30">
        <v>-2.5266813653264646</v>
      </c>
      <c r="K559" s="28">
        <v>558</v>
      </c>
      <c r="L559" s="28">
        <v>2004</v>
      </c>
      <c r="M559" s="28" t="s">
        <v>50</v>
      </c>
      <c r="N559" s="28" t="s">
        <v>143</v>
      </c>
      <c r="O559" s="28">
        <v>0.5</v>
      </c>
      <c r="P559" s="28" t="s">
        <v>128</v>
      </c>
      <c r="Q559" s="28">
        <v>5383.2</v>
      </c>
      <c r="R559" s="28"/>
      <c r="S559" s="28"/>
      <c r="T559" s="28"/>
      <c r="U559" s="28" t="s">
        <v>129</v>
      </c>
      <c r="V559" s="29">
        <v>6577.5202140772681</v>
      </c>
    </row>
    <row r="560" spans="1:22" x14ac:dyDescent="0.2">
      <c r="A560" s="28">
        <v>2005</v>
      </c>
      <c r="B560" s="28" t="s">
        <v>83</v>
      </c>
      <c r="C560" s="28" t="s">
        <v>80</v>
      </c>
      <c r="D560" s="28" t="s">
        <v>72</v>
      </c>
      <c r="E560" s="28" t="s">
        <v>92</v>
      </c>
      <c r="F560" s="28" t="s">
        <v>74</v>
      </c>
      <c r="G560" s="28">
        <v>1.70951228852899</v>
      </c>
      <c r="H560" s="29">
        <v>24.615268761599999</v>
      </c>
      <c r="I560" s="30">
        <v>-2.7437819579596341</v>
      </c>
      <c r="K560" s="28">
        <v>559</v>
      </c>
      <c r="L560" s="28">
        <v>2004</v>
      </c>
      <c r="M560" s="28" t="s">
        <v>50</v>
      </c>
      <c r="N560" s="28" t="s">
        <v>143</v>
      </c>
      <c r="O560" s="28">
        <v>0.5</v>
      </c>
      <c r="P560" s="28" t="s">
        <v>128</v>
      </c>
      <c r="Q560" s="28">
        <v>5383.2</v>
      </c>
      <c r="R560" s="28"/>
      <c r="S560" s="28"/>
      <c r="T560" s="28"/>
      <c r="U560" s="28" t="s">
        <v>133</v>
      </c>
      <c r="V560" s="29">
        <v>6412.6628059383365</v>
      </c>
    </row>
    <row r="561" spans="1:22" x14ac:dyDescent="0.2">
      <c r="A561" s="28">
        <v>2004</v>
      </c>
      <c r="B561" s="28" t="s">
        <v>83</v>
      </c>
      <c r="C561" s="28" t="s">
        <v>80</v>
      </c>
      <c r="D561" s="28" t="s">
        <v>72</v>
      </c>
      <c r="E561" s="28" t="s">
        <v>92</v>
      </c>
      <c r="F561" s="28" t="s">
        <v>74</v>
      </c>
      <c r="G561" s="28">
        <v>1.96106773546272</v>
      </c>
      <c r="H561" s="29">
        <v>26.562941542400001</v>
      </c>
      <c r="I561" s="30">
        <v>-2.9608825505928036</v>
      </c>
      <c r="K561" s="28">
        <v>560</v>
      </c>
      <c r="L561" s="28">
        <v>2004</v>
      </c>
      <c r="M561" s="28" t="s">
        <v>51</v>
      </c>
      <c r="N561" s="28" t="s">
        <v>144</v>
      </c>
      <c r="O561" s="28">
        <v>5.7637316934767598E-2</v>
      </c>
      <c r="P561" s="28" t="s">
        <v>128</v>
      </c>
      <c r="Q561" s="28">
        <v>8357.4109555412997</v>
      </c>
      <c r="R561" s="28"/>
      <c r="S561" s="28"/>
      <c r="T561" s="28"/>
      <c r="U561" s="28" t="s">
        <v>141</v>
      </c>
      <c r="V561" s="29">
        <v>20082.25714860265</v>
      </c>
    </row>
    <row r="562" spans="1:22" x14ac:dyDescent="0.2">
      <c r="A562" s="28">
        <v>2003</v>
      </c>
      <c r="B562" s="28" t="s">
        <v>83</v>
      </c>
      <c r="C562" s="28" t="s">
        <v>80</v>
      </c>
      <c r="D562" s="28" t="s">
        <v>72</v>
      </c>
      <c r="E562" s="28" t="s">
        <v>92</v>
      </c>
      <c r="F562" s="28" t="s">
        <v>74</v>
      </c>
      <c r="G562" s="28">
        <v>2.2126231823964502</v>
      </c>
      <c r="H562" s="29">
        <v>28.510614323199999</v>
      </c>
      <c r="I562" s="30">
        <v>-3.1779831432259731</v>
      </c>
      <c r="K562" s="28">
        <v>561</v>
      </c>
      <c r="L562" s="28">
        <v>2004</v>
      </c>
      <c r="M562" s="28" t="s">
        <v>51</v>
      </c>
      <c r="N562" s="28" t="s">
        <v>144</v>
      </c>
      <c r="O562" s="28">
        <v>0.54437397598478698</v>
      </c>
      <c r="P562" s="28" t="s">
        <v>128</v>
      </c>
      <c r="Q562" s="28">
        <v>78934.226517794101</v>
      </c>
      <c r="R562" s="28"/>
      <c r="S562" s="28"/>
      <c r="T562" s="28"/>
      <c r="U562" s="28" t="s">
        <v>169</v>
      </c>
      <c r="V562" s="29">
        <v>202121.79110519943</v>
      </c>
    </row>
    <row r="563" spans="1:22" x14ac:dyDescent="0.2">
      <c r="A563" s="28">
        <v>2002</v>
      </c>
      <c r="B563" s="28" t="s">
        <v>83</v>
      </c>
      <c r="C563" s="28" t="s">
        <v>80</v>
      </c>
      <c r="D563" s="28" t="s">
        <v>72</v>
      </c>
      <c r="E563" s="28" t="s">
        <v>92</v>
      </c>
      <c r="F563" s="28" t="s">
        <v>74</v>
      </c>
      <c r="G563" s="28">
        <v>2.4641786293301799</v>
      </c>
      <c r="H563" s="29">
        <v>30.458287104</v>
      </c>
      <c r="I563" s="30">
        <v>-3.395083735859143</v>
      </c>
      <c r="K563" s="28">
        <v>562</v>
      </c>
      <c r="L563" s="28">
        <v>2004</v>
      </c>
      <c r="M563" s="28" t="s">
        <v>51</v>
      </c>
      <c r="N563" s="28" t="s">
        <v>144</v>
      </c>
      <c r="O563" s="28">
        <v>0.117633283749212</v>
      </c>
      <c r="P563" s="28" t="s">
        <v>128</v>
      </c>
      <c r="Q563" s="28">
        <v>17056.826143635699</v>
      </c>
      <c r="R563" s="28"/>
      <c r="S563" s="28"/>
      <c r="T563" s="28"/>
      <c r="U563" s="28" t="s">
        <v>129</v>
      </c>
      <c r="V563" s="29">
        <v>45475.549563818633</v>
      </c>
    </row>
    <row r="564" spans="1:22" x14ac:dyDescent="0.2">
      <c r="A564" s="28">
        <v>2001</v>
      </c>
      <c r="B564" s="28" t="s">
        <v>83</v>
      </c>
      <c r="C564" s="28" t="s">
        <v>80</v>
      </c>
      <c r="D564" s="28" t="s">
        <v>72</v>
      </c>
      <c r="E564" s="28" t="s">
        <v>92</v>
      </c>
      <c r="F564" s="28" t="s">
        <v>74</v>
      </c>
      <c r="G564" s="28">
        <v>2.45870038674938</v>
      </c>
      <c r="H564" s="29">
        <v>32.986117734399997</v>
      </c>
      <c r="I564" s="30">
        <v>-3.6768525901277247</v>
      </c>
      <c r="K564" s="28">
        <v>563</v>
      </c>
      <c r="L564" s="28">
        <v>2004</v>
      </c>
      <c r="M564" s="28" t="s">
        <v>51</v>
      </c>
      <c r="N564" s="28" t="s">
        <v>144</v>
      </c>
      <c r="O564" s="28">
        <v>5.4911144167191797E-2</v>
      </c>
      <c r="P564" s="28" t="s">
        <v>128</v>
      </c>
      <c r="Q564" s="28">
        <v>7962.1159042428098</v>
      </c>
      <c r="R564" s="28"/>
      <c r="S564" s="28"/>
      <c r="T564" s="28"/>
      <c r="U564" s="28" t="s">
        <v>142</v>
      </c>
      <c r="V564" s="29">
        <v>28648.159899378188</v>
      </c>
    </row>
    <row r="565" spans="1:22" x14ac:dyDescent="0.2">
      <c r="A565" s="28">
        <v>2000</v>
      </c>
      <c r="B565" s="28" t="s">
        <v>83</v>
      </c>
      <c r="C565" s="28" t="s">
        <v>80</v>
      </c>
      <c r="D565" s="28" t="s">
        <v>72</v>
      </c>
      <c r="E565" s="28" t="s">
        <v>92</v>
      </c>
      <c r="F565" s="28" t="s">
        <v>74</v>
      </c>
      <c r="G565" s="28">
        <v>2.45322214416858</v>
      </c>
      <c r="H565" s="29">
        <v>35.513948364800001</v>
      </c>
      <c r="I565" s="30">
        <v>-3.9586214443963073</v>
      </c>
      <c r="K565" s="28">
        <v>564</v>
      </c>
      <c r="L565" s="28">
        <v>2004</v>
      </c>
      <c r="M565" s="28" t="s">
        <v>51</v>
      </c>
      <c r="N565" s="28" t="s">
        <v>144</v>
      </c>
      <c r="O565" s="28">
        <v>0.225444279164041</v>
      </c>
      <c r="P565" s="28" t="s">
        <v>128</v>
      </c>
      <c r="Q565" s="28">
        <v>32689.420478785902</v>
      </c>
      <c r="R565" s="28"/>
      <c r="S565" s="28"/>
      <c r="T565" s="28"/>
      <c r="U565" s="28" t="s">
        <v>133</v>
      </c>
      <c r="V565" s="29">
        <v>84773.812430448001</v>
      </c>
    </row>
    <row r="566" spans="1:22" x14ac:dyDescent="0.2">
      <c r="A566" s="28">
        <v>1999</v>
      </c>
      <c r="B566" s="28" t="s">
        <v>83</v>
      </c>
      <c r="C566" s="28" t="s">
        <v>80</v>
      </c>
      <c r="D566" s="28" t="s">
        <v>72</v>
      </c>
      <c r="E566" s="28" t="s">
        <v>92</v>
      </c>
      <c r="F566" s="28" t="s">
        <v>74</v>
      </c>
      <c r="G566" s="28">
        <v>2.44774390158778</v>
      </c>
      <c r="H566" s="29">
        <v>47.552223744000003</v>
      </c>
      <c r="I566" s="30">
        <v>-5.3004878733311118</v>
      </c>
      <c r="K566" s="28">
        <v>565</v>
      </c>
      <c r="L566" s="28">
        <v>2004</v>
      </c>
      <c r="M566" s="28" t="s">
        <v>145</v>
      </c>
      <c r="N566" s="28" t="s">
        <v>146</v>
      </c>
      <c r="O566" s="28">
        <v>1</v>
      </c>
      <c r="P566" s="28" t="s">
        <v>128</v>
      </c>
      <c r="Q566" s="28">
        <v>29445.8</v>
      </c>
      <c r="R566" s="28"/>
      <c r="S566" s="28"/>
      <c r="T566" s="28"/>
      <c r="U566" s="28" t="s">
        <v>129</v>
      </c>
      <c r="V566" s="29">
        <v>2.4369708862508187E-2</v>
      </c>
    </row>
    <row r="567" spans="1:22" x14ac:dyDescent="0.2">
      <c r="A567" s="28">
        <v>1998</v>
      </c>
      <c r="B567" s="28" t="s">
        <v>83</v>
      </c>
      <c r="C567" s="28" t="s">
        <v>80</v>
      </c>
      <c r="D567" s="28" t="s">
        <v>72</v>
      </c>
      <c r="E567" s="28" t="s">
        <v>92</v>
      </c>
      <c r="F567" s="28" t="s">
        <v>74</v>
      </c>
      <c r="G567" s="28">
        <v>2.44226565900698</v>
      </c>
      <c r="H567" s="29">
        <v>50.712012031999997</v>
      </c>
      <c r="I567" s="30">
        <v>-5.6526989411668387</v>
      </c>
      <c r="K567" s="28">
        <v>566</v>
      </c>
      <c r="L567" s="28">
        <v>2004</v>
      </c>
      <c r="M567" s="28" t="s">
        <v>147</v>
      </c>
      <c r="N567" s="28" t="s">
        <v>148</v>
      </c>
      <c r="O567" s="28">
        <v>1</v>
      </c>
      <c r="P567" s="28" t="s">
        <v>128</v>
      </c>
      <c r="Q567" s="28">
        <v>216622.8</v>
      </c>
      <c r="R567" s="28"/>
      <c r="S567" s="28"/>
      <c r="T567" s="28"/>
      <c r="U567" s="28" t="s">
        <v>129</v>
      </c>
      <c r="V567" s="29">
        <v>0.17927971286164202</v>
      </c>
    </row>
    <row r="568" spans="1:22" x14ac:dyDescent="0.2">
      <c r="A568" s="28">
        <v>1997</v>
      </c>
      <c r="B568" s="28" t="s">
        <v>83</v>
      </c>
      <c r="C568" s="28" t="s">
        <v>80</v>
      </c>
      <c r="D568" s="28" t="s">
        <v>72</v>
      </c>
      <c r="E568" s="28" t="s">
        <v>92</v>
      </c>
      <c r="F568" s="28" t="s">
        <v>74</v>
      </c>
      <c r="G568" s="28">
        <v>2.43678741642618</v>
      </c>
      <c r="H568" s="29">
        <v>53.871800319999998</v>
      </c>
      <c r="I568" s="30">
        <v>-6.0049100090025656</v>
      </c>
      <c r="K568" s="28">
        <v>567</v>
      </c>
      <c r="L568" s="28">
        <v>2004</v>
      </c>
      <c r="M568" s="28" t="s">
        <v>149</v>
      </c>
      <c r="N568" s="28" t="s">
        <v>140</v>
      </c>
      <c r="O568" s="28">
        <v>1</v>
      </c>
      <c r="P568" s="28" t="s">
        <v>128</v>
      </c>
      <c r="Q568" s="28">
        <v>27863.200000000001</v>
      </c>
      <c r="R568" s="28">
        <v>0</v>
      </c>
      <c r="S568" s="45">
        <v>0</v>
      </c>
      <c r="T568" s="45">
        <v>0</v>
      </c>
      <c r="U568" s="28" t="s">
        <v>129</v>
      </c>
      <c r="V568" s="29">
        <v>0</v>
      </c>
    </row>
    <row r="569" spans="1:22" x14ac:dyDescent="0.2">
      <c r="A569" s="28">
        <v>1996</v>
      </c>
      <c r="B569" s="28" t="s">
        <v>83</v>
      </c>
      <c r="C569" s="28" t="s">
        <v>80</v>
      </c>
      <c r="D569" s="28" t="s">
        <v>72</v>
      </c>
      <c r="E569" s="28" t="s">
        <v>92</v>
      </c>
      <c r="F569" s="28" t="s">
        <v>74</v>
      </c>
      <c r="G569" s="28">
        <v>2.43678741642618</v>
      </c>
      <c r="H569" s="29">
        <v>53.871800319999998</v>
      </c>
      <c r="I569" s="30">
        <v>-6.0049100090025656</v>
      </c>
      <c r="K569" s="28">
        <v>568</v>
      </c>
      <c r="L569" s="28">
        <v>2004</v>
      </c>
      <c r="M569" s="28" t="s">
        <v>150</v>
      </c>
      <c r="N569" s="28" t="s">
        <v>148</v>
      </c>
      <c r="O569" s="28">
        <v>1</v>
      </c>
      <c r="P569" s="28" t="s">
        <v>128</v>
      </c>
      <c r="Q569" s="28">
        <v>2933</v>
      </c>
      <c r="R569" s="28"/>
      <c r="S569" s="28"/>
      <c r="T569" s="28"/>
      <c r="U569" s="28" t="s">
        <v>129</v>
      </c>
      <c r="V569" s="29">
        <v>2.4273871347946572E-3</v>
      </c>
    </row>
    <row r="570" spans="1:22" x14ac:dyDescent="0.2">
      <c r="A570" s="28">
        <v>1995</v>
      </c>
      <c r="B570" s="28" t="s">
        <v>83</v>
      </c>
      <c r="C570" s="28" t="s">
        <v>80</v>
      </c>
      <c r="D570" s="28" t="s">
        <v>72</v>
      </c>
      <c r="E570" s="28" t="s">
        <v>92</v>
      </c>
      <c r="F570" s="28" t="s">
        <v>74</v>
      </c>
      <c r="G570" s="28">
        <v>2.43678741642618</v>
      </c>
      <c r="H570" s="29">
        <v>53.871800319999998</v>
      </c>
      <c r="I570" s="30">
        <v>-6.0049100090025656</v>
      </c>
      <c r="K570" s="28">
        <v>569</v>
      </c>
      <c r="L570" s="28">
        <v>2004</v>
      </c>
      <c r="M570" s="28" t="s">
        <v>151</v>
      </c>
      <c r="N570" s="28" t="s">
        <v>146</v>
      </c>
      <c r="O570" s="28">
        <v>1</v>
      </c>
      <c r="P570" s="28" t="s">
        <v>128</v>
      </c>
      <c r="Q570" s="28">
        <v>194</v>
      </c>
      <c r="R570" s="28"/>
      <c r="S570" s="28"/>
      <c r="T570" s="28"/>
      <c r="U570" s="28" t="s">
        <v>129</v>
      </c>
      <c r="V570" s="29">
        <v>1.6055680332429712E-4</v>
      </c>
    </row>
    <row r="571" spans="1:22" x14ac:dyDescent="0.2">
      <c r="A571" s="28">
        <v>1994</v>
      </c>
      <c r="B571" s="28" t="s">
        <v>83</v>
      </c>
      <c r="C571" s="28" t="s">
        <v>80</v>
      </c>
      <c r="D571" s="28" t="s">
        <v>72</v>
      </c>
      <c r="E571" s="28" t="s">
        <v>92</v>
      </c>
      <c r="F571" s="28" t="s">
        <v>74</v>
      </c>
      <c r="G571" s="28">
        <v>2.43678741642618</v>
      </c>
      <c r="H571" s="29">
        <v>53.871800319999998</v>
      </c>
      <c r="I571" s="30">
        <v>-6.0049100090025656</v>
      </c>
      <c r="K571" s="28">
        <v>570</v>
      </c>
      <c r="L571" s="28">
        <v>2004</v>
      </c>
      <c r="M571" s="28" t="s">
        <v>152</v>
      </c>
      <c r="N571" s="28" t="s">
        <v>146</v>
      </c>
      <c r="O571" s="28">
        <v>1</v>
      </c>
      <c r="P571" s="28" t="s">
        <v>128</v>
      </c>
      <c r="Q571" s="28">
        <v>1144.4000000000001</v>
      </c>
      <c r="R571" s="28"/>
      <c r="S571" s="28"/>
      <c r="T571" s="28"/>
      <c r="U571" s="28" t="s">
        <v>129</v>
      </c>
      <c r="V571" s="29">
        <v>9.4711961713569927E-4</v>
      </c>
    </row>
    <row r="572" spans="1:22" x14ac:dyDescent="0.2">
      <c r="A572" s="28">
        <v>1993</v>
      </c>
      <c r="B572" s="28" t="s">
        <v>83</v>
      </c>
      <c r="C572" s="28" t="s">
        <v>80</v>
      </c>
      <c r="D572" s="28" t="s">
        <v>72</v>
      </c>
      <c r="E572" s="28" t="s">
        <v>92</v>
      </c>
      <c r="F572" s="28" t="s">
        <v>74</v>
      </c>
      <c r="G572" s="28">
        <v>2.43678741642618</v>
      </c>
      <c r="H572" s="29">
        <v>53.871800319999998</v>
      </c>
      <c r="I572" s="30">
        <v>-6.0049100090025656</v>
      </c>
      <c r="K572" s="28">
        <v>571</v>
      </c>
      <c r="L572" s="28">
        <v>2004</v>
      </c>
      <c r="M572" s="28" t="s">
        <v>153</v>
      </c>
      <c r="N572" s="28" t="s">
        <v>154</v>
      </c>
      <c r="O572" s="28">
        <v>0.5</v>
      </c>
      <c r="P572" s="28" t="s">
        <v>128</v>
      </c>
      <c r="Q572" s="28">
        <v>6029.9</v>
      </c>
      <c r="R572" s="28"/>
      <c r="S572" s="28"/>
      <c r="T572" s="28"/>
      <c r="U572" s="28" t="s">
        <v>129</v>
      </c>
      <c r="V572" s="29">
        <v>2354.6939182718115</v>
      </c>
    </row>
    <row r="573" spans="1:22" x14ac:dyDescent="0.2">
      <c r="A573" s="28">
        <v>1992</v>
      </c>
      <c r="B573" s="28" t="s">
        <v>83</v>
      </c>
      <c r="C573" s="28" t="s">
        <v>80</v>
      </c>
      <c r="D573" s="28" t="s">
        <v>72</v>
      </c>
      <c r="E573" s="28" t="s">
        <v>92</v>
      </c>
      <c r="F573" s="28" t="s">
        <v>74</v>
      </c>
      <c r="G573" s="28">
        <v>2.43678741642618</v>
      </c>
      <c r="H573" s="29">
        <v>53.871800319999998</v>
      </c>
      <c r="I573" s="30">
        <v>-6.0049100090025656</v>
      </c>
      <c r="K573" s="28">
        <v>572</v>
      </c>
      <c r="L573" s="28">
        <v>2004</v>
      </c>
      <c r="M573" s="28" t="s">
        <v>153</v>
      </c>
      <c r="N573" s="28" t="s">
        <v>154</v>
      </c>
      <c r="O573" s="28">
        <v>0.5</v>
      </c>
      <c r="P573" s="28" t="s">
        <v>128</v>
      </c>
      <c r="Q573" s="28">
        <v>6029.9</v>
      </c>
      <c r="R573" s="28"/>
      <c r="S573" s="28"/>
      <c r="T573" s="28"/>
      <c r="U573" s="28" t="s">
        <v>133</v>
      </c>
      <c r="V573" s="29">
        <v>2219.3302186794431</v>
      </c>
    </row>
    <row r="574" spans="1:22" x14ac:dyDescent="0.2">
      <c r="A574" s="28">
        <v>1991</v>
      </c>
      <c r="B574" s="28" t="s">
        <v>83</v>
      </c>
      <c r="C574" s="28" t="s">
        <v>80</v>
      </c>
      <c r="D574" s="28" t="s">
        <v>72</v>
      </c>
      <c r="E574" s="28" t="s">
        <v>92</v>
      </c>
      <c r="F574" s="28" t="s">
        <v>74</v>
      </c>
      <c r="G574" s="28">
        <v>2.43678741642618</v>
      </c>
      <c r="H574" s="29">
        <v>53.871800319999998</v>
      </c>
      <c r="I574" s="30">
        <v>-6.0049100090025656</v>
      </c>
      <c r="K574" s="28">
        <v>573</v>
      </c>
      <c r="L574" s="28">
        <v>2004</v>
      </c>
      <c r="M574" s="28" t="s">
        <v>155</v>
      </c>
      <c r="N574" s="28" t="s">
        <v>156</v>
      </c>
      <c r="O574" s="28">
        <v>0.5</v>
      </c>
      <c r="P574" s="28" t="s">
        <v>128</v>
      </c>
      <c r="Q574" s="28">
        <v>324</v>
      </c>
      <c r="R574" s="28"/>
      <c r="S574" s="28"/>
      <c r="T574" s="28"/>
      <c r="U574" s="28" t="s">
        <v>129</v>
      </c>
      <c r="V574" s="29">
        <v>64.521022577721439</v>
      </c>
    </row>
    <row r="575" spans="1:22" x14ac:dyDescent="0.2">
      <c r="A575" s="28">
        <v>1990</v>
      </c>
      <c r="B575" s="28" t="s">
        <v>83</v>
      </c>
      <c r="C575" s="28" t="s">
        <v>80</v>
      </c>
      <c r="D575" s="28" t="s">
        <v>72</v>
      </c>
      <c r="E575" s="28" t="s">
        <v>92</v>
      </c>
      <c r="F575" s="28" t="s">
        <v>74</v>
      </c>
      <c r="G575" s="28">
        <v>2.43678741642618</v>
      </c>
      <c r="H575" s="29">
        <v>53.871800319999998</v>
      </c>
      <c r="I575" s="30">
        <v>-6.0049100090025656</v>
      </c>
      <c r="K575" s="28">
        <v>574</v>
      </c>
      <c r="L575" s="28">
        <v>2004</v>
      </c>
      <c r="M575" s="28" t="s">
        <v>155</v>
      </c>
      <c r="N575" s="28" t="s">
        <v>156</v>
      </c>
      <c r="O575" s="28">
        <v>0.5</v>
      </c>
      <c r="P575" s="28" t="s">
        <v>128</v>
      </c>
      <c r="Q575" s="28">
        <v>324</v>
      </c>
      <c r="R575" s="28"/>
      <c r="S575" s="28"/>
      <c r="T575" s="28"/>
      <c r="U575" s="28" t="s">
        <v>133</v>
      </c>
      <c r="V575" s="29">
        <v>62.012955670457146</v>
      </c>
    </row>
    <row r="576" spans="1:22" x14ac:dyDescent="0.2">
      <c r="A576" s="28">
        <v>2016</v>
      </c>
      <c r="B576" s="28" t="s">
        <v>84</v>
      </c>
      <c r="C576" s="28" t="s">
        <v>85</v>
      </c>
      <c r="D576" s="28" t="s">
        <v>72</v>
      </c>
      <c r="E576" s="28" t="s">
        <v>92</v>
      </c>
      <c r="F576" s="28" t="s">
        <v>74</v>
      </c>
      <c r="G576" s="28">
        <v>2.31092292816288</v>
      </c>
      <c r="H576" s="29">
        <v>6.5462007359999896</v>
      </c>
      <c r="I576" s="30">
        <v>-0.7296831753727866</v>
      </c>
      <c r="K576" s="28">
        <v>575</v>
      </c>
      <c r="L576" s="28">
        <v>2004</v>
      </c>
      <c r="M576" s="28" t="s">
        <v>157</v>
      </c>
      <c r="N576" s="28" t="s">
        <v>146</v>
      </c>
      <c r="O576" s="28">
        <v>1</v>
      </c>
      <c r="P576" s="28" t="s">
        <v>128</v>
      </c>
      <c r="Q576" s="28">
        <v>679.6</v>
      </c>
      <c r="R576" s="28"/>
      <c r="S576" s="28"/>
      <c r="T576" s="28"/>
      <c r="U576" s="28" t="s">
        <v>129</v>
      </c>
      <c r="V576" s="29">
        <v>5.6244537906800177E-4</v>
      </c>
    </row>
    <row r="577" spans="1:22" x14ac:dyDescent="0.2">
      <c r="A577" s="28">
        <v>2015</v>
      </c>
      <c r="B577" s="28" t="s">
        <v>84</v>
      </c>
      <c r="C577" s="28" t="s">
        <v>85</v>
      </c>
      <c r="D577" s="28" t="s">
        <v>72</v>
      </c>
      <c r="E577" s="28" t="s">
        <v>92</v>
      </c>
      <c r="F577" s="28" t="s">
        <v>74</v>
      </c>
      <c r="G577" s="28">
        <v>2.6531420847108</v>
      </c>
      <c r="H577" s="29">
        <v>11.39595776</v>
      </c>
      <c r="I577" s="30">
        <v>-1.270269424981312</v>
      </c>
      <c r="K577" s="28">
        <v>576</v>
      </c>
      <c r="L577" s="28">
        <v>2004</v>
      </c>
      <c r="M577" s="28" t="s">
        <v>55</v>
      </c>
      <c r="N577" s="28" t="s">
        <v>158</v>
      </c>
      <c r="O577" s="28">
        <v>0.5</v>
      </c>
      <c r="P577" s="28" t="s">
        <v>128</v>
      </c>
      <c r="Q577" s="28">
        <v>2558.5</v>
      </c>
      <c r="R577" s="28"/>
      <c r="S577" s="28"/>
      <c r="T577" s="28"/>
      <c r="U577" s="28" t="s">
        <v>129</v>
      </c>
      <c r="V577" s="29">
        <v>427.50309490026837</v>
      </c>
    </row>
    <row r="578" spans="1:22" x14ac:dyDescent="0.2">
      <c r="A578" s="28">
        <v>2014</v>
      </c>
      <c r="B578" s="28" t="s">
        <v>84</v>
      </c>
      <c r="C578" s="28" t="s">
        <v>85</v>
      </c>
      <c r="D578" s="28" t="s">
        <v>72</v>
      </c>
      <c r="E578" s="28" t="s">
        <v>92</v>
      </c>
      <c r="F578" s="28" t="s">
        <v>74</v>
      </c>
      <c r="G578" s="28">
        <v>2.9953612412587201</v>
      </c>
      <c r="H578" s="29">
        <v>15.695341824</v>
      </c>
      <c r="I578" s="30">
        <v>-1.7495074353151707</v>
      </c>
      <c r="K578" s="28">
        <v>577</v>
      </c>
      <c r="L578" s="28">
        <v>2004</v>
      </c>
      <c r="M578" s="28" t="s">
        <v>55</v>
      </c>
      <c r="N578" s="28" t="s">
        <v>158</v>
      </c>
      <c r="O578" s="28">
        <v>0.5</v>
      </c>
      <c r="P578" s="28" t="s">
        <v>128</v>
      </c>
      <c r="Q578" s="28">
        <v>2558.5</v>
      </c>
      <c r="R578" s="28"/>
      <c r="S578" s="28"/>
      <c r="T578" s="28"/>
      <c r="U578" s="28" t="s">
        <v>133</v>
      </c>
      <c r="V578" s="29">
        <v>417.92549676977097</v>
      </c>
    </row>
    <row r="579" spans="1:22" x14ac:dyDescent="0.2">
      <c r="A579" s="28">
        <v>2013</v>
      </c>
      <c r="B579" s="28" t="s">
        <v>84</v>
      </c>
      <c r="C579" s="28" t="s">
        <v>85</v>
      </c>
      <c r="D579" s="28" t="s">
        <v>72</v>
      </c>
      <c r="E579" s="28" t="s">
        <v>92</v>
      </c>
      <c r="F579" s="28" t="s">
        <v>74</v>
      </c>
      <c r="G579" s="28">
        <v>3.3375803978066401</v>
      </c>
      <c r="H579" s="29">
        <v>14.814745088</v>
      </c>
      <c r="I579" s="30">
        <v>-1.6513502524757058</v>
      </c>
      <c r="K579" s="28">
        <v>578</v>
      </c>
      <c r="L579" s="28">
        <v>2004</v>
      </c>
      <c r="M579" s="28" t="s">
        <v>159</v>
      </c>
      <c r="N579" s="28" t="s">
        <v>146</v>
      </c>
      <c r="O579" s="28">
        <v>1</v>
      </c>
      <c r="P579" s="28" t="s">
        <v>128</v>
      </c>
      <c r="Q579" s="28">
        <v>724</v>
      </c>
      <c r="R579" s="28"/>
      <c r="S579" s="28"/>
      <c r="T579" s="28"/>
      <c r="U579" s="28" t="s">
        <v>129</v>
      </c>
      <c r="V579" s="29">
        <v>5.9919136910717072E-4</v>
      </c>
    </row>
    <row r="580" spans="1:22" x14ac:dyDescent="0.2">
      <c r="A580" s="28">
        <v>2012</v>
      </c>
      <c r="B580" s="28" t="s">
        <v>84</v>
      </c>
      <c r="C580" s="28" t="s">
        <v>85</v>
      </c>
      <c r="D580" s="28" t="s">
        <v>72</v>
      </c>
      <c r="E580" s="28" t="s">
        <v>92</v>
      </c>
      <c r="F580" s="28" t="s">
        <v>74</v>
      </c>
      <c r="G580" s="28">
        <v>3.6797995543545601</v>
      </c>
      <c r="H580" s="29">
        <v>13.934148351999999</v>
      </c>
      <c r="I580" s="30">
        <v>-1.5531930696362406</v>
      </c>
      <c r="K580" s="28">
        <v>579</v>
      </c>
      <c r="L580" s="28">
        <v>2004</v>
      </c>
      <c r="M580" s="28" t="s">
        <v>56</v>
      </c>
      <c r="N580" s="28" t="s">
        <v>160</v>
      </c>
      <c r="O580" s="28">
        <v>1</v>
      </c>
      <c r="P580" s="28" t="s">
        <v>128</v>
      </c>
      <c r="Q580" s="28">
        <v>500</v>
      </c>
      <c r="R580" s="28"/>
      <c r="S580" s="28"/>
      <c r="T580" s="28"/>
      <c r="U580" s="28" t="s">
        <v>129</v>
      </c>
      <c r="V580" s="29">
        <v>12.750000000000002</v>
      </c>
    </row>
    <row r="581" spans="1:22" x14ac:dyDescent="0.2">
      <c r="A581" s="28">
        <v>2011</v>
      </c>
      <c r="B581" s="28" t="s">
        <v>84</v>
      </c>
      <c r="C581" s="28" t="s">
        <v>85</v>
      </c>
      <c r="D581" s="28" t="s">
        <v>72</v>
      </c>
      <c r="E581" s="28" t="s">
        <v>92</v>
      </c>
      <c r="F581" s="28" t="s">
        <v>74</v>
      </c>
      <c r="G581" s="28">
        <v>3.6797995543545601</v>
      </c>
      <c r="H581" s="29">
        <v>13.934148351999999</v>
      </c>
      <c r="I581" s="30">
        <v>-1.5531930696362406</v>
      </c>
      <c r="K581" s="28">
        <v>580</v>
      </c>
      <c r="L581" s="28">
        <v>2004</v>
      </c>
      <c r="M581" s="28" t="s">
        <v>161</v>
      </c>
      <c r="N581" s="28" t="s">
        <v>127</v>
      </c>
      <c r="O581" s="28">
        <v>0.5</v>
      </c>
      <c r="P581" s="28" t="s">
        <v>128</v>
      </c>
      <c r="Q581" s="28">
        <v>576.6</v>
      </c>
      <c r="R581" s="28"/>
      <c r="S581" s="28"/>
      <c r="T581" s="28"/>
      <c r="U581" s="28" t="s">
        <v>129</v>
      </c>
      <c r="V581" s="29">
        <v>78.417600000000007</v>
      </c>
    </row>
    <row r="582" spans="1:22" x14ac:dyDescent="0.2">
      <c r="A582" s="28">
        <v>2010</v>
      </c>
      <c r="B582" s="28" t="s">
        <v>84</v>
      </c>
      <c r="C582" s="28" t="s">
        <v>85</v>
      </c>
      <c r="D582" s="28" t="s">
        <v>72</v>
      </c>
      <c r="E582" s="28" t="s">
        <v>92</v>
      </c>
      <c r="F582" s="28" t="s">
        <v>74</v>
      </c>
      <c r="G582" s="28">
        <v>3.6797995543545601</v>
      </c>
      <c r="H582" s="29">
        <v>13.934148351999999</v>
      </c>
      <c r="I582" s="30">
        <v>-1.5531930696362406</v>
      </c>
      <c r="K582" s="28">
        <v>581</v>
      </c>
      <c r="L582" s="28">
        <v>2004</v>
      </c>
      <c r="M582" s="28" t="s">
        <v>161</v>
      </c>
      <c r="N582" s="28" t="s">
        <v>127</v>
      </c>
      <c r="O582" s="28">
        <v>0.5</v>
      </c>
      <c r="P582" s="28" t="s">
        <v>128</v>
      </c>
      <c r="Q582" s="28">
        <v>576.6</v>
      </c>
      <c r="R582" s="28"/>
      <c r="S582" s="28"/>
      <c r="T582" s="28"/>
      <c r="U582" s="28" t="s">
        <v>133</v>
      </c>
      <c r="V582" s="29">
        <v>78.417600000000007</v>
      </c>
    </row>
    <row r="583" spans="1:22" x14ac:dyDescent="0.2">
      <c r="A583" s="28">
        <v>2009</v>
      </c>
      <c r="B583" s="28" t="s">
        <v>84</v>
      </c>
      <c r="C583" s="28" t="s">
        <v>85</v>
      </c>
      <c r="D583" s="28" t="s">
        <v>72</v>
      </c>
      <c r="E583" s="28" t="s">
        <v>92</v>
      </c>
      <c r="F583" s="28" t="s">
        <v>74</v>
      </c>
      <c r="G583" s="28">
        <v>3.6797995543545601</v>
      </c>
      <c r="H583" s="29">
        <v>13.934148351999999</v>
      </c>
      <c r="I583" s="30">
        <v>-1.5531930696362406</v>
      </c>
      <c r="K583" s="28">
        <v>582</v>
      </c>
      <c r="L583" s="28">
        <v>2004</v>
      </c>
      <c r="M583" s="28" t="s">
        <v>162</v>
      </c>
      <c r="N583" s="28" t="s">
        <v>146</v>
      </c>
      <c r="O583" s="28">
        <v>1</v>
      </c>
      <c r="P583" s="28" t="s">
        <v>128</v>
      </c>
      <c r="Q583" s="28">
        <v>58</v>
      </c>
      <c r="R583" s="28"/>
      <c r="S583" s="28"/>
      <c r="T583" s="28"/>
      <c r="U583" s="28" t="s">
        <v>129</v>
      </c>
      <c r="V583" s="29">
        <v>4.8001518519635225E-5</v>
      </c>
    </row>
    <row r="584" spans="1:22" x14ac:dyDescent="0.2">
      <c r="A584" s="28">
        <v>2008</v>
      </c>
      <c r="B584" s="28" t="s">
        <v>84</v>
      </c>
      <c r="C584" s="28" t="s">
        <v>85</v>
      </c>
      <c r="D584" s="28" t="s">
        <v>72</v>
      </c>
      <c r="E584" s="28" t="s">
        <v>92</v>
      </c>
      <c r="F584" s="28" t="s">
        <v>74</v>
      </c>
      <c r="G584" s="28">
        <v>3.6797995543545601</v>
      </c>
      <c r="H584" s="29">
        <v>13.934148351999999</v>
      </c>
      <c r="I584" s="30">
        <v>-1.5531930696362406</v>
      </c>
      <c r="K584" s="28">
        <v>583</v>
      </c>
      <c r="L584" s="28">
        <v>2004</v>
      </c>
      <c r="M584" s="28" t="s">
        <v>163</v>
      </c>
      <c r="N584" s="28" t="s">
        <v>146</v>
      </c>
      <c r="O584" s="28">
        <v>1</v>
      </c>
      <c r="P584" s="28" t="s">
        <v>128</v>
      </c>
      <c r="Q584" s="28">
        <v>970</v>
      </c>
      <c r="R584" s="28"/>
      <c r="S584" s="28"/>
      <c r="T584" s="28"/>
      <c r="U584" s="28" t="s">
        <v>129</v>
      </c>
      <c r="V584" s="29">
        <v>8.0278401662148573E-4</v>
      </c>
    </row>
    <row r="585" spans="1:22" x14ac:dyDescent="0.2">
      <c r="A585" s="28">
        <v>2007</v>
      </c>
      <c r="B585" s="28" t="s">
        <v>84</v>
      </c>
      <c r="C585" s="28" t="s">
        <v>85</v>
      </c>
      <c r="D585" s="28" t="s">
        <v>72</v>
      </c>
      <c r="E585" s="28" t="s">
        <v>92</v>
      </c>
      <c r="F585" s="28" t="s">
        <v>74</v>
      </c>
      <c r="G585" s="28">
        <v>3.6797995543545601</v>
      </c>
      <c r="H585" s="29">
        <v>13.934148351999999</v>
      </c>
      <c r="I585" s="30">
        <v>-1.5531930696362406</v>
      </c>
      <c r="K585" s="28">
        <v>584</v>
      </c>
      <c r="L585" s="28">
        <v>2004</v>
      </c>
      <c r="M585" s="28" t="s">
        <v>164</v>
      </c>
      <c r="N585" s="28" t="s">
        <v>146</v>
      </c>
      <c r="O585" s="28">
        <v>1</v>
      </c>
      <c r="P585" s="28" t="s">
        <v>128</v>
      </c>
      <c r="Q585" s="28">
        <v>2432.6</v>
      </c>
      <c r="R585" s="28"/>
      <c r="S585" s="28"/>
      <c r="T585" s="28"/>
      <c r="U585" s="28" t="s">
        <v>129</v>
      </c>
      <c r="V585" s="29">
        <v>2.013249895704563E-3</v>
      </c>
    </row>
    <row r="586" spans="1:22" x14ac:dyDescent="0.2">
      <c r="A586" s="28">
        <v>2006</v>
      </c>
      <c r="B586" s="28" t="s">
        <v>84</v>
      </c>
      <c r="C586" s="28" t="s">
        <v>85</v>
      </c>
      <c r="D586" s="28" t="s">
        <v>72</v>
      </c>
      <c r="E586" s="28" t="s">
        <v>92</v>
      </c>
      <c r="F586" s="28" t="s">
        <v>74</v>
      </c>
      <c r="G586" s="28">
        <v>3.6797995543545601</v>
      </c>
      <c r="H586" s="29">
        <v>13.934148351999999</v>
      </c>
      <c r="I586" s="30">
        <v>-1.5531930696362406</v>
      </c>
      <c r="K586" s="28">
        <v>585</v>
      </c>
      <c r="L586" s="28">
        <v>2004</v>
      </c>
      <c r="M586" s="28" t="s">
        <v>165</v>
      </c>
      <c r="N586" s="28" t="s">
        <v>140</v>
      </c>
      <c r="O586" s="28">
        <v>1</v>
      </c>
      <c r="P586" s="28" t="s">
        <v>128</v>
      </c>
      <c r="Q586" s="28">
        <v>9337</v>
      </c>
      <c r="R586" s="28">
        <v>0</v>
      </c>
      <c r="S586" s="45">
        <v>0</v>
      </c>
      <c r="T586" s="45">
        <v>0</v>
      </c>
      <c r="U586" s="28" t="s">
        <v>129</v>
      </c>
      <c r="V586" s="29">
        <v>0</v>
      </c>
    </row>
    <row r="587" spans="1:22" x14ac:dyDescent="0.2">
      <c r="A587" s="28">
        <v>2005</v>
      </c>
      <c r="B587" s="28" t="s">
        <v>84</v>
      </c>
      <c r="C587" s="28" t="s">
        <v>85</v>
      </c>
      <c r="D587" s="28" t="s">
        <v>72</v>
      </c>
      <c r="E587" s="28" t="s">
        <v>92</v>
      </c>
      <c r="F587" s="28" t="s">
        <v>74</v>
      </c>
      <c r="G587" s="28">
        <v>3.6797995543545601</v>
      </c>
      <c r="H587" s="29">
        <v>13.934148351999999</v>
      </c>
      <c r="I587" s="30">
        <v>-1.5531930696362406</v>
      </c>
      <c r="K587" s="28">
        <v>586</v>
      </c>
      <c r="L587" s="28">
        <v>2004</v>
      </c>
      <c r="M587" s="28" t="s">
        <v>166</v>
      </c>
      <c r="N587" s="28" t="s">
        <v>167</v>
      </c>
      <c r="O587" s="28">
        <v>0.5</v>
      </c>
      <c r="P587" s="28" t="s">
        <v>128</v>
      </c>
      <c r="Q587" s="28">
        <v>7207.9</v>
      </c>
      <c r="R587" s="28"/>
      <c r="S587" s="28"/>
      <c r="T587" s="28"/>
      <c r="U587" s="28" t="s">
        <v>129</v>
      </c>
      <c r="V587" s="29">
        <v>1179.8066816276978</v>
      </c>
    </row>
    <row r="588" spans="1:22" x14ac:dyDescent="0.2">
      <c r="A588" s="28">
        <v>2004</v>
      </c>
      <c r="B588" s="28" t="s">
        <v>84</v>
      </c>
      <c r="C588" s="28" t="s">
        <v>85</v>
      </c>
      <c r="D588" s="28" t="s">
        <v>72</v>
      </c>
      <c r="E588" s="28" t="s">
        <v>92</v>
      </c>
      <c r="F588" s="28" t="s">
        <v>74</v>
      </c>
      <c r="G588" s="28">
        <v>3.6797995543545601</v>
      </c>
      <c r="H588" s="29">
        <v>13.934148351999999</v>
      </c>
      <c r="I588" s="30">
        <v>-1.5531930696362406</v>
      </c>
      <c r="K588" s="28">
        <v>587</v>
      </c>
      <c r="L588" s="28">
        <v>2004</v>
      </c>
      <c r="M588" s="28" t="s">
        <v>166</v>
      </c>
      <c r="N588" s="28" t="s">
        <v>167</v>
      </c>
      <c r="O588" s="28">
        <v>0.5</v>
      </c>
      <c r="P588" s="28" t="s">
        <v>128</v>
      </c>
      <c r="Q588" s="28">
        <v>7207.9</v>
      </c>
      <c r="R588" s="28"/>
      <c r="S588" s="28"/>
      <c r="T588" s="28"/>
      <c r="U588" s="28" t="s">
        <v>133</v>
      </c>
      <c r="V588" s="29">
        <v>1158.1750118454599</v>
      </c>
    </row>
    <row r="589" spans="1:22" x14ac:dyDescent="0.2">
      <c r="A589" s="28">
        <v>2003</v>
      </c>
      <c r="B589" s="28" t="s">
        <v>84</v>
      </c>
      <c r="C589" s="28" t="s">
        <v>85</v>
      </c>
      <c r="D589" s="28" t="s">
        <v>72</v>
      </c>
      <c r="E589" s="28" t="s">
        <v>92</v>
      </c>
      <c r="F589" s="28" t="s">
        <v>74</v>
      </c>
      <c r="G589" s="28">
        <v>3.6797995543545601</v>
      </c>
      <c r="H589" s="29">
        <v>13.934148351999999</v>
      </c>
      <c r="I589" s="30">
        <v>-1.5531930696362406</v>
      </c>
      <c r="K589" s="28">
        <v>588</v>
      </c>
      <c r="L589" s="28">
        <v>2004</v>
      </c>
      <c r="M589" s="28" t="s">
        <v>168</v>
      </c>
      <c r="N589" s="28" t="s">
        <v>146</v>
      </c>
      <c r="O589" s="28">
        <v>1</v>
      </c>
      <c r="P589" s="28" t="s">
        <v>128</v>
      </c>
      <c r="Q589" s="28">
        <v>52000</v>
      </c>
      <c r="R589" s="28"/>
      <c r="S589" s="28"/>
      <c r="T589" s="28"/>
      <c r="U589" s="28" t="s">
        <v>129</v>
      </c>
      <c r="V589" s="29">
        <v>4.303584419001779E-2</v>
      </c>
    </row>
    <row r="590" spans="1:22" x14ac:dyDescent="0.2">
      <c r="A590" s="28">
        <v>2002</v>
      </c>
      <c r="B590" s="28" t="s">
        <v>84</v>
      </c>
      <c r="C590" s="28" t="s">
        <v>85</v>
      </c>
      <c r="D590" s="28" t="s">
        <v>72</v>
      </c>
      <c r="E590" s="28" t="s">
        <v>92</v>
      </c>
      <c r="F590" s="28" t="s">
        <v>74</v>
      </c>
      <c r="G590" s="28">
        <v>3.6797995543545601</v>
      </c>
      <c r="H590" s="29">
        <v>13.934148351999999</v>
      </c>
      <c r="I590" s="30">
        <v>-1.5531930696362406</v>
      </c>
      <c r="K590" s="28">
        <v>589</v>
      </c>
      <c r="L590" s="28">
        <v>2005</v>
      </c>
      <c r="M590" s="28" t="s">
        <v>126</v>
      </c>
      <c r="N590" s="28" t="s">
        <v>127</v>
      </c>
      <c r="O590" s="28">
        <v>0.5</v>
      </c>
      <c r="P590" s="28" t="s">
        <v>128</v>
      </c>
      <c r="Q590" s="28">
        <v>825</v>
      </c>
      <c r="R590" s="28"/>
      <c r="S590" s="28"/>
      <c r="T590" s="28"/>
      <c r="U590" s="28" t="s">
        <v>129</v>
      </c>
      <c r="V590" s="29">
        <v>112.2</v>
      </c>
    </row>
    <row r="591" spans="1:22" x14ac:dyDescent="0.2">
      <c r="A591" s="28">
        <v>2001</v>
      </c>
      <c r="B591" s="28" t="s">
        <v>84</v>
      </c>
      <c r="C591" s="28" t="s">
        <v>85</v>
      </c>
      <c r="D591" s="28" t="s">
        <v>72</v>
      </c>
      <c r="E591" s="28" t="s">
        <v>92</v>
      </c>
      <c r="F591" s="28" t="s">
        <v>74</v>
      </c>
      <c r="G591" s="28">
        <v>3.6797995543545601</v>
      </c>
      <c r="H591" s="29">
        <v>13.934148351999999</v>
      </c>
      <c r="I591" s="30">
        <v>-1.5531930696362406</v>
      </c>
      <c r="K591" s="28">
        <v>590</v>
      </c>
      <c r="L591" s="28">
        <v>2005</v>
      </c>
      <c r="M591" s="28" t="s">
        <v>126</v>
      </c>
      <c r="N591" s="28" t="s">
        <v>127</v>
      </c>
      <c r="O591" s="28">
        <v>0.5</v>
      </c>
      <c r="P591" s="28" t="s">
        <v>128</v>
      </c>
      <c r="Q591" s="28">
        <v>825</v>
      </c>
      <c r="R591" s="28"/>
      <c r="S591" s="28"/>
      <c r="T591" s="28"/>
      <c r="U591" s="28" t="s">
        <v>133</v>
      </c>
      <c r="V591" s="29">
        <v>112.2</v>
      </c>
    </row>
    <row r="592" spans="1:22" x14ac:dyDescent="0.2">
      <c r="A592" s="28">
        <v>2000</v>
      </c>
      <c r="B592" s="28" t="s">
        <v>84</v>
      </c>
      <c r="C592" s="28" t="s">
        <v>85</v>
      </c>
      <c r="D592" s="28" t="s">
        <v>72</v>
      </c>
      <c r="E592" s="28" t="s">
        <v>92</v>
      </c>
      <c r="F592" s="28" t="s">
        <v>74</v>
      </c>
      <c r="G592" s="28">
        <v>3.6797995543545601</v>
      </c>
      <c r="H592" s="29">
        <v>13.934148351999999</v>
      </c>
      <c r="I592" s="30">
        <v>-1.5531930696362406</v>
      </c>
      <c r="K592" s="28">
        <v>591</v>
      </c>
      <c r="L592" s="28">
        <v>2005</v>
      </c>
      <c r="M592" s="28" t="s">
        <v>136</v>
      </c>
      <c r="N592" s="28" t="s">
        <v>137</v>
      </c>
      <c r="O592" s="28">
        <v>0.5</v>
      </c>
      <c r="P592" s="28" t="s">
        <v>128</v>
      </c>
      <c r="Q592" s="28">
        <v>85</v>
      </c>
      <c r="R592" s="28"/>
      <c r="S592" s="28"/>
      <c r="T592" s="28"/>
      <c r="U592" s="28" t="s">
        <v>129</v>
      </c>
      <c r="V592" s="29">
        <v>0</v>
      </c>
    </row>
    <row r="593" spans="1:22" x14ac:dyDescent="0.2">
      <c r="A593" s="28">
        <v>1999</v>
      </c>
      <c r="B593" s="28" t="s">
        <v>84</v>
      </c>
      <c r="C593" s="28" t="s">
        <v>85</v>
      </c>
      <c r="D593" s="28" t="s">
        <v>72</v>
      </c>
      <c r="E593" s="28" t="s">
        <v>92</v>
      </c>
      <c r="F593" s="28" t="s">
        <v>74</v>
      </c>
      <c r="G593" s="28">
        <v>3.6797995543545601</v>
      </c>
      <c r="H593" s="29">
        <v>17.41768544</v>
      </c>
      <c r="I593" s="30">
        <v>-1.9414913370453009</v>
      </c>
      <c r="K593" s="28">
        <v>592</v>
      </c>
      <c r="L593" s="28">
        <v>2005</v>
      </c>
      <c r="M593" s="28" t="s">
        <v>136</v>
      </c>
      <c r="N593" s="28" t="s">
        <v>137</v>
      </c>
      <c r="O593" s="28">
        <v>0.5</v>
      </c>
      <c r="P593" s="28" t="s">
        <v>128</v>
      </c>
      <c r="Q593" s="28">
        <v>85</v>
      </c>
      <c r="R593" s="28"/>
      <c r="S593" s="28"/>
      <c r="T593" s="28"/>
      <c r="U593" s="28" t="s">
        <v>133</v>
      </c>
      <c r="V593" s="29">
        <v>0</v>
      </c>
    </row>
    <row r="594" spans="1:22" x14ac:dyDescent="0.2">
      <c r="A594" s="28">
        <v>1998</v>
      </c>
      <c r="B594" s="28" t="s">
        <v>84</v>
      </c>
      <c r="C594" s="28" t="s">
        <v>85</v>
      </c>
      <c r="D594" s="28" t="s">
        <v>72</v>
      </c>
      <c r="E594" s="28" t="s">
        <v>92</v>
      </c>
      <c r="F594" s="28" t="s">
        <v>74</v>
      </c>
      <c r="G594" s="28">
        <v>3.6797995543545601</v>
      </c>
      <c r="H594" s="29">
        <v>17.41768544</v>
      </c>
      <c r="I594" s="30">
        <v>-1.9414913370453009</v>
      </c>
      <c r="K594" s="28">
        <v>593</v>
      </c>
      <c r="L594" s="28">
        <v>2005</v>
      </c>
      <c r="M594" s="28" t="s">
        <v>49</v>
      </c>
      <c r="N594" s="28" t="s">
        <v>140</v>
      </c>
      <c r="O594" s="28">
        <v>2.2727683798925698E-2</v>
      </c>
      <c r="P594" s="28" t="s">
        <v>128</v>
      </c>
      <c r="Q594" s="28">
        <v>2676.1393119559102</v>
      </c>
      <c r="R594" s="28">
        <v>50</v>
      </c>
      <c r="S594" s="45">
        <v>0.3</v>
      </c>
      <c r="T594" s="45">
        <v>0.15</v>
      </c>
      <c r="U594" s="28" t="s">
        <v>141</v>
      </c>
      <c r="V594" s="29">
        <v>2274.7184151625238</v>
      </c>
    </row>
    <row r="595" spans="1:22" x14ac:dyDescent="0.2">
      <c r="A595" s="28">
        <v>1997</v>
      </c>
      <c r="B595" s="28" t="s">
        <v>84</v>
      </c>
      <c r="C595" s="28" t="s">
        <v>85</v>
      </c>
      <c r="D595" s="28" t="s">
        <v>72</v>
      </c>
      <c r="E595" s="28" t="s">
        <v>92</v>
      </c>
      <c r="F595" s="28" t="s">
        <v>74</v>
      </c>
      <c r="G595" s="28">
        <v>3.6797995543545601</v>
      </c>
      <c r="H595" s="29">
        <v>17.41768544</v>
      </c>
      <c r="I595" s="30">
        <v>-1.9414913370453009</v>
      </c>
      <c r="K595" s="28">
        <v>594</v>
      </c>
      <c r="L595" s="28">
        <v>2005</v>
      </c>
      <c r="M595" s="28" t="s">
        <v>49</v>
      </c>
      <c r="N595" s="28" t="s">
        <v>140</v>
      </c>
      <c r="O595" s="28">
        <v>0.27382237474904297</v>
      </c>
      <c r="P595" s="28" t="s">
        <v>128</v>
      </c>
      <c r="Q595" s="28">
        <v>32242.036981950299</v>
      </c>
      <c r="R595" s="28">
        <v>50</v>
      </c>
      <c r="S595" s="45">
        <v>0.3</v>
      </c>
      <c r="T595" s="45">
        <v>0.15</v>
      </c>
      <c r="U595" s="28" t="s">
        <v>169</v>
      </c>
      <c r="V595" s="29">
        <v>27405.731434657759</v>
      </c>
    </row>
    <row r="596" spans="1:22" x14ac:dyDescent="0.2">
      <c r="A596" s="28">
        <v>1996</v>
      </c>
      <c r="B596" s="28" t="s">
        <v>84</v>
      </c>
      <c r="C596" s="28" t="s">
        <v>85</v>
      </c>
      <c r="D596" s="28" t="s">
        <v>72</v>
      </c>
      <c r="E596" s="28" t="s">
        <v>92</v>
      </c>
      <c r="F596" s="28" t="s">
        <v>74</v>
      </c>
      <c r="G596" s="28">
        <v>3.6797995543545601</v>
      </c>
      <c r="H596" s="29">
        <v>17.41768544</v>
      </c>
      <c r="I596" s="30">
        <v>-1.9414913370453009</v>
      </c>
      <c r="K596" s="28">
        <v>595</v>
      </c>
      <c r="L596" s="28">
        <v>2005</v>
      </c>
      <c r="M596" s="28" t="s">
        <v>49</v>
      </c>
      <c r="N596" s="28" t="s">
        <v>140</v>
      </c>
      <c r="O596" s="28">
        <v>5.3449941452031101E-2</v>
      </c>
      <c r="P596" s="28" t="s">
        <v>128</v>
      </c>
      <c r="Q596" s="28">
        <v>6293.6237060937601</v>
      </c>
      <c r="R596" s="28">
        <v>50</v>
      </c>
      <c r="S596" s="45">
        <v>0.3</v>
      </c>
      <c r="T596" s="45">
        <v>0.15</v>
      </c>
      <c r="U596" s="28" t="s">
        <v>129</v>
      </c>
      <c r="V596" s="29">
        <v>5349.5801501796968</v>
      </c>
    </row>
    <row r="597" spans="1:22" x14ac:dyDescent="0.2">
      <c r="A597" s="28">
        <v>1995</v>
      </c>
      <c r="B597" s="28" t="s">
        <v>84</v>
      </c>
      <c r="C597" s="28" t="s">
        <v>85</v>
      </c>
      <c r="D597" s="28" t="s">
        <v>72</v>
      </c>
      <c r="E597" s="28" t="s">
        <v>92</v>
      </c>
      <c r="F597" s="28" t="s">
        <v>74</v>
      </c>
      <c r="G597" s="28">
        <v>3.6797995543545601</v>
      </c>
      <c r="H597" s="29">
        <v>17.41768544</v>
      </c>
      <c r="I597" s="30">
        <v>-1.9414913370453009</v>
      </c>
      <c r="K597" s="28">
        <v>596</v>
      </c>
      <c r="L597" s="28">
        <v>2005</v>
      </c>
      <c r="M597" s="28" t="s">
        <v>49</v>
      </c>
      <c r="N597" s="28" t="s">
        <v>140</v>
      </c>
      <c r="O597" s="28">
        <v>0.15</v>
      </c>
      <c r="P597" s="28" t="s">
        <v>128</v>
      </c>
      <c r="Q597" s="28">
        <v>17662.2</v>
      </c>
      <c r="R597" s="28">
        <v>50</v>
      </c>
      <c r="S597" s="45">
        <v>0.3</v>
      </c>
      <c r="T597" s="45">
        <v>0.15</v>
      </c>
      <c r="U597" s="28" t="s">
        <v>142</v>
      </c>
      <c r="V597" s="29">
        <v>15012.870000000003</v>
      </c>
    </row>
    <row r="598" spans="1:22" x14ac:dyDescent="0.2">
      <c r="A598" s="28">
        <v>1994</v>
      </c>
      <c r="B598" s="28" t="s">
        <v>84</v>
      </c>
      <c r="C598" s="28" t="s">
        <v>85</v>
      </c>
      <c r="D598" s="28" t="s">
        <v>72</v>
      </c>
      <c r="E598" s="28" t="s">
        <v>92</v>
      </c>
      <c r="F598" s="28" t="s">
        <v>74</v>
      </c>
      <c r="G598" s="28">
        <v>3.6797995543545601</v>
      </c>
      <c r="H598" s="29">
        <v>17.41768544</v>
      </c>
      <c r="I598" s="30">
        <v>-1.9414913370453009</v>
      </c>
      <c r="K598" s="28">
        <v>597</v>
      </c>
      <c r="L598" s="28">
        <v>2005</v>
      </c>
      <c r="M598" s="28" t="s">
        <v>49</v>
      </c>
      <c r="N598" s="28" t="s">
        <v>140</v>
      </c>
      <c r="O598" s="28">
        <v>0.5</v>
      </c>
      <c r="P598" s="28" t="s">
        <v>128</v>
      </c>
      <c r="Q598" s="28">
        <v>58874</v>
      </c>
      <c r="R598" s="28">
        <v>50</v>
      </c>
      <c r="S598" s="45">
        <v>0.3</v>
      </c>
      <c r="T598" s="45">
        <v>0.15</v>
      </c>
      <c r="U598" s="28" t="s">
        <v>133</v>
      </c>
      <c r="V598" s="29">
        <v>50042.900000000009</v>
      </c>
    </row>
    <row r="599" spans="1:22" x14ac:dyDescent="0.2">
      <c r="A599" s="28">
        <v>1993</v>
      </c>
      <c r="B599" s="28" t="s">
        <v>84</v>
      </c>
      <c r="C599" s="28" t="s">
        <v>85</v>
      </c>
      <c r="D599" s="28" t="s">
        <v>72</v>
      </c>
      <c r="E599" s="28" t="s">
        <v>92</v>
      </c>
      <c r="F599" s="28" t="s">
        <v>74</v>
      </c>
      <c r="G599" s="28">
        <v>3.6797995543545601</v>
      </c>
      <c r="H599" s="29">
        <v>17.41768544</v>
      </c>
      <c r="I599" s="30">
        <v>-1.9414913370453009</v>
      </c>
      <c r="K599" s="28">
        <v>598</v>
      </c>
      <c r="L599" s="28">
        <v>2005</v>
      </c>
      <c r="M599" s="28" t="s">
        <v>50</v>
      </c>
      <c r="N599" s="28" t="s">
        <v>143</v>
      </c>
      <c r="O599" s="28">
        <v>0.5</v>
      </c>
      <c r="P599" s="28" t="s">
        <v>128</v>
      </c>
      <c r="Q599" s="28">
        <v>5255.8</v>
      </c>
      <c r="R599" s="28"/>
      <c r="S599" s="28"/>
      <c r="T599" s="28"/>
      <c r="U599" s="28" t="s">
        <v>129</v>
      </c>
      <c r="V599" s="29">
        <v>6421.8551681429826</v>
      </c>
    </row>
    <row r="600" spans="1:22" x14ac:dyDescent="0.2">
      <c r="A600" s="28">
        <v>1992</v>
      </c>
      <c r="B600" s="28" t="s">
        <v>84</v>
      </c>
      <c r="C600" s="28" t="s">
        <v>85</v>
      </c>
      <c r="D600" s="28" t="s">
        <v>72</v>
      </c>
      <c r="E600" s="28" t="s">
        <v>92</v>
      </c>
      <c r="F600" s="28" t="s">
        <v>74</v>
      </c>
      <c r="G600" s="28">
        <v>3.6797995543545601</v>
      </c>
      <c r="H600" s="29">
        <v>17.41768544</v>
      </c>
      <c r="I600" s="30">
        <v>-1.9414913370453009</v>
      </c>
      <c r="K600" s="28">
        <v>599</v>
      </c>
      <c r="L600" s="28">
        <v>2005</v>
      </c>
      <c r="M600" s="28" t="s">
        <v>50</v>
      </c>
      <c r="N600" s="28" t="s">
        <v>143</v>
      </c>
      <c r="O600" s="28">
        <v>0.5</v>
      </c>
      <c r="P600" s="28" t="s">
        <v>128</v>
      </c>
      <c r="Q600" s="28">
        <v>5255.8</v>
      </c>
      <c r="R600" s="28"/>
      <c r="S600" s="28"/>
      <c r="T600" s="28"/>
      <c r="U600" s="28" t="s">
        <v>133</v>
      </c>
      <c r="V600" s="29">
        <v>6260.8993118313847</v>
      </c>
    </row>
    <row r="601" spans="1:22" x14ac:dyDescent="0.2">
      <c r="A601" s="28">
        <v>1991</v>
      </c>
      <c r="B601" s="28" t="s">
        <v>84</v>
      </c>
      <c r="C601" s="28" t="s">
        <v>85</v>
      </c>
      <c r="D601" s="28" t="s">
        <v>72</v>
      </c>
      <c r="E601" s="28" t="s">
        <v>92</v>
      </c>
      <c r="F601" s="28" t="s">
        <v>74</v>
      </c>
      <c r="G601" s="28">
        <v>3.6797995543545601</v>
      </c>
      <c r="H601" s="29">
        <v>17.41768544</v>
      </c>
      <c r="I601" s="30">
        <v>-1.9414913370453009</v>
      </c>
      <c r="K601" s="28">
        <v>600</v>
      </c>
      <c r="L601" s="28">
        <v>2005</v>
      </c>
      <c r="M601" s="28" t="s">
        <v>51</v>
      </c>
      <c r="N601" s="28" t="s">
        <v>144</v>
      </c>
      <c r="O601" s="28">
        <v>4.69944495787019E-2</v>
      </c>
      <c r="P601" s="28" t="s">
        <v>128</v>
      </c>
      <c r="Q601" s="28">
        <v>6720.2062897543701</v>
      </c>
      <c r="R601" s="28"/>
      <c r="S601" s="28"/>
      <c r="T601" s="28"/>
      <c r="U601" s="28" t="s">
        <v>141</v>
      </c>
      <c r="V601" s="29">
        <v>16148.172145707678</v>
      </c>
    </row>
    <row r="602" spans="1:22" x14ac:dyDescent="0.2">
      <c r="A602" s="28">
        <v>1990</v>
      </c>
      <c r="B602" s="28" t="s">
        <v>84</v>
      </c>
      <c r="C602" s="28" t="s">
        <v>85</v>
      </c>
      <c r="D602" s="28" t="s">
        <v>72</v>
      </c>
      <c r="E602" s="28" t="s">
        <v>92</v>
      </c>
      <c r="F602" s="28" t="s">
        <v>74</v>
      </c>
      <c r="G602" s="28">
        <v>3.6797995543545601</v>
      </c>
      <c r="H602" s="29">
        <v>17.41768544</v>
      </c>
      <c r="I602" s="30">
        <v>-1.9414913370453009</v>
      </c>
      <c r="K602" s="28">
        <v>601</v>
      </c>
      <c r="L602" s="28">
        <v>2005</v>
      </c>
      <c r="M602" s="28" t="s">
        <v>51</v>
      </c>
      <c r="N602" s="28" t="s">
        <v>144</v>
      </c>
      <c r="O602" s="28">
        <v>0.56618755776039598</v>
      </c>
      <c r="P602" s="28" t="s">
        <v>128</v>
      </c>
      <c r="Q602" s="28">
        <v>80964.8207597367</v>
      </c>
      <c r="R602" s="28"/>
      <c r="S602" s="28"/>
      <c r="T602" s="28"/>
      <c r="U602" s="28" t="s">
        <v>169</v>
      </c>
      <c r="V602" s="29">
        <v>207321.4030263579</v>
      </c>
    </row>
    <row r="603" spans="1:22" x14ac:dyDescent="0.2">
      <c r="A603" s="28">
        <v>2016</v>
      </c>
      <c r="B603" s="28" t="s">
        <v>86</v>
      </c>
      <c r="C603" s="28" t="s">
        <v>87</v>
      </c>
      <c r="D603" s="28" t="s">
        <v>72</v>
      </c>
      <c r="E603" s="28" t="s">
        <v>92</v>
      </c>
      <c r="F603" s="28" t="s">
        <v>74</v>
      </c>
      <c r="G603" s="28">
        <v>3.6317589073194099</v>
      </c>
      <c r="H603" s="29">
        <v>12.483753728</v>
      </c>
      <c r="I603" s="30">
        <v>-1.3915224155477099</v>
      </c>
      <c r="K603" s="28">
        <v>602</v>
      </c>
      <c r="L603" s="28">
        <v>2005</v>
      </c>
      <c r="M603" s="28" t="s">
        <v>51</v>
      </c>
      <c r="N603" s="28" t="s">
        <v>144</v>
      </c>
      <c r="O603" s="28">
        <v>0.11051942647454301</v>
      </c>
      <c r="P603" s="28" t="s">
        <v>128</v>
      </c>
      <c r="Q603" s="28">
        <v>15804.2779858596</v>
      </c>
      <c r="R603" s="28"/>
      <c r="S603" s="28"/>
      <c r="T603" s="28"/>
      <c r="U603" s="28" t="s">
        <v>129</v>
      </c>
      <c r="V603" s="29">
        <v>42136.105557627008</v>
      </c>
    </row>
    <row r="604" spans="1:22" x14ac:dyDescent="0.2">
      <c r="A604" s="28">
        <v>2015</v>
      </c>
      <c r="B604" s="28" t="s">
        <v>86</v>
      </c>
      <c r="C604" s="28" t="s">
        <v>87</v>
      </c>
      <c r="D604" s="28" t="s">
        <v>72</v>
      </c>
      <c r="E604" s="28" t="s">
        <v>92</v>
      </c>
      <c r="F604" s="28" t="s">
        <v>74</v>
      </c>
      <c r="G604" s="28">
        <v>3.5708995647094701</v>
      </c>
      <c r="H604" s="29">
        <v>31.424353523200001</v>
      </c>
      <c r="I604" s="30">
        <v>-3.5027679393859681</v>
      </c>
      <c r="K604" s="28">
        <v>603</v>
      </c>
      <c r="L604" s="28">
        <v>2005</v>
      </c>
      <c r="M604" s="28" t="s">
        <v>51</v>
      </c>
      <c r="N604" s="28" t="s">
        <v>144</v>
      </c>
      <c r="O604" s="28">
        <v>4.4740286762728301E-2</v>
      </c>
      <c r="P604" s="28" t="s">
        <v>128</v>
      </c>
      <c r="Q604" s="28">
        <v>6397.8610070701498</v>
      </c>
      <c r="R604" s="28"/>
      <c r="S604" s="28"/>
      <c r="T604" s="28"/>
      <c r="U604" s="28" t="s">
        <v>142</v>
      </c>
      <c r="V604" s="29">
        <v>23019.879055876772</v>
      </c>
    </row>
    <row r="605" spans="1:22" x14ac:dyDescent="0.2">
      <c r="A605" s="28">
        <v>2014</v>
      </c>
      <c r="B605" s="28" t="s">
        <v>86</v>
      </c>
      <c r="C605" s="28" t="s">
        <v>87</v>
      </c>
      <c r="D605" s="28" t="s">
        <v>72</v>
      </c>
      <c r="E605" s="28" t="s">
        <v>92</v>
      </c>
      <c r="F605" s="28" t="s">
        <v>74</v>
      </c>
      <c r="G605" s="28">
        <v>3.5100402220995299</v>
      </c>
      <c r="H605" s="29">
        <v>51.468289228800003</v>
      </c>
      <c r="I605" s="30">
        <v>-5.7369986393701442</v>
      </c>
      <c r="K605" s="28">
        <v>604</v>
      </c>
      <c r="L605" s="28">
        <v>2005</v>
      </c>
      <c r="M605" s="28" t="s">
        <v>51</v>
      </c>
      <c r="N605" s="28" t="s">
        <v>144</v>
      </c>
      <c r="O605" s="28">
        <v>0.231558279423629</v>
      </c>
      <c r="P605" s="28" t="s">
        <v>128</v>
      </c>
      <c r="Q605" s="28">
        <v>33112.833957579001</v>
      </c>
      <c r="R605" s="28"/>
      <c r="S605" s="28"/>
      <c r="T605" s="28"/>
      <c r="U605" s="28" t="s">
        <v>133</v>
      </c>
      <c r="V605" s="29">
        <v>85871.854986908249</v>
      </c>
    </row>
    <row r="606" spans="1:22" x14ac:dyDescent="0.2">
      <c r="A606" s="28">
        <v>2013</v>
      </c>
      <c r="B606" s="28" t="s">
        <v>86</v>
      </c>
      <c r="C606" s="28" t="s">
        <v>87</v>
      </c>
      <c r="D606" s="28" t="s">
        <v>72</v>
      </c>
      <c r="E606" s="28" t="s">
        <v>92</v>
      </c>
      <c r="F606" s="28" t="s">
        <v>74</v>
      </c>
      <c r="G606" s="28">
        <v>3.4491808794895999</v>
      </c>
      <c r="H606" s="29">
        <v>57.228427878399998</v>
      </c>
      <c r="I606" s="30">
        <v>-6.3790620941788791</v>
      </c>
      <c r="K606" s="28">
        <v>605</v>
      </c>
      <c r="L606" s="28">
        <v>2005</v>
      </c>
      <c r="M606" s="28" t="s">
        <v>145</v>
      </c>
      <c r="N606" s="28" t="s">
        <v>146</v>
      </c>
      <c r="O606" s="28">
        <v>1</v>
      </c>
      <c r="P606" s="28" t="s">
        <v>128</v>
      </c>
      <c r="Q606" s="28">
        <v>33792.199999999997</v>
      </c>
      <c r="R606" s="28"/>
      <c r="S606" s="28"/>
      <c r="T606" s="28"/>
      <c r="U606" s="28" t="s">
        <v>129</v>
      </c>
      <c r="V606" s="29">
        <v>2.7966843346883059E-2</v>
      </c>
    </row>
    <row r="607" spans="1:22" x14ac:dyDescent="0.2">
      <c r="A607" s="28">
        <v>2012</v>
      </c>
      <c r="B607" s="28" t="s">
        <v>86</v>
      </c>
      <c r="C607" s="28" t="s">
        <v>87</v>
      </c>
      <c r="D607" s="28" t="s">
        <v>72</v>
      </c>
      <c r="E607" s="28" t="s">
        <v>92</v>
      </c>
      <c r="F607" s="28" t="s">
        <v>74</v>
      </c>
      <c r="G607" s="28">
        <v>3.3883215368796602</v>
      </c>
      <c r="H607" s="29">
        <v>62.988566528</v>
      </c>
      <c r="I607" s="30">
        <v>-7.0211255489876159</v>
      </c>
      <c r="K607" s="28">
        <v>606</v>
      </c>
      <c r="L607" s="28">
        <v>2005</v>
      </c>
      <c r="M607" s="28" t="s">
        <v>147</v>
      </c>
      <c r="N607" s="28" t="s">
        <v>148</v>
      </c>
      <c r="O607" s="28">
        <v>1</v>
      </c>
      <c r="P607" s="28" t="s">
        <v>128</v>
      </c>
      <c r="Q607" s="28">
        <v>218950.2</v>
      </c>
      <c r="R607" s="28"/>
      <c r="S607" s="28"/>
      <c r="T607" s="28"/>
      <c r="U607" s="28" t="s">
        <v>129</v>
      </c>
      <c r="V607" s="29">
        <v>0.18120589793410063</v>
      </c>
    </row>
    <row r="608" spans="1:22" x14ac:dyDescent="0.2">
      <c r="A608" s="28">
        <v>2011</v>
      </c>
      <c r="B608" s="28" t="s">
        <v>86</v>
      </c>
      <c r="C608" s="28" t="s">
        <v>87</v>
      </c>
      <c r="D608" s="28" t="s">
        <v>72</v>
      </c>
      <c r="E608" s="28" t="s">
        <v>92</v>
      </c>
      <c r="F608" s="28" t="s">
        <v>74</v>
      </c>
      <c r="G608" s="28">
        <v>3.3255641284553499</v>
      </c>
      <c r="H608" s="29">
        <v>65.1986916693333</v>
      </c>
      <c r="I608" s="30">
        <v>-7.2674808314082302</v>
      </c>
      <c r="K608" s="28">
        <v>607</v>
      </c>
      <c r="L608" s="28">
        <v>2005</v>
      </c>
      <c r="M608" s="28" t="s">
        <v>149</v>
      </c>
      <c r="N608" s="28" t="s">
        <v>140</v>
      </c>
      <c r="O608" s="28">
        <v>1</v>
      </c>
      <c r="P608" s="28" t="s">
        <v>128</v>
      </c>
      <c r="Q608" s="28">
        <v>26316.799999999999</v>
      </c>
      <c r="R608" s="28">
        <v>0</v>
      </c>
      <c r="S608" s="45">
        <v>0</v>
      </c>
      <c r="T608" s="45">
        <v>0</v>
      </c>
      <c r="U608" s="28" t="s">
        <v>129</v>
      </c>
      <c r="V608" s="29">
        <v>0</v>
      </c>
    </row>
    <row r="609" spans="1:22" x14ac:dyDescent="0.2">
      <c r="A609" s="28">
        <v>2010</v>
      </c>
      <c r="B609" s="28" t="s">
        <v>86</v>
      </c>
      <c r="C609" s="28" t="s">
        <v>87</v>
      </c>
      <c r="D609" s="28" t="s">
        <v>72</v>
      </c>
      <c r="E609" s="28" t="s">
        <v>92</v>
      </c>
      <c r="F609" s="28" t="s">
        <v>74</v>
      </c>
      <c r="G609" s="28">
        <v>3.2628067200310298</v>
      </c>
      <c r="H609" s="29">
        <v>67.408816810666593</v>
      </c>
      <c r="I609" s="30">
        <v>-7.5138361138288436</v>
      </c>
      <c r="K609" s="28">
        <v>608</v>
      </c>
      <c r="L609" s="28">
        <v>2005</v>
      </c>
      <c r="M609" s="28" t="s">
        <v>150</v>
      </c>
      <c r="N609" s="28" t="s">
        <v>148</v>
      </c>
      <c r="O609" s="28">
        <v>1</v>
      </c>
      <c r="P609" s="28" t="s">
        <v>128</v>
      </c>
      <c r="Q609" s="28">
        <v>2933</v>
      </c>
      <c r="R609" s="28"/>
      <c r="S609" s="28"/>
      <c r="T609" s="28"/>
      <c r="U609" s="28" t="s">
        <v>129</v>
      </c>
      <c r="V609" s="29">
        <v>2.4273871347946572E-3</v>
      </c>
    </row>
    <row r="610" spans="1:22" x14ac:dyDescent="0.2">
      <c r="A610" s="28">
        <v>2009</v>
      </c>
      <c r="B610" s="28" t="s">
        <v>86</v>
      </c>
      <c r="C610" s="28" t="s">
        <v>87</v>
      </c>
      <c r="D610" s="28" t="s">
        <v>72</v>
      </c>
      <c r="E610" s="28" t="s">
        <v>92</v>
      </c>
      <c r="F610" s="28" t="s">
        <v>74</v>
      </c>
      <c r="G610" s="28">
        <v>3.2000493116067199</v>
      </c>
      <c r="H610" s="29">
        <v>69.618941952</v>
      </c>
      <c r="I610" s="30">
        <v>-7.7601913962494704</v>
      </c>
      <c r="K610" s="28">
        <v>609</v>
      </c>
      <c r="L610" s="28">
        <v>2005</v>
      </c>
      <c r="M610" s="28" t="s">
        <v>151</v>
      </c>
      <c r="N610" s="28" t="s">
        <v>146</v>
      </c>
      <c r="O610" s="28">
        <v>1</v>
      </c>
      <c r="P610" s="28" t="s">
        <v>128</v>
      </c>
      <c r="Q610" s="28">
        <v>194</v>
      </c>
      <c r="R610" s="28"/>
      <c r="S610" s="28"/>
      <c r="T610" s="28"/>
      <c r="U610" s="28" t="s">
        <v>129</v>
      </c>
      <c r="V610" s="29">
        <v>1.6055680332429712E-4</v>
      </c>
    </row>
    <row r="611" spans="1:22" x14ac:dyDescent="0.2">
      <c r="A611" s="28">
        <v>2008</v>
      </c>
      <c r="B611" s="28" t="s">
        <v>86</v>
      </c>
      <c r="C611" s="28" t="s">
        <v>87</v>
      </c>
      <c r="D611" s="28" t="s">
        <v>72</v>
      </c>
      <c r="E611" s="28" t="s">
        <v>92</v>
      </c>
      <c r="F611" s="28" t="s">
        <v>74</v>
      </c>
      <c r="G611" s="28">
        <v>3.1372919031823998</v>
      </c>
      <c r="H611" s="29">
        <v>71.829067093333293</v>
      </c>
      <c r="I611" s="30">
        <v>-8.0065466786700838</v>
      </c>
      <c r="K611" s="28">
        <v>610</v>
      </c>
      <c r="L611" s="28">
        <v>2005</v>
      </c>
      <c r="M611" s="28" t="s">
        <v>152</v>
      </c>
      <c r="N611" s="28" t="s">
        <v>146</v>
      </c>
      <c r="O611" s="28">
        <v>1</v>
      </c>
      <c r="P611" s="28" t="s">
        <v>128</v>
      </c>
      <c r="Q611" s="28">
        <v>1158.5999999999999</v>
      </c>
      <c r="R611" s="28"/>
      <c r="S611" s="28"/>
      <c r="T611" s="28"/>
      <c r="U611" s="28" t="s">
        <v>129</v>
      </c>
      <c r="V611" s="29">
        <v>9.5887171304912704E-4</v>
      </c>
    </row>
    <row r="612" spans="1:22" x14ac:dyDescent="0.2">
      <c r="A612" s="28">
        <v>2007</v>
      </c>
      <c r="B612" s="28" t="s">
        <v>86</v>
      </c>
      <c r="C612" s="28" t="s">
        <v>87</v>
      </c>
      <c r="D612" s="28" t="s">
        <v>72</v>
      </c>
      <c r="E612" s="28" t="s">
        <v>92</v>
      </c>
      <c r="F612" s="28" t="s">
        <v>74</v>
      </c>
      <c r="G612" s="28">
        <v>3.0745344947580899</v>
      </c>
      <c r="H612" s="29">
        <v>74.039192234666601</v>
      </c>
      <c r="I612" s="30">
        <v>-8.2529019610906982</v>
      </c>
      <c r="K612" s="28">
        <v>611</v>
      </c>
      <c r="L612" s="28">
        <v>2005</v>
      </c>
      <c r="M612" s="28" t="s">
        <v>153</v>
      </c>
      <c r="N612" s="28" t="s">
        <v>154</v>
      </c>
      <c r="O612" s="28">
        <v>0.5</v>
      </c>
      <c r="P612" s="28" t="s">
        <v>128</v>
      </c>
      <c r="Q612" s="28">
        <v>6234.1</v>
      </c>
      <c r="R612" s="28"/>
      <c r="S612" s="28"/>
      <c r="T612" s="28"/>
      <c r="U612" s="28" t="s">
        <v>129</v>
      </c>
      <c r="V612" s="29">
        <v>2434.4346267596984</v>
      </c>
    </row>
    <row r="613" spans="1:22" x14ac:dyDescent="0.2">
      <c r="A613" s="28">
        <v>2006</v>
      </c>
      <c r="B613" s="28" t="s">
        <v>86</v>
      </c>
      <c r="C613" s="28" t="s">
        <v>87</v>
      </c>
      <c r="D613" s="28" t="s">
        <v>72</v>
      </c>
      <c r="E613" s="28" t="s">
        <v>92</v>
      </c>
      <c r="F613" s="28" t="s">
        <v>74</v>
      </c>
      <c r="G613" s="28">
        <v>3.0117770863337801</v>
      </c>
      <c r="H613" s="29">
        <v>76.249317375999993</v>
      </c>
      <c r="I613" s="30">
        <v>-8.4992572435113232</v>
      </c>
      <c r="K613" s="28">
        <v>612</v>
      </c>
      <c r="L613" s="28">
        <v>2005</v>
      </c>
      <c r="M613" s="28" t="s">
        <v>153</v>
      </c>
      <c r="N613" s="28" t="s">
        <v>154</v>
      </c>
      <c r="O613" s="28">
        <v>0.5</v>
      </c>
      <c r="P613" s="28" t="s">
        <v>128</v>
      </c>
      <c r="Q613" s="28">
        <v>6234.1</v>
      </c>
      <c r="R613" s="28"/>
      <c r="S613" s="28"/>
      <c r="T613" s="28"/>
      <c r="U613" s="28" t="s">
        <v>133</v>
      </c>
      <c r="V613" s="29">
        <v>2294.4868930279968</v>
      </c>
    </row>
    <row r="614" spans="1:22" x14ac:dyDescent="0.2">
      <c r="A614" s="28">
        <v>2005</v>
      </c>
      <c r="B614" s="28" t="s">
        <v>86</v>
      </c>
      <c r="C614" s="28" t="s">
        <v>87</v>
      </c>
      <c r="D614" s="28" t="s">
        <v>72</v>
      </c>
      <c r="E614" s="28" t="s">
        <v>92</v>
      </c>
      <c r="F614" s="28" t="s">
        <v>74</v>
      </c>
      <c r="G614" s="28">
        <v>2.94901967790946</v>
      </c>
      <c r="H614" s="29">
        <v>78.459442517333301</v>
      </c>
      <c r="I614" s="30">
        <v>-8.7456125259319393</v>
      </c>
      <c r="K614" s="28">
        <v>613</v>
      </c>
      <c r="L614" s="28">
        <v>2005</v>
      </c>
      <c r="M614" s="28" t="s">
        <v>155</v>
      </c>
      <c r="N614" s="28" t="s">
        <v>156</v>
      </c>
      <c r="O614" s="28">
        <v>0.5</v>
      </c>
      <c r="P614" s="28" t="s">
        <v>128</v>
      </c>
      <c r="Q614" s="28">
        <v>374</v>
      </c>
      <c r="R614" s="28"/>
      <c r="S614" s="28"/>
      <c r="T614" s="28"/>
      <c r="U614" s="28" t="s">
        <v>129</v>
      </c>
      <c r="V614" s="29">
        <v>74.47797050638215</v>
      </c>
    </row>
    <row r="615" spans="1:22" x14ac:dyDescent="0.2">
      <c r="A615" s="28">
        <v>2004</v>
      </c>
      <c r="B615" s="28" t="s">
        <v>86</v>
      </c>
      <c r="C615" s="28" t="s">
        <v>87</v>
      </c>
      <c r="D615" s="28" t="s">
        <v>72</v>
      </c>
      <c r="E615" s="28" t="s">
        <v>92</v>
      </c>
      <c r="F615" s="28" t="s">
        <v>74</v>
      </c>
      <c r="G615" s="28">
        <v>2.8862622694851501</v>
      </c>
      <c r="H615" s="29">
        <v>80.669567658666594</v>
      </c>
      <c r="I615" s="30">
        <v>-8.9919678083525518</v>
      </c>
      <c r="K615" s="28">
        <v>614</v>
      </c>
      <c r="L615" s="28">
        <v>2005</v>
      </c>
      <c r="M615" s="28" t="s">
        <v>155</v>
      </c>
      <c r="N615" s="28" t="s">
        <v>156</v>
      </c>
      <c r="O615" s="28">
        <v>0.5</v>
      </c>
      <c r="P615" s="28" t="s">
        <v>128</v>
      </c>
      <c r="Q615" s="28">
        <v>374</v>
      </c>
      <c r="R615" s="28"/>
      <c r="S615" s="28"/>
      <c r="T615" s="28"/>
      <c r="U615" s="28" t="s">
        <v>133</v>
      </c>
      <c r="V615" s="29">
        <v>71.582856236885718</v>
      </c>
    </row>
    <row r="616" spans="1:22" x14ac:dyDescent="0.2">
      <c r="A616" s="28">
        <v>2003</v>
      </c>
      <c r="B616" s="28" t="s">
        <v>86</v>
      </c>
      <c r="C616" s="28" t="s">
        <v>87</v>
      </c>
      <c r="D616" s="28" t="s">
        <v>72</v>
      </c>
      <c r="E616" s="28" t="s">
        <v>92</v>
      </c>
      <c r="F616" s="28" t="s">
        <v>74</v>
      </c>
      <c r="G616" s="28">
        <v>2.82350486106083</v>
      </c>
      <c r="H616" s="29">
        <v>82.879692800000001</v>
      </c>
      <c r="I616" s="30">
        <v>-9.2383230907731786</v>
      </c>
      <c r="K616" s="28">
        <v>615</v>
      </c>
      <c r="L616" s="28">
        <v>2005</v>
      </c>
      <c r="M616" s="28" t="s">
        <v>157</v>
      </c>
      <c r="N616" s="28" t="s">
        <v>146</v>
      </c>
      <c r="O616" s="28">
        <v>1</v>
      </c>
      <c r="P616" s="28" t="s">
        <v>128</v>
      </c>
      <c r="Q616" s="28">
        <v>638.4</v>
      </c>
      <c r="R616" s="28"/>
      <c r="S616" s="28"/>
      <c r="T616" s="28"/>
      <c r="U616" s="28" t="s">
        <v>129</v>
      </c>
      <c r="V616" s="29">
        <v>5.2834774867129529E-4</v>
      </c>
    </row>
    <row r="617" spans="1:22" x14ac:dyDescent="0.2">
      <c r="A617" s="28">
        <v>2002</v>
      </c>
      <c r="B617" s="28" t="s">
        <v>86</v>
      </c>
      <c r="C617" s="28" t="s">
        <v>87</v>
      </c>
      <c r="D617" s="28" t="s">
        <v>72</v>
      </c>
      <c r="E617" s="28" t="s">
        <v>92</v>
      </c>
      <c r="F617" s="28" t="s">
        <v>74</v>
      </c>
      <c r="G617" s="28">
        <v>2.7607474526365201</v>
      </c>
      <c r="H617" s="29">
        <v>85.089817941333294</v>
      </c>
      <c r="I617" s="30">
        <v>-9.4846783731937929</v>
      </c>
      <c r="K617" s="28">
        <v>616</v>
      </c>
      <c r="L617" s="28">
        <v>2005</v>
      </c>
      <c r="M617" s="28" t="s">
        <v>55</v>
      </c>
      <c r="N617" s="28" t="s">
        <v>158</v>
      </c>
      <c r="O617" s="28">
        <v>0.5</v>
      </c>
      <c r="P617" s="28" t="s">
        <v>128</v>
      </c>
      <c r="Q617" s="28">
        <v>2804.5</v>
      </c>
      <c r="R617" s="28"/>
      <c r="S617" s="28"/>
      <c r="T617" s="28"/>
      <c r="U617" s="28" t="s">
        <v>129</v>
      </c>
      <c r="V617" s="29">
        <v>468.60755507047202</v>
      </c>
    </row>
    <row r="618" spans="1:22" x14ac:dyDescent="0.2">
      <c r="A618" s="28">
        <v>2001</v>
      </c>
      <c r="B618" s="28" t="s">
        <v>86</v>
      </c>
      <c r="C618" s="28" t="s">
        <v>87</v>
      </c>
      <c r="D618" s="28" t="s">
        <v>72</v>
      </c>
      <c r="E618" s="28" t="s">
        <v>92</v>
      </c>
      <c r="F618" s="28" t="s">
        <v>74</v>
      </c>
      <c r="G618" s="28">
        <v>2.6979900442122098</v>
      </c>
      <c r="H618" s="29">
        <v>87.299943082666601</v>
      </c>
      <c r="I618" s="30">
        <v>-9.7310336556144073</v>
      </c>
      <c r="K618" s="28">
        <v>617</v>
      </c>
      <c r="L618" s="28">
        <v>2005</v>
      </c>
      <c r="M618" s="28" t="s">
        <v>55</v>
      </c>
      <c r="N618" s="28" t="s">
        <v>158</v>
      </c>
      <c r="O618" s="28">
        <v>0.5</v>
      </c>
      <c r="P618" s="28" t="s">
        <v>128</v>
      </c>
      <c r="Q618" s="28">
        <v>2804.5</v>
      </c>
      <c r="R618" s="28"/>
      <c r="S618" s="28"/>
      <c r="T618" s="28"/>
      <c r="U618" s="28" t="s">
        <v>133</v>
      </c>
      <c r="V618" s="29">
        <v>458.10907003745268</v>
      </c>
    </row>
    <row r="619" spans="1:22" x14ac:dyDescent="0.2">
      <c r="A619" s="28">
        <v>2000</v>
      </c>
      <c r="B619" s="28" t="s">
        <v>86</v>
      </c>
      <c r="C619" s="28" t="s">
        <v>87</v>
      </c>
      <c r="D619" s="28" t="s">
        <v>72</v>
      </c>
      <c r="E619" s="28" t="s">
        <v>92</v>
      </c>
      <c r="F619" s="28" t="s">
        <v>74</v>
      </c>
      <c r="G619" s="28">
        <v>2.6352326357878901</v>
      </c>
      <c r="H619" s="29">
        <v>89.510068223999994</v>
      </c>
      <c r="I619" s="30">
        <v>-9.9773889380350322</v>
      </c>
      <c r="K619" s="28">
        <v>618</v>
      </c>
      <c r="L619" s="28">
        <v>2005</v>
      </c>
      <c r="M619" s="28" t="s">
        <v>159</v>
      </c>
      <c r="N619" s="28" t="s">
        <v>146</v>
      </c>
      <c r="O619" s="28">
        <v>1</v>
      </c>
      <c r="P619" s="28" t="s">
        <v>128</v>
      </c>
      <c r="Q619" s="28">
        <v>724</v>
      </c>
      <c r="R619" s="28"/>
      <c r="S619" s="28"/>
      <c r="T619" s="28"/>
      <c r="U619" s="28" t="s">
        <v>129</v>
      </c>
      <c r="V619" s="29">
        <v>5.9919136910717072E-4</v>
      </c>
    </row>
    <row r="620" spans="1:22" x14ac:dyDescent="0.2">
      <c r="A620" s="28">
        <v>1999</v>
      </c>
      <c r="B620" s="28" t="s">
        <v>86</v>
      </c>
      <c r="C620" s="28" t="s">
        <v>87</v>
      </c>
      <c r="D620" s="28" t="s">
        <v>72</v>
      </c>
      <c r="E620" s="28" t="s">
        <v>92</v>
      </c>
      <c r="F620" s="28" t="s">
        <v>74</v>
      </c>
      <c r="G620" s="28">
        <v>2.5724752273635798</v>
      </c>
      <c r="H620" s="29">
        <v>114.65024170666599</v>
      </c>
      <c r="I620" s="30">
        <v>-12.779680275569488</v>
      </c>
      <c r="K620" s="28">
        <v>619</v>
      </c>
      <c r="L620" s="28">
        <v>2005</v>
      </c>
      <c r="M620" s="28" t="s">
        <v>56</v>
      </c>
      <c r="N620" s="28" t="s">
        <v>160</v>
      </c>
      <c r="O620" s="28">
        <v>1</v>
      </c>
      <c r="P620" s="28" t="s">
        <v>128</v>
      </c>
      <c r="Q620" s="28">
        <v>1800</v>
      </c>
      <c r="R620" s="28"/>
      <c r="S620" s="28"/>
      <c r="T620" s="28"/>
      <c r="U620" s="28" t="s">
        <v>129</v>
      </c>
      <c r="V620" s="29">
        <v>45.900000000000006</v>
      </c>
    </row>
    <row r="621" spans="1:22" x14ac:dyDescent="0.2">
      <c r="A621" s="28">
        <v>1998</v>
      </c>
      <c r="B621" s="28" t="s">
        <v>86</v>
      </c>
      <c r="C621" s="28" t="s">
        <v>87</v>
      </c>
      <c r="D621" s="28" t="s">
        <v>72</v>
      </c>
      <c r="E621" s="28" t="s">
        <v>92</v>
      </c>
      <c r="F621" s="28" t="s">
        <v>74</v>
      </c>
      <c r="G621" s="28">
        <v>2.5097178189392602</v>
      </c>
      <c r="H621" s="29">
        <v>117.412898133333</v>
      </c>
      <c r="I621" s="30">
        <v>-13.087624378595299</v>
      </c>
      <c r="K621" s="28">
        <v>620</v>
      </c>
      <c r="L621" s="28">
        <v>2005</v>
      </c>
      <c r="M621" s="28" t="s">
        <v>161</v>
      </c>
      <c r="N621" s="28" t="s">
        <v>127</v>
      </c>
      <c r="O621" s="28">
        <v>0.5</v>
      </c>
      <c r="P621" s="28" t="s">
        <v>128</v>
      </c>
      <c r="Q621" s="28">
        <v>504.4</v>
      </c>
      <c r="R621" s="28"/>
      <c r="S621" s="28"/>
      <c r="T621" s="28"/>
      <c r="U621" s="28" t="s">
        <v>129</v>
      </c>
      <c r="V621" s="29">
        <v>68.598399999999998</v>
      </c>
    </row>
    <row r="622" spans="1:22" x14ac:dyDescent="0.2">
      <c r="A622" s="28">
        <v>1997</v>
      </c>
      <c r="B622" s="28" t="s">
        <v>86</v>
      </c>
      <c r="C622" s="28" t="s">
        <v>87</v>
      </c>
      <c r="D622" s="28" t="s">
        <v>72</v>
      </c>
      <c r="E622" s="28" t="s">
        <v>92</v>
      </c>
      <c r="F622" s="28" t="s">
        <v>74</v>
      </c>
      <c r="G622" s="28">
        <v>2.4469604105149498</v>
      </c>
      <c r="H622" s="29">
        <v>120.17555455999999</v>
      </c>
      <c r="I622" s="30">
        <v>-13.395568481621108</v>
      </c>
      <c r="K622" s="28">
        <v>621</v>
      </c>
      <c r="L622" s="28">
        <v>2005</v>
      </c>
      <c r="M622" s="28" t="s">
        <v>161</v>
      </c>
      <c r="N622" s="28" t="s">
        <v>127</v>
      </c>
      <c r="O622" s="28">
        <v>0.5</v>
      </c>
      <c r="P622" s="28" t="s">
        <v>128</v>
      </c>
      <c r="Q622" s="28">
        <v>504.4</v>
      </c>
      <c r="R622" s="28"/>
      <c r="S622" s="28"/>
      <c r="T622" s="28"/>
      <c r="U622" s="28" t="s">
        <v>133</v>
      </c>
      <c r="V622" s="29">
        <v>68.598399999999998</v>
      </c>
    </row>
    <row r="623" spans="1:22" x14ac:dyDescent="0.2">
      <c r="A623" s="28">
        <v>1996</v>
      </c>
      <c r="B623" s="28" t="s">
        <v>86</v>
      </c>
      <c r="C623" s="28" t="s">
        <v>87</v>
      </c>
      <c r="D623" s="28" t="s">
        <v>72</v>
      </c>
      <c r="E623" s="28" t="s">
        <v>92</v>
      </c>
      <c r="F623" s="28" t="s">
        <v>74</v>
      </c>
      <c r="G623" s="28">
        <v>2.4469604105149498</v>
      </c>
      <c r="H623" s="29">
        <v>120.17555455999999</v>
      </c>
      <c r="I623" s="30">
        <v>-13.395568481621108</v>
      </c>
      <c r="K623" s="28">
        <v>622</v>
      </c>
      <c r="L623" s="28">
        <v>2005</v>
      </c>
      <c r="M623" s="28" t="s">
        <v>162</v>
      </c>
      <c r="N623" s="28" t="s">
        <v>146</v>
      </c>
      <c r="O623" s="28">
        <v>1</v>
      </c>
      <c r="P623" s="28" t="s">
        <v>128</v>
      </c>
      <c r="Q623" s="28">
        <v>58</v>
      </c>
      <c r="R623" s="28"/>
      <c r="S623" s="28"/>
      <c r="T623" s="28"/>
      <c r="U623" s="28" t="s">
        <v>129</v>
      </c>
      <c r="V623" s="29">
        <v>4.8001518519635225E-5</v>
      </c>
    </row>
    <row r="624" spans="1:22" x14ac:dyDescent="0.2">
      <c r="A624" s="28">
        <v>1995</v>
      </c>
      <c r="B624" s="28" t="s">
        <v>86</v>
      </c>
      <c r="C624" s="28" t="s">
        <v>87</v>
      </c>
      <c r="D624" s="28" t="s">
        <v>72</v>
      </c>
      <c r="E624" s="28" t="s">
        <v>92</v>
      </c>
      <c r="F624" s="28" t="s">
        <v>74</v>
      </c>
      <c r="G624" s="28">
        <v>2.4469604105149498</v>
      </c>
      <c r="H624" s="29">
        <v>120.17555455999999</v>
      </c>
      <c r="I624" s="30">
        <v>-13.395568481621108</v>
      </c>
      <c r="K624" s="28">
        <v>623</v>
      </c>
      <c r="L624" s="28">
        <v>2005</v>
      </c>
      <c r="M624" s="28" t="s">
        <v>163</v>
      </c>
      <c r="N624" s="28" t="s">
        <v>146</v>
      </c>
      <c r="O624" s="28">
        <v>1</v>
      </c>
      <c r="P624" s="28" t="s">
        <v>128</v>
      </c>
      <c r="Q624" s="28">
        <v>855</v>
      </c>
      <c r="R624" s="28"/>
      <c r="S624" s="28"/>
      <c r="T624" s="28"/>
      <c r="U624" s="28" t="s">
        <v>129</v>
      </c>
      <c r="V624" s="29">
        <v>7.0760859197048476E-4</v>
      </c>
    </row>
    <row r="625" spans="1:22" x14ac:dyDescent="0.2">
      <c r="A625" s="28">
        <v>1994</v>
      </c>
      <c r="B625" s="28" t="s">
        <v>86</v>
      </c>
      <c r="C625" s="28" t="s">
        <v>87</v>
      </c>
      <c r="D625" s="28" t="s">
        <v>72</v>
      </c>
      <c r="E625" s="28" t="s">
        <v>92</v>
      </c>
      <c r="F625" s="28" t="s">
        <v>74</v>
      </c>
      <c r="G625" s="28">
        <v>2.4469604105149498</v>
      </c>
      <c r="H625" s="29">
        <v>120.17555455999999</v>
      </c>
      <c r="I625" s="30">
        <v>-13.395568481621108</v>
      </c>
      <c r="K625" s="28">
        <v>624</v>
      </c>
      <c r="L625" s="28">
        <v>2005</v>
      </c>
      <c r="M625" s="28" t="s">
        <v>164</v>
      </c>
      <c r="N625" s="28" t="s">
        <v>146</v>
      </c>
      <c r="O625" s="28">
        <v>1</v>
      </c>
      <c r="P625" s="28" t="s">
        <v>128</v>
      </c>
      <c r="Q625" s="28">
        <v>2816.3999999999901</v>
      </c>
      <c r="R625" s="28"/>
      <c r="S625" s="28"/>
      <c r="T625" s="28"/>
      <c r="U625" s="28" t="s">
        <v>129</v>
      </c>
      <c r="V625" s="29">
        <v>2.3308875303224169E-3</v>
      </c>
    </row>
    <row r="626" spans="1:22" x14ac:dyDescent="0.2">
      <c r="A626" s="28">
        <v>1993</v>
      </c>
      <c r="B626" s="28" t="s">
        <v>86</v>
      </c>
      <c r="C626" s="28" t="s">
        <v>87</v>
      </c>
      <c r="D626" s="28" t="s">
        <v>72</v>
      </c>
      <c r="E626" s="28" t="s">
        <v>92</v>
      </c>
      <c r="F626" s="28" t="s">
        <v>74</v>
      </c>
      <c r="G626" s="28">
        <v>2.4469604105149498</v>
      </c>
      <c r="H626" s="29">
        <v>120.17555455999999</v>
      </c>
      <c r="I626" s="30">
        <v>-13.395568481621108</v>
      </c>
      <c r="K626" s="28">
        <v>625</v>
      </c>
      <c r="L626" s="28">
        <v>2005</v>
      </c>
      <c r="M626" s="28" t="s">
        <v>165</v>
      </c>
      <c r="N626" s="28" t="s">
        <v>140</v>
      </c>
      <c r="O626" s="28">
        <v>1</v>
      </c>
      <c r="P626" s="28" t="s">
        <v>128</v>
      </c>
      <c r="Q626" s="28">
        <v>9337</v>
      </c>
      <c r="R626" s="28">
        <v>0</v>
      </c>
      <c r="S626" s="45">
        <v>0</v>
      </c>
      <c r="T626" s="45">
        <v>0</v>
      </c>
      <c r="U626" s="28" t="s">
        <v>129</v>
      </c>
      <c r="V626" s="29">
        <v>0</v>
      </c>
    </row>
    <row r="627" spans="1:22" x14ac:dyDescent="0.2">
      <c r="A627" s="28">
        <v>1992</v>
      </c>
      <c r="B627" s="28" t="s">
        <v>86</v>
      </c>
      <c r="C627" s="28" t="s">
        <v>87</v>
      </c>
      <c r="D627" s="28" t="s">
        <v>72</v>
      </c>
      <c r="E627" s="28" t="s">
        <v>92</v>
      </c>
      <c r="F627" s="28" t="s">
        <v>74</v>
      </c>
      <c r="G627" s="28">
        <v>2.4469604105149498</v>
      </c>
      <c r="H627" s="29">
        <v>120.17555455999999</v>
      </c>
      <c r="I627" s="30">
        <v>-13.395568481621108</v>
      </c>
      <c r="K627" s="28">
        <v>626</v>
      </c>
      <c r="L627" s="28">
        <v>2005</v>
      </c>
      <c r="M627" s="28" t="s">
        <v>166</v>
      </c>
      <c r="N627" s="28" t="s">
        <v>167</v>
      </c>
      <c r="O627" s="28">
        <v>0.5</v>
      </c>
      <c r="P627" s="28" t="s">
        <v>128</v>
      </c>
      <c r="Q627" s="28">
        <v>7126.1</v>
      </c>
      <c r="R627" s="28"/>
      <c r="S627" s="28"/>
      <c r="T627" s="28"/>
      <c r="U627" s="28" t="s">
        <v>129</v>
      </c>
      <c r="V627" s="29">
        <v>1166.4174577820361</v>
      </c>
    </row>
    <row r="628" spans="1:22" x14ac:dyDescent="0.2">
      <c r="A628" s="28">
        <v>1991</v>
      </c>
      <c r="B628" s="28" t="s">
        <v>86</v>
      </c>
      <c r="C628" s="28" t="s">
        <v>87</v>
      </c>
      <c r="D628" s="28" t="s">
        <v>72</v>
      </c>
      <c r="E628" s="28" t="s">
        <v>92</v>
      </c>
      <c r="F628" s="28" t="s">
        <v>74</v>
      </c>
      <c r="G628" s="28">
        <v>2.4469604105149498</v>
      </c>
      <c r="H628" s="29">
        <v>120.17555455999999</v>
      </c>
      <c r="I628" s="30">
        <v>-13.395568481621108</v>
      </c>
      <c r="K628" s="28">
        <v>627</v>
      </c>
      <c r="L628" s="28">
        <v>2005</v>
      </c>
      <c r="M628" s="28" t="s">
        <v>166</v>
      </c>
      <c r="N628" s="28" t="s">
        <v>167</v>
      </c>
      <c r="O628" s="28">
        <v>0.5</v>
      </c>
      <c r="P628" s="28" t="s">
        <v>128</v>
      </c>
      <c r="Q628" s="28">
        <v>7126.1</v>
      </c>
      <c r="R628" s="28"/>
      <c r="S628" s="28"/>
      <c r="T628" s="28"/>
      <c r="U628" s="28" t="s">
        <v>133</v>
      </c>
      <c r="V628" s="29">
        <v>1145.03127844614</v>
      </c>
    </row>
    <row r="629" spans="1:22" x14ac:dyDescent="0.2">
      <c r="A629" s="28">
        <v>1990</v>
      </c>
      <c r="B629" s="28" t="s">
        <v>86</v>
      </c>
      <c r="C629" s="28" t="s">
        <v>87</v>
      </c>
      <c r="D629" s="28" t="s">
        <v>72</v>
      </c>
      <c r="E629" s="28" t="s">
        <v>92</v>
      </c>
      <c r="F629" s="28" t="s">
        <v>74</v>
      </c>
      <c r="G629" s="28">
        <v>2.4469604105149498</v>
      </c>
      <c r="H629" s="29">
        <v>120.17555455999999</v>
      </c>
      <c r="I629" s="30">
        <v>-13.395568481621108</v>
      </c>
      <c r="K629" s="28">
        <v>628</v>
      </c>
      <c r="L629" s="28">
        <v>2005</v>
      </c>
      <c r="M629" s="28" t="s">
        <v>168</v>
      </c>
      <c r="N629" s="28" t="s">
        <v>146</v>
      </c>
      <c r="O629" s="28">
        <v>1</v>
      </c>
      <c r="P629" s="28" t="s">
        <v>128</v>
      </c>
      <c r="Q629" s="28">
        <v>50000</v>
      </c>
      <c r="R629" s="28"/>
      <c r="S629" s="28"/>
      <c r="T629" s="28"/>
      <c r="U629" s="28" t="s">
        <v>129</v>
      </c>
      <c r="V629" s="29">
        <v>4.1380619413478641E-2</v>
      </c>
    </row>
    <row r="630" spans="1:22" x14ac:dyDescent="0.2">
      <c r="A630" s="28">
        <v>2016</v>
      </c>
      <c r="B630" s="28" t="s">
        <v>88</v>
      </c>
      <c r="C630" s="28" t="s">
        <v>89</v>
      </c>
      <c r="D630" s="28" t="s">
        <v>72</v>
      </c>
      <c r="E630" s="28" t="s">
        <v>92</v>
      </c>
      <c r="F630" s="28" t="s">
        <v>74</v>
      </c>
      <c r="G630" s="28">
        <v>2.3851187315977902</v>
      </c>
      <c r="H630" s="29">
        <v>5.6591290240000003</v>
      </c>
      <c r="I630" s="30">
        <v>-0.63080424854185613</v>
      </c>
      <c r="K630" s="28">
        <v>629</v>
      </c>
      <c r="L630" s="28">
        <v>2006</v>
      </c>
      <c r="M630" s="28" t="s">
        <v>126</v>
      </c>
      <c r="N630" s="28" t="s">
        <v>127</v>
      </c>
      <c r="O630" s="28">
        <v>0.5</v>
      </c>
      <c r="P630" s="28" t="s">
        <v>128</v>
      </c>
      <c r="Q630" s="28">
        <v>825</v>
      </c>
      <c r="R630" s="28"/>
      <c r="S630" s="28"/>
      <c r="T630" s="28"/>
      <c r="U630" s="28" t="s">
        <v>129</v>
      </c>
      <c r="V630" s="29">
        <v>112.2</v>
      </c>
    </row>
    <row r="631" spans="1:22" x14ac:dyDescent="0.2">
      <c r="A631" s="28">
        <v>2015</v>
      </c>
      <c r="B631" s="28" t="s">
        <v>88</v>
      </c>
      <c r="C631" s="28" t="s">
        <v>89</v>
      </c>
      <c r="D631" s="28" t="s">
        <v>72</v>
      </c>
      <c r="E631" s="28" t="s">
        <v>92</v>
      </c>
      <c r="F631" s="28" t="s">
        <v>74</v>
      </c>
      <c r="G631" s="28">
        <v>2.43973744399741</v>
      </c>
      <c r="H631" s="29">
        <v>13.7891088896</v>
      </c>
      <c r="I631" s="30">
        <v>-1.5370260042273876</v>
      </c>
      <c r="K631" s="28">
        <v>630</v>
      </c>
      <c r="L631" s="28">
        <v>2006</v>
      </c>
      <c r="M631" s="28" t="s">
        <v>126</v>
      </c>
      <c r="N631" s="28" t="s">
        <v>127</v>
      </c>
      <c r="O631" s="28">
        <v>0.5</v>
      </c>
      <c r="P631" s="28" t="s">
        <v>128</v>
      </c>
      <c r="Q631" s="28">
        <v>825</v>
      </c>
      <c r="R631" s="28"/>
      <c r="S631" s="28"/>
      <c r="T631" s="28"/>
      <c r="U631" s="28" t="s">
        <v>133</v>
      </c>
      <c r="V631" s="29">
        <v>112.2</v>
      </c>
    </row>
    <row r="632" spans="1:22" x14ac:dyDescent="0.2">
      <c r="A632" s="28">
        <v>2014</v>
      </c>
      <c r="B632" s="28" t="s">
        <v>88</v>
      </c>
      <c r="C632" s="28" t="s">
        <v>89</v>
      </c>
      <c r="D632" s="28" t="s">
        <v>72</v>
      </c>
      <c r="E632" s="28" t="s">
        <v>92</v>
      </c>
      <c r="F632" s="28" t="s">
        <v>74</v>
      </c>
      <c r="G632" s="28">
        <v>2.4943561563970298</v>
      </c>
      <c r="H632" s="29">
        <v>22.0045584384</v>
      </c>
      <c r="I632" s="30">
        <v>-2.4527747806002789</v>
      </c>
      <c r="K632" s="28">
        <v>631</v>
      </c>
      <c r="L632" s="28">
        <v>2006</v>
      </c>
      <c r="M632" s="28" t="s">
        <v>136</v>
      </c>
      <c r="N632" s="28" t="s">
        <v>137</v>
      </c>
      <c r="O632" s="28">
        <v>0.5</v>
      </c>
      <c r="P632" s="28" t="s">
        <v>128</v>
      </c>
      <c r="Q632" s="28">
        <v>85</v>
      </c>
      <c r="R632" s="28"/>
      <c r="S632" s="28"/>
      <c r="T632" s="28"/>
      <c r="U632" s="28" t="s">
        <v>129</v>
      </c>
      <c r="V632" s="29">
        <v>0</v>
      </c>
    </row>
    <row r="633" spans="1:22" x14ac:dyDescent="0.2">
      <c r="A633" s="28">
        <v>2013</v>
      </c>
      <c r="B633" s="28" t="s">
        <v>88</v>
      </c>
      <c r="C633" s="28" t="s">
        <v>89</v>
      </c>
      <c r="D633" s="28" t="s">
        <v>72</v>
      </c>
      <c r="E633" s="28" t="s">
        <v>92</v>
      </c>
      <c r="F633" s="28" t="s">
        <v>74</v>
      </c>
      <c r="G633" s="28">
        <v>2.5489748687966598</v>
      </c>
      <c r="H633" s="29">
        <v>23.952231219200002</v>
      </c>
      <c r="I633" s="30">
        <v>-2.6698753732334488</v>
      </c>
      <c r="K633" s="28">
        <v>632</v>
      </c>
      <c r="L633" s="28">
        <v>2006</v>
      </c>
      <c r="M633" s="28" t="s">
        <v>136</v>
      </c>
      <c r="N633" s="28" t="s">
        <v>137</v>
      </c>
      <c r="O633" s="28">
        <v>0.5</v>
      </c>
      <c r="P633" s="28" t="s">
        <v>128</v>
      </c>
      <c r="Q633" s="28">
        <v>85</v>
      </c>
      <c r="R633" s="28"/>
      <c r="S633" s="28"/>
      <c r="T633" s="28"/>
      <c r="U633" s="28" t="s">
        <v>133</v>
      </c>
      <c r="V633" s="29">
        <v>0</v>
      </c>
    </row>
    <row r="634" spans="1:22" x14ac:dyDescent="0.2">
      <c r="A634" s="28">
        <v>2012</v>
      </c>
      <c r="B634" s="28" t="s">
        <v>88</v>
      </c>
      <c r="C634" s="28" t="s">
        <v>89</v>
      </c>
      <c r="D634" s="28" t="s">
        <v>72</v>
      </c>
      <c r="E634" s="28" t="s">
        <v>92</v>
      </c>
      <c r="F634" s="28" t="s">
        <v>74</v>
      </c>
      <c r="G634" s="28">
        <v>2.60359358119628</v>
      </c>
      <c r="H634" s="29">
        <v>25.899903999999999</v>
      </c>
      <c r="I634" s="30">
        <v>-2.8869759658666183</v>
      </c>
      <c r="K634" s="28">
        <v>633</v>
      </c>
      <c r="L634" s="28">
        <v>2006</v>
      </c>
      <c r="M634" s="28" t="s">
        <v>49</v>
      </c>
      <c r="N634" s="28" t="s">
        <v>140</v>
      </c>
      <c r="O634" s="28">
        <v>2.1670306475098901E-2</v>
      </c>
      <c r="P634" s="28" t="s">
        <v>128</v>
      </c>
      <c r="Q634" s="28">
        <v>2522.9654313633901</v>
      </c>
      <c r="R634" s="28">
        <v>50</v>
      </c>
      <c r="S634" s="45">
        <v>0.3</v>
      </c>
      <c r="T634" s="45">
        <v>0.15</v>
      </c>
      <c r="U634" s="28" t="s">
        <v>141</v>
      </c>
      <c r="V634" s="29">
        <v>2144.5206166588819</v>
      </c>
    </row>
    <row r="635" spans="1:22" x14ac:dyDescent="0.2">
      <c r="A635" s="28">
        <v>2011</v>
      </c>
      <c r="B635" s="28" t="s">
        <v>88</v>
      </c>
      <c r="C635" s="28" t="s">
        <v>89</v>
      </c>
      <c r="D635" s="28" t="s">
        <v>72</v>
      </c>
      <c r="E635" s="28" t="s">
        <v>92</v>
      </c>
      <c r="F635" s="28" t="s">
        <v>74</v>
      </c>
      <c r="G635" s="28">
        <v>2.4991819565262099</v>
      </c>
      <c r="H635" s="29">
        <v>29.4637307904</v>
      </c>
      <c r="I635" s="30">
        <v>-3.2842238587698649</v>
      </c>
      <c r="K635" s="28">
        <v>634</v>
      </c>
      <c r="L635" s="28">
        <v>2006</v>
      </c>
      <c r="M635" s="28" t="s">
        <v>49</v>
      </c>
      <c r="N635" s="28" t="s">
        <v>140</v>
      </c>
      <c r="O635" s="28">
        <v>0.28655697073610797</v>
      </c>
      <c r="P635" s="28" t="s">
        <v>128</v>
      </c>
      <c r="Q635" s="28">
        <v>33362.395317951399</v>
      </c>
      <c r="R635" s="28">
        <v>50</v>
      </c>
      <c r="S635" s="45">
        <v>0.3</v>
      </c>
      <c r="T635" s="45">
        <v>0.15</v>
      </c>
      <c r="U635" s="28" t="s">
        <v>169</v>
      </c>
      <c r="V635" s="29">
        <v>28358.036020258693</v>
      </c>
    </row>
    <row r="636" spans="1:22" x14ac:dyDescent="0.2">
      <c r="A636" s="28">
        <v>2010</v>
      </c>
      <c r="B636" s="28" t="s">
        <v>88</v>
      </c>
      <c r="C636" s="28" t="s">
        <v>89</v>
      </c>
      <c r="D636" s="28" t="s">
        <v>72</v>
      </c>
      <c r="E636" s="28" t="s">
        <v>92</v>
      </c>
      <c r="F636" s="28" t="s">
        <v>74</v>
      </c>
      <c r="G636" s="28">
        <v>2.3947703318561402</v>
      </c>
      <c r="H636" s="29">
        <v>33.0275575808</v>
      </c>
      <c r="I636" s="30">
        <v>-3.6814717516731115</v>
      </c>
      <c r="K636" s="28">
        <v>635</v>
      </c>
      <c r="L636" s="28">
        <v>2006</v>
      </c>
      <c r="M636" s="28" t="s">
        <v>49</v>
      </c>
      <c r="N636" s="28" t="s">
        <v>140</v>
      </c>
      <c r="O636" s="28">
        <v>3.7567915688911199E-2</v>
      </c>
      <c r="P636" s="28" t="s">
        <v>128</v>
      </c>
      <c r="Q636" s="28">
        <v>4373.8445840814902</v>
      </c>
      <c r="R636" s="28">
        <v>50</v>
      </c>
      <c r="S636" s="45">
        <v>0.3</v>
      </c>
      <c r="T636" s="45">
        <v>0.15</v>
      </c>
      <c r="U636" s="28" t="s">
        <v>129</v>
      </c>
      <c r="V636" s="29">
        <v>3717.7678964692673</v>
      </c>
    </row>
    <row r="637" spans="1:22" x14ac:dyDescent="0.2">
      <c r="A637" s="28">
        <v>2009</v>
      </c>
      <c r="B637" s="28" t="s">
        <v>88</v>
      </c>
      <c r="C637" s="28" t="s">
        <v>89</v>
      </c>
      <c r="D637" s="28" t="s">
        <v>72</v>
      </c>
      <c r="E637" s="28" t="s">
        <v>92</v>
      </c>
      <c r="F637" s="28" t="s">
        <v>74</v>
      </c>
      <c r="G637" s="28">
        <v>2.29035870718607</v>
      </c>
      <c r="H637" s="29">
        <v>36.5913843712</v>
      </c>
      <c r="I637" s="30">
        <v>-4.078719644576358</v>
      </c>
      <c r="K637" s="28">
        <v>636</v>
      </c>
      <c r="L637" s="28">
        <v>2006</v>
      </c>
      <c r="M637" s="28" t="s">
        <v>49</v>
      </c>
      <c r="N637" s="28" t="s">
        <v>140</v>
      </c>
      <c r="O637" s="28">
        <v>0.15</v>
      </c>
      <c r="P637" s="28" t="s">
        <v>128</v>
      </c>
      <c r="Q637" s="28">
        <v>17463.75</v>
      </c>
      <c r="R637" s="28">
        <v>50</v>
      </c>
      <c r="S637" s="45">
        <v>0.3</v>
      </c>
      <c r="T637" s="45">
        <v>0.15</v>
      </c>
      <c r="U637" s="28" t="s">
        <v>142</v>
      </c>
      <c r="V637" s="29">
        <v>14844.187500000002</v>
      </c>
    </row>
    <row r="638" spans="1:22" x14ac:dyDescent="0.2">
      <c r="A638" s="28">
        <v>2008</v>
      </c>
      <c r="B638" s="28" t="s">
        <v>88</v>
      </c>
      <c r="C638" s="28" t="s">
        <v>89</v>
      </c>
      <c r="D638" s="28" t="s">
        <v>72</v>
      </c>
      <c r="E638" s="28" t="s">
        <v>92</v>
      </c>
      <c r="F638" s="28" t="s">
        <v>74</v>
      </c>
      <c r="G638" s="28">
        <v>2.1859470825159999</v>
      </c>
      <c r="H638" s="29">
        <v>40.1552111616</v>
      </c>
      <c r="I638" s="30">
        <v>-4.4759675374796046</v>
      </c>
      <c r="K638" s="28">
        <v>637</v>
      </c>
      <c r="L638" s="28">
        <v>2006</v>
      </c>
      <c r="M638" s="28" t="s">
        <v>49</v>
      </c>
      <c r="N638" s="28" t="s">
        <v>140</v>
      </c>
      <c r="O638" s="28">
        <v>4.2048070998811499E-3</v>
      </c>
      <c r="P638" s="28" t="s">
        <v>128</v>
      </c>
      <c r="Q638" s="28">
        <v>489.54466660366398</v>
      </c>
      <c r="R638" s="28">
        <v>50</v>
      </c>
      <c r="S638" s="45">
        <v>0.3</v>
      </c>
      <c r="T638" s="45">
        <v>0.15</v>
      </c>
      <c r="U638" s="28" t="s">
        <v>170</v>
      </c>
      <c r="V638" s="29">
        <v>416.11296661311445</v>
      </c>
    </row>
    <row r="639" spans="1:22" x14ac:dyDescent="0.2">
      <c r="A639" s="28">
        <v>2007</v>
      </c>
      <c r="B639" s="28" t="s">
        <v>88</v>
      </c>
      <c r="C639" s="28" t="s">
        <v>89</v>
      </c>
      <c r="D639" s="28" t="s">
        <v>72</v>
      </c>
      <c r="E639" s="28" t="s">
        <v>92</v>
      </c>
      <c r="F639" s="28" t="s">
        <v>74</v>
      </c>
      <c r="G639" s="28">
        <v>2.0815354578459302</v>
      </c>
      <c r="H639" s="29">
        <v>43.719037952000001</v>
      </c>
      <c r="I639" s="30">
        <v>-4.8732154303828521</v>
      </c>
      <c r="K639" s="28">
        <v>638</v>
      </c>
      <c r="L639" s="28">
        <v>2006</v>
      </c>
      <c r="M639" s="28" t="s">
        <v>49</v>
      </c>
      <c r="N639" s="28" t="s">
        <v>140</v>
      </c>
      <c r="O639" s="28">
        <v>0.5</v>
      </c>
      <c r="P639" s="28" t="s">
        <v>128</v>
      </c>
      <c r="Q639" s="28">
        <v>58212.5</v>
      </c>
      <c r="R639" s="28">
        <v>50</v>
      </c>
      <c r="S639" s="45">
        <v>0.3</v>
      </c>
      <c r="T639" s="45">
        <v>0.15</v>
      </c>
      <c r="U639" s="28" t="s">
        <v>133</v>
      </c>
      <c r="V639" s="29">
        <v>49480.625000000007</v>
      </c>
    </row>
    <row r="640" spans="1:22" x14ac:dyDescent="0.2">
      <c r="A640" s="28">
        <v>2006</v>
      </c>
      <c r="B640" s="28" t="s">
        <v>88</v>
      </c>
      <c r="C640" s="28" t="s">
        <v>89</v>
      </c>
      <c r="D640" s="28" t="s">
        <v>72</v>
      </c>
      <c r="E640" s="28" t="s">
        <v>92</v>
      </c>
      <c r="F640" s="28" t="s">
        <v>74</v>
      </c>
      <c r="G640" s="28">
        <v>1.9549847828421101</v>
      </c>
      <c r="H640" s="29">
        <v>52.048447078400002</v>
      </c>
      <c r="I640" s="30">
        <v>-5.8016669010055564</v>
      </c>
      <c r="K640" s="28">
        <v>639</v>
      </c>
      <c r="L640" s="28">
        <v>2006</v>
      </c>
      <c r="M640" s="28" t="s">
        <v>50</v>
      </c>
      <c r="N640" s="28" t="s">
        <v>143</v>
      </c>
      <c r="O640" s="28">
        <v>0.5</v>
      </c>
      <c r="P640" s="28" t="s">
        <v>128</v>
      </c>
      <c r="Q640" s="28">
        <v>5128.3999999999996</v>
      </c>
      <c r="R640" s="28"/>
      <c r="S640" s="28"/>
      <c r="T640" s="28"/>
      <c r="U640" s="28" t="s">
        <v>129</v>
      </c>
      <c r="V640" s="29">
        <v>6266.1901222086981</v>
      </c>
    </row>
    <row r="641" spans="1:22" x14ac:dyDescent="0.2">
      <c r="A641" s="28">
        <v>2005</v>
      </c>
      <c r="B641" s="28" t="s">
        <v>88</v>
      </c>
      <c r="C641" s="28" t="s">
        <v>89</v>
      </c>
      <c r="D641" s="28" t="s">
        <v>72</v>
      </c>
      <c r="E641" s="28" t="s">
        <v>92</v>
      </c>
      <c r="F641" s="28" t="s">
        <v>74</v>
      </c>
      <c r="G641" s="28">
        <v>1.8284341078383</v>
      </c>
      <c r="H641" s="29">
        <v>60.377856204799997</v>
      </c>
      <c r="I641" s="30">
        <v>-6.7301183716282598</v>
      </c>
      <c r="K641" s="28">
        <v>640</v>
      </c>
      <c r="L641" s="28">
        <v>2006</v>
      </c>
      <c r="M641" s="28" t="s">
        <v>50</v>
      </c>
      <c r="N641" s="28" t="s">
        <v>143</v>
      </c>
      <c r="O641" s="28">
        <v>0.5</v>
      </c>
      <c r="P641" s="28" t="s">
        <v>128</v>
      </c>
      <c r="Q641" s="28">
        <v>5128.3999999999996</v>
      </c>
      <c r="R641" s="28"/>
      <c r="S641" s="28"/>
      <c r="T641" s="28"/>
      <c r="U641" s="28" t="s">
        <v>133</v>
      </c>
      <c r="V641" s="29">
        <v>6109.1358177244329</v>
      </c>
    </row>
    <row r="642" spans="1:22" x14ac:dyDescent="0.2">
      <c r="A642" s="28">
        <v>2004</v>
      </c>
      <c r="B642" s="28" t="s">
        <v>88</v>
      </c>
      <c r="C642" s="28" t="s">
        <v>89</v>
      </c>
      <c r="D642" s="28" t="s">
        <v>72</v>
      </c>
      <c r="E642" s="28" t="s">
        <v>92</v>
      </c>
      <c r="F642" s="28" t="s">
        <v>74</v>
      </c>
      <c r="G642" s="28">
        <v>1.7018834328344901</v>
      </c>
      <c r="H642" s="29">
        <v>68.707265331200006</v>
      </c>
      <c r="I642" s="30">
        <v>-7.6585698422509658</v>
      </c>
      <c r="K642" s="28">
        <v>641</v>
      </c>
      <c r="L642" s="28">
        <v>2006</v>
      </c>
      <c r="M642" s="28" t="s">
        <v>51</v>
      </c>
      <c r="N642" s="28" t="s">
        <v>144</v>
      </c>
      <c r="O642" s="28">
        <v>4.5071415297956698E-2</v>
      </c>
      <c r="P642" s="28" t="s">
        <v>128</v>
      </c>
      <c r="Q642" s="28">
        <v>6355.0695570118896</v>
      </c>
      <c r="R642" s="28"/>
      <c r="S642" s="28"/>
      <c r="T642" s="28"/>
      <c r="U642" s="28" t="s">
        <v>141</v>
      </c>
      <c r="V642" s="29">
        <v>15270.774851217429</v>
      </c>
    </row>
    <row r="643" spans="1:22" x14ac:dyDescent="0.2">
      <c r="A643" s="28">
        <v>2003</v>
      </c>
      <c r="B643" s="28" t="s">
        <v>88</v>
      </c>
      <c r="C643" s="28" t="s">
        <v>89</v>
      </c>
      <c r="D643" s="28" t="s">
        <v>72</v>
      </c>
      <c r="E643" s="28" t="s">
        <v>92</v>
      </c>
      <c r="F643" s="28" t="s">
        <v>74</v>
      </c>
      <c r="G643" s="28">
        <v>1.5753327578306799</v>
      </c>
      <c r="H643" s="29">
        <v>77.0366744576</v>
      </c>
      <c r="I643" s="30">
        <v>-8.5870213128736701</v>
      </c>
      <c r="K643" s="28">
        <v>642</v>
      </c>
      <c r="L643" s="28">
        <v>2006</v>
      </c>
      <c r="M643" s="28" t="s">
        <v>51</v>
      </c>
      <c r="N643" s="28" t="s">
        <v>144</v>
      </c>
      <c r="O643" s="28">
        <v>0.59600118020539505</v>
      </c>
      <c r="P643" s="28" t="s">
        <v>128</v>
      </c>
      <c r="Q643" s="28">
        <v>84036.166408960693</v>
      </c>
      <c r="R643" s="28"/>
      <c r="S643" s="28"/>
      <c r="T643" s="28"/>
      <c r="U643" s="28" t="s">
        <v>169</v>
      </c>
      <c r="V643" s="29">
        <v>215186.00005999542</v>
      </c>
    </row>
    <row r="644" spans="1:22" x14ac:dyDescent="0.2">
      <c r="A644" s="28">
        <v>2002</v>
      </c>
      <c r="B644" s="28" t="s">
        <v>88</v>
      </c>
      <c r="C644" s="28" t="s">
        <v>89</v>
      </c>
      <c r="D644" s="28" t="s">
        <v>72</v>
      </c>
      <c r="E644" s="28" t="s">
        <v>92</v>
      </c>
      <c r="F644" s="28" t="s">
        <v>74</v>
      </c>
      <c r="G644" s="28">
        <v>1.4487820828268601</v>
      </c>
      <c r="H644" s="29">
        <v>85.366083583999995</v>
      </c>
      <c r="I644" s="30">
        <v>-9.5154727834963726</v>
      </c>
      <c r="K644" s="28">
        <v>643</v>
      </c>
      <c r="L644" s="28">
        <v>2006</v>
      </c>
      <c r="M644" s="28" t="s">
        <v>51</v>
      </c>
      <c r="N644" s="28" t="s">
        <v>144</v>
      </c>
      <c r="O644" s="28">
        <v>7.8136372083118397E-2</v>
      </c>
      <c r="P644" s="28" t="s">
        <v>128</v>
      </c>
      <c r="Q644" s="28">
        <v>11017.228463719701</v>
      </c>
      <c r="R644" s="28"/>
      <c r="S644" s="28"/>
      <c r="T644" s="28"/>
      <c r="U644" s="28" t="s">
        <v>129</v>
      </c>
      <c r="V644" s="29">
        <v>29373.255894077269</v>
      </c>
    </row>
    <row r="645" spans="1:22" x14ac:dyDescent="0.2">
      <c r="A645" s="28">
        <v>2001</v>
      </c>
      <c r="B645" s="28" t="s">
        <v>88</v>
      </c>
      <c r="C645" s="28" t="s">
        <v>89</v>
      </c>
      <c r="D645" s="28" t="s">
        <v>72</v>
      </c>
      <c r="E645" s="28" t="s">
        <v>92</v>
      </c>
      <c r="F645" s="28" t="s">
        <v>74</v>
      </c>
      <c r="G645" s="28">
        <v>1.46571520003496</v>
      </c>
      <c r="H645" s="29">
        <v>82.009456025600002</v>
      </c>
      <c r="I645" s="30">
        <v>-9.1413206983200599</v>
      </c>
      <c r="K645" s="28">
        <v>644</v>
      </c>
      <c r="L645" s="28">
        <v>2006</v>
      </c>
      <c r="M645" s="28" t="s">
        <v>51</v>
      </c>
      <c r="N645" s="28" t="s">
        <v>144</v>
      </c>
      <c r="O645" s="28">
        <v>3.4409116249355297E-2</v>
      </c>
      <c r="P645" s="28" t="s">
        <v>128</v>
      </c>
      <c r="Q645" s="28">
        <v>4851.6853911591097</v>
      </c>
      <c r="R645" s="28"/>
      <c r="S645" s="28"/>
      <c r="T645" s="28"/>
      <c r="U645" s="28" t="s">
        <v>142</v>
      </c>
      <c r="V645" s="29">
        <v>17456.648526472487</v>
      </c>
    </row>
    <row r="646" spans="1:22" x14ac:dyDescent="0.2">
      <c r="A646" s="28">
        <v>2000</v>
      </c>
      <c r="B646" s="28" t="s">
        <v>88</v>
      </c>
      <c r="C646" s="28" t="s">
        <v>89</v>
      </c>
      <c r="D646" s="28" t="s">
        <v>72</v>
      </c>
      <c r="E646" s="28" t="s">
        <v>92</v>
      </c>
      <c r="F646" s="28" t="s">
        <v>74</v>
      </c>
      <c r="G646" s="28">
        <v>1.48264831724307</v>
      </c>
      <c r="H646" s="29">
        <v>78.652828467199996</v>
      </c>
      <c r="I646" s="30">
        <v>-8.7671686131437454</v>
      </c>
      <c r="K646" s="28">
        <v>645</v>
      </c>
      <c r="L646" s="28">
        <v>2006</v>
      </c>
      <c r="M646" s="28" t="s">
        <v>51</v>
      </c>
      <c r="N646" s="28" t="s">
        <v>144</v>
      </c>
      <c r="O646" s="28">
        <v>8.7454511667526096E-3</v>
      </c>
      <c r="P646" s="28" t="s">
        <v>128</v>
      </c>
      <c r="Q646" s="28">
        <v>1233.1086145121101</v>
      </c>
      <c r="R646" s="28"/>
      <c r="S646" s="28"/>
      <c r="T646" s="28"/>
      <c r="U646" s="28" t="s">
        <v>170</v>
      </c>
      <c r="V646" s="29">
        <v>3347.0050583972229</v>
      </c>
    </row>
    <row r="647" spans="1:22" x14ac:dyDescent="0.2">
      <c r="A647" s="28">
        <v>1999</v>
      </c>
      <c r="B647" s="28" t="s">
        <v>88</v>
      </c>
      <c r="C647" s="28" t="s">
        <v>89</v>
      </c>
      <c r="D647" s="28" t="s">
        <v>72</v>
      </c>
      <c r="E647" s="28" t="s">
        <v>92</v>
      </c>
      <c r="F647" s="28" t="s">
        <v>74</v>
      </c>
      <c r="G647" s="28">
        <v>1.49958143445117</v>
      </c>
      <c r="H647" s="29">
        <v>94.120251135999993</v>
      </c>
      <c r="I647" s="30">
        <v>-10.491270659959291</v>
      </c>
      <c r="K647" s="28">
        <v>646</v>
      </c>
      <c r="L647" s="28">
        <v>2006</v>
      </c>
      <c r="M647" s="28" t="s">
        <v>51</v>
      </c>
      <c r="N647" s="28" t="s">
        <v>144</v>
      </c>
      <c r="O647" s="28">
        <v>0.237636464997421</v>
      </c>
      <c r="P647" s="28" t="s">
        <v>128</v>
      </c>
      <c r="Q647" s="28">
        <v>33506.741564636402</v>
      </c>
      <c r="R647" s="28"/>
      <c r="S647" s="28"/>
      <c r="T647" s="28"/>
      <c r="U647" s="28" t="s">
        <v>133</v>
      </c>
      <c r="V647" s="29">
        <v>86893.379660840044</v>
      </c>
    </row>
    <row r="648" spans="1:22" x14ac:dyDescent="0.2">
      <c r="A648" s="28">
        <v>1998</v>
      </c>
      <c r="B648" s="28" t="s">
        <v>88</v>
      </c>
      <c r="C648" s="28" t="s">
        <v>89</v>
      </c>
      <c r="D648" s="28" t="s">
        <v>72</v>
      </c>
      <c r="E648" s="28" t="s">
        <v>92</v>
      </c>
      <c r="F648" s="28" t="s">
        <v>74</v>
      </c>
      <c r="G648" s="28">
        <v>1.51651455165927</v>
      </c>
      <c r="H648" s="29">
        <v>89.924466687999995</v>
      </c>
      <c r="I648" s="30">
        <v>-10.023580553488898</v>
      </c>
      <c r="K648" s="28">
        <v>647</v>
      </c>
      <c r="L648" s="28">
        <v>2006</v>
      </c>
      <c r="M648" s="28" t="s">
        <v>145</v>
      </c>
      <c r="N648" s="28" t="s">
        <v>146</v>
      </c>
      <c r="O648" s="28">
        <v>1</v>
      </c>
      <c r="P648" s="28" t="s">
        <v>128</v>
      </c>
      <c r="Q648" s="28">
        <v>38138.6</v>
      </c>
      <c r="R648" s="28"/>
      <c r="S648" s="28"/>
      <c r="T648" s="28"/>
      <c r="U648" s="28" t="s">
        <v>129</v>
      </c>
      <c r="V648" s="29">
        <v>3.1563977831257931E-2</v>
      </c>
    </row>
    <row r="649" spans="1:22" x14ac:dyDescent="0.2">
      <c r="A649" s="28">
        <v>1997</v>
      </c>
      <c r="B649" s="28" t="s">
        <v>88</v>
      </c>
      <c r="C649" s="28" t="s">
        <v>89</v>
      </c>
      <c r="D649" s="28" t="s">
        <v>72</v>
      </c>
      <c r="E649" s="28" t="s">
        <v>92</v>
      </c>
      <c r="F649" s="28" t="s">
        <v>74</v>
      </c>
      <c r="G649" s="28">
        <v>1.5334476688673699</v>
      </c>
      <c r="H649" s="29">
        <v>85.728682239999998</v>
      </c>
      <c r="I649" s="30">
        <v>-9.5558904470185055</v>
      </c>
      <c r="K649" s="28">
        <v>648</v>
      </c>
      <c r="L649" s="28">
        <v>2006</v>
      </c>
      <c r="M649" s="28" t="s">
        <v>147</v>
      </c>
      <c r="N649" s="28" t="s">
        <v>148</v>
      </c>
      <c r="O649" s="28">
        <v>1</v>
      </c>
      <c r="P649" s="28" t="s">
        <v>128</v>
      </c>
      <c r="Q649" s="28">
        <v>221277.6</v>
      </c>
      <c r="R649" s="28"/>
      <c r="S649" s="28"/>
      <c r="T649" s="28"/>
      <c r="U649" s="28" t="s">
        <v>129</v>
      </c>
      <c r="V649" s="29">
        <v>0.18313208300655923</v>
      </c>
    </row>
    <row r="650" spans="1:22" x14ac:dyDescent="0.2">
      <c r="A650" s="28">
        <v>1996</v>
      </c>
      <c r="B650" s="28" t="s">
        <v>88</v>
      </c>
      <c r="C650" s="28" t="s">
        <v>89</v>
      </c>
      <c r="D650" s="28" t="s">
        <v>72</v>
      </c>
      <c r="E650" s="28" t="s">
        <v>92</v>
      </c>
      <c r="F650" s="28" t="s">
        <v>74</v>
      </c>
      <c r="G650" s="28">
        <v>1.5334476688673699</v>
      </c>
      <c r="H650" s="29">
        <v>85.728682239999998</v>
      </c>
      <c r="I650" s="30">
        <v>-9.5558904470185055</v>
      </c>
      <c r="K650" s="28">
        <v>649</v>
      </c>
      <c r="L650" s="28">
        <v>2006</v>
      </c>
      <c r="M650" s="28" t="s">
        <v>149</v>
      </c>
      <c r="N650" s="28" t="s">
        <v>140</v>
      </c>
      <c r="O650" s="28">
        <v>1</v>
      </c>
      <c r="P650" s="28" t="s">
        <v>128</v>
      </c>
      <c r="Q650" s="28">
        <v>24770.400000000001</v>
      </c>
      <c r="R650" s="28">
        <v>0</v>
      </c>
      <c r="S650" s="45">
        <v>0</v>
      </c>
      <c r="T650" s="45">
        <v>0</v>
      </c>
      <c r="U650" s="28" t="s">
        <v>129</v>
      </c>
      <c r="V650" s="29">
        <v>0</v>
      </c>
    </row>
    <row r="651" spans="1:22" x14ac:dyDescent="0.2">
      <c r="A651" s="28">
        <v>1995</v>
      </c>
      <c r="B651" s="28" t="s">
        <v>88</v>
      </c>
      <c r="C651" s="28" t="s">
        <v>89</v>
      </c>
      <c r="D651" s="28" t="s">
        <v>72</v>
      </c>
      <c r="E651" s="28" t="s">
        <v>92</v>
      </c>
      <c r="F651" s="28" t="s">
        <v>74</v>
      </c>
      <c r="G651" s="28">
        <v>1.5334476688673699</v>
      </c>
      <c r="H651" s="29">
        <v>85.728682239999998</v>
      </c>
      <c r="I651" s="30">
        <v>-9.5558904470185055</v>
      </c>
      <c r="K651" s="28">
        <v>650</v>
      </c>
      <c r="L651" s="28">
        <v>2006</v>
      </c>
      <c r="M651" s="28" t="s">
        <v>150</v>
      </c>
      <c r="N651" s="28" t="s">
        <v>148</v>
      </c>
      <c r="O651" s="28">
        <v>1</v>
      </c>
      <c r="P651" s="28" t="s">
        <v>128</v>
      </c>
      <c r="Q651" s="28">
        <v>2933</v>
      </c>
      <c r="R651" s="28"/>
      <c r="S651" s="28"/>
      <c r="T651" s="28"/>
      <c r="U651" s="28" t="s">
        <v>129</v>
      </c>
      <c r="V651" s="29">
        <v>2.4273871347946572E-3</v>
      </c>
    </row>
    <row r="652" spans="1:22" x14ac:dyDescent="0.2">
      <c r="A652" s="28">
        <v>1994</v>
      </c>
      <c r="B652" s="28" t="s">
        <v>88</v>
      </c>
      <c r="C652" s="28" t="s">
        <v>89</v>
      </c>
      <c r="D652" s="28" t="s">
        <v>72</v>
      </c>
      <c r="E652" s="28" t="s">
        <v>92</v>
      </c>
      <c r="F652" s="28" t="s">
        <v>74</v>
      </c>
      <c r="G652" s="28">
        <v>1.5334476688673699</v>
      </c>
      <c r="H652" s="29">
        <v>85.728682239999998</v>
      </c>
      <c r="I652" s="30">
        <v>-9.5558904470185055</v>
      </c>
      <c r="K652" s="28">
        <v>651</v>
      </c>
      <c r="L652" s="28">
        <v>2006</v>
      </c>
      <c r="M652" s="28" t="s">
        <v>151</v>
      </c>
      <c r="N652" s="28" t="s">
        <v>146</v>
      </c>
      <c r="O652" s="28">
        <v>1</v>
      </c>
      <c r="P652" s="28" t="s">
        <v>128</v>
      </c>
      <c r="Q652" s="28">
        <v>194</v>
      </c>
      <c r="R652" s="28"/>
      <c r="S652" s="28"/>
      <c r="T652" s="28"/>
      <c r="U652" s="28" t="s">
        <v>129</v>
      </c>
      <c r="V652" s="29">
        <v>1.6055680332429712E-4</v>
      </c>
    </row>
    <row r="653" spans="1:22" x14ac:dyDescent="0.2">
      <c r="A653" s="28">
        <v>1993</v>
      </c>
      <c r="B653" s="28" t="s">
        <v>88</v>
      </c>
      <c r="C653" s="28" t="s">
        <v>89</v>
      </c>
      <c r="D653" s="28" t="s">
        <v>72</v>
      </c>
      <c r="E653" s="28" t="s">
        <v>92</v>
      </c>
      <c r="F653" s="28" t="s">
        <v>74</v>
      </c>
      <c r="G653" s="28">
        <v>1.5334476688673699</v>
      </c>
      <c r="H653" s="29">
        <v>85.728682239999998</v>
      </c>
      <c r="I653" s="30">
        <v>-9.5558904470185055</v>
      </c>
      <c r="K653" s="28">
        <v>652</v>
      </c>
      <c r="L653" s="28">
        <v>2006</v>
      </c>
      <c r="M653" s="28" t="s">
        <v>152</v>
      </c>
      <c r="N653" s="28" t="s">
        <v>146</v>
      </c>
      <c r="O653" s="28">
        <v>1</v>
      </c>
      <c r="P653" s="28" t="s">
        <v>128</v>
      </c>
      <c r="Q653" s="28">
        <v>1172.8</v>
      </c>
      <c r="R653" s="28"/>
      <c r="S653" s="28"/>
      <c r="T653" s="28"/>
      <c r="U653" s="28" t="s">
        <v>129</v>
      </c>
      <c r="V653" s="29">
        <v>9.7062380896255503E-4</v>
      </c>
    </row>
    <row r="654" spans="1:22" x14ac:dyDescent="0.2">
      <c r="A654" s="28">
        <v>1992</v>
      </c>
      <c r="B654" s="28" t="s">
        <v>88</v>
      </c>
      <c r="C654" s="28" t="s">
        <v>89</v>
      </c>
      <c r="D654" s="28" t="s">
        <v>72</v>
      </c>
      <c r="E654" s="28" t="s">
        <v>92</v>
      </c>
      <c r="F654" s="28" t="s">
        <v>74</v>
      </c>
      <c r="G654" s="28">
        <v>1.5334476688673699</v>
      </c>
      <c r="H654" s="29">
        <v>85.728682239999998</v>
      </c>
      <c r="I654" s="30">
        <v>-9.5558904470185055</v>
      </c>
      <c r="K654" s="28">
        <v>653</v>
      </c>
      <c r="L654" s="28">
        <v>2006</v>
      </c>
      <c r="M654" s="28" t="s">
        <v>153</v>
      </c>
      <c r="N654" s="28" t="s">
        <v>154</v>
      </c>
      <c r="O654" s="28">
        <v>0.5</v>
      </c>
      <c r="P654" s="28" t="s">
        <v>128</v>
      </c>
      <c r="Q654" s="28">
        <v>6438.3</v>
      </c>
      <c r="R654" s="28"/>
      <c r="S654" s="28"/>
      <c r="T654" s="28"/>
      <c r="U654" s="28" t="s">
        <v>129</v>
      </c>
      <c r="V654" s="29">
        <v>2514.1753352475839</v>
      </c>
    </row>
    <row r="655" spans="1:22" x14ac:dyDescent="0.2">
      <c r="A655" s="28">
        <v>1991</v>
      </c>
      <c r="B655" s="28" t="s">
        <v>88</v>
      </c>
      <c r="C655" s="28" t="s">
        <v>89</v>
      </c>
      <c r="D655" s="28" t="s">
        <v>72</v>
      </c>
      <c r="E655" s="28" t="s">
        <v>92</v>
      </c>
      <c r="F655" s="28" t="s">
        <v>74</v>
      </c>
      <c r="G655" s="28">
        <v>1.5334476688673699</v>
      </c>
      <c r="H655" s="29">
        <v>85.728682239999998</v>
      </c>
      <c r="I655" s="30">
        <v>-9.5558904470185055</v>
      </c>
      <c r="K655" s="28">
        <v>654</v>
      </c>
      <c r="L655" s="28">
        <v>2006</v>
      </c>
      <c r="M655" s="28" t="s">
        <v>153</v>
      </c>
      <c r="N655" s="28" t="s">
        <v>154</v>
      </c>
      <c r="O655" s="28">
        <v>0.5</v>
      </c>
      <c r="P655" s="28" t="s">
        <v>128</v>
      </c>
      <c r="Q655" s="28">
        <v>6438.3</v>
      </c>
      <c r="R655" s="28"/>
      <c r="S655" s="28"/>
      <c r="T655" s="28"/>
      <c r="U655" s="28" t="s">
        <v>133</v>
      </c>
      <c r="V655" s="29">
        <v>2369.64356737655</v>
      </c>
    </row>
    <row r="656" spans="1:22" x14ac:dyDescent="0.2">
      <c r="A656" s="28">
        <v>1990</v>
      </c>
      <c r="B656" s="28" t="s">
        <v>88</v>
      </c>
      <c r="C656" s="28" t="s">
        <v>89</v>
      </c>
      <c r="D656" s="28" t="s">
        <v>72</v>
      </c>
      <c r="E656" s="28" t="s">
        <v>92</v>
      </c>
      <c r="F656" s="28" t="s">
        <v>74</v>
      </c>
      <c r="G656" s="28">
        <v>1.5334476688673699</v>
      </c>
      <c r="H656" s="29">
        <v>85.728682239999998</v>
      </c>
      <c r="I656" s="30">
        <v>-9.5558904470185055</v>
      </c>
      <c r="K656" s="28">
        <v>655</v>
      </c>
      <c r="L656" s="28">
        <v>2006</v>
      </c>
      <c r="M656" s="28" t="s">
        <v>155</v>
      </c>
      <c r="N656" s="28" t="s">
        <v>156</v>
      </c>
      <c r="O656" s="28">
        <v>0.5</v>
      </c>
      <c r="P656" s="28" t="s">
        <v>128</v>
      </c>
      <c r="Q656" s="28">
        <v>424</v>
      </c>
      <c r="R656" s="28"/>
      <c r="S656" s="28"/>
      <c r="T656" s="28"/>
      <c r="U656" s="28" t="s">
        <v>129</v>
      </c>
      <c r="V656" s="29">
        <v>84.43491843504286</v>
      </c>
    </row>
    <row r="657" spans="1:22" x14ac:dyDescent="0.2">
      <c r="A657" s="28">
        <v>2020</v>
      </c>
      <c r="B657" s="28" t="s">
        <v>70</v>
      </c>
      <c r="C657" s="28" t="s">
        <v>71</v>
      </c>
      <c r="D657" s="28" t="s">
        <v>72</v>
      </c>
      <c r="E657" s="28" t="s">
        <v>92</v>
      </c>
      <c r="F657" s="28" t="s">
        <v>74</v>
      </c>
      <c r="G657" s="28">
        <v>20</v>
      </c>
      <c r="H657" s="29">
        <v>1048.0355685</v>
      </c>
      <c r="I657" s="30">
        <v>-116.82103136879803</v>
      </c>
      <c r="K657" s="28">
        <v>656</v>
      </c>
      <c r="L657" s="28">
        <v>2006</v>
      </c>
      <c r="M657" s="28" t="s">
        <v>155</v>
      </c>
      <c r="N657" s="28" t="s">
        <v>156</v>
      </c>
      <c r="O657" s="28">
        <v>0.5</v>
      </c>
      <c r="P657" s="28" t="s">
        <v>128</v>
      </c>
      <c r="Q657" s="28">
        <v>424</v>
      </c>
      <c r="R657" s="28"/>
      <c r="S657" s="28"/>
      <c r="T657" s="28"/>
      <c r="U657" s="28" t="s">
        <v>133</v>
      </c>
      <c r="V657" s="29">
        <v>81.15275680331429</v>
      </c>
    </row>
    <row r="658" spans="1:22" x14ac:dyDescent="0.2">
      <c r="A658" s="28">
        <v>2019</v>
      </c>
      <c r="B658" s="28" t="s">
        <v>70</v>
      </c>
      <c r="C658" s="28" t="s">
        <v>71</v>
      </c>
      <c r="D658" s="28" t="s">
        <v>72</v>
      </c>
      <c r="E658" s="28" t="s">
        <v>92</v>
      </c>
      <c r="F658" s="28" t="s">
        <v>74</v>
      </c>
      <c r="G658" s="28">
        <v>20</v>
      </c>
      <c r="H658" s="29">
        <v>1048.0355685</v>
      </c>
      <c r="I658" s="30">
        <v>-116.82103136879803</v>
      </c>
      <c r="K658" s="28">
        <v>657</v>
      </c>
      <c r="L658" s="28">
        <v>2006</v>
      </c>
      <c r="M658" s="28" t="s">
        <v>157</v>
      </c>
      <c r="N658" s="28" t="s">
        <v>146</v>
      </c>
      <c r="O658" s="28">
        <v>1</v>
      </c>
      <c r="P658" s="28" t="s">
        <v>128</v>
      </c>
      <c r="Q658" s="28">
        <v>597.20000000000005</v>
      </c>
      <c r="R658" s="28"/>
      <c r="S658" s="28"/>
      <c r="T658" s="28"/>
      <c r="U658" s="28" t="s">
        <v>129</v>
      </c>
      <c r="V658" s="29">
        <v>4.9425011827458891E-4</v>
      </c>
    </row>
    <row r="659" spans="1:22" x14ac:dyDescent="0.2">
      <c r="A659" s="28">
        <v>2018</v>
      </c>
      <c r="B659" s="28" t="s">
        <v>70</v>
      </c>
      <c r="C659" s="28" t="s">
        <v>71</v>
      </c>
      <c r="D659" s="28" t="s">
        <v>72</v>
      </c>
      <c r="E659" s="28" t="s">
        <v>92</v>
      </c>
      <c r="F659" s="28" t="s">
        <v>74</v>
      </c>
      <c r="G659" s="28">
        <v>20</v>
      </c>
      <c r="H659" s="29">
        <v>1048.0355685</v>
      </c>
      <c r="I659" s="30">
        <v>-116.82103136879803</v>
      </c>
      <c r="K659" s="28">
        <v>658</v>
      </c>
      <c r="L659" s="28">
        <v>2006</v>
      </c>
      <c r="M659" s="28" t="s">
        <v>55</v>
      </c>
      <c r="N659" s="28" t="s">
        <v>158</v>
      </c>
      <c r="O659" s="28">
        <v>0.5</v>
      </c>
      <c r="P659" s="28" t="s">
        <v>128</v>
      </c>
      <c r="Q659" s="28">
        <v>3050.5</v>
      </c>
      <c r="R659" s="28"/>
      <c r="S659" s="28"/>
      <c r="T659" s="28"/>
      <c r="U659" s="28" t="s">
        <v>129</v>
      </c>
      <c r="V659" s="29">
        <v>509.71201524067567</v>
      </c>
    </row>
    <row r="660" spans="1:22" x14ac:dyDescent="0.2">
      <c r="A660" s="28">
        <v>2017</v>
      </c>
      <c r="B660" s="28" t="s">
        <v>70</v>
      </c>
      <c r="C660" s="28" t="s">
        <v>71</v>
      </c>
      <c r="D660" s="28" t="s">
        <v>72</v>
      </c>
      <c r="E660" s="28" t="s">
        <v>92</v>
      </c>
      <c r="F660" s="28" t="s">
        <v>74</v>
      </c>
      <c r="G660" s="28">
        <v>20</v>
      </c>
      <c r="H660" s="29">
        <v>1048.0355685</v>
      </c>
      <c r="I660" s="30">
        <v>-116.82103136879803</v>
      </c>
      <c r="K660" s="28">
        <v>659</v>
      </c>
      <c r="L660" s="28">
        <v>2006</v>
      </c>
      <c r="M660" s="28" t="s">
        <v>55</v>
      </c>
      <c r="N660" s="28" t="s">
        <v>158</v>
      </c>
      <c r="O660" s="28">
        <v>0.5</v>
      </c>
      <c r="P660" s="28" t="s">
        <v>128</v>
      </c>
      <c r="Q660" s="28">
        <v>3050.5</v>
      </c>
      <c r="R660" s="28"/>
      <c r="S660" s="28"/>
      <c r="T660" s="28"/>
      <c r="U660" s="28" t="s">
        <v>133</v>
      </c>
      <c r="V660" s="29">
        <v>498.29264330513439</v>
      </c>
    </row>
    <row r="661" spans="1:22" x14ac:dyDescent="0.2">
      <c r="A661" s="28">
        <v>2016</v>
      </c>
      <c r="B661" s="28" t="s">
        <v>70</v>
      </c>
      <c r="C661" s="28" t="s">
        <v>71</v>
      </c>
      <c r="D661" s="28" t="s">
        <v>72</v>
      </c>
      <c r="E661" s="28" t="s">
        <v>92</v>
      </c>
      <c r="F661" s="28" t="s">
        <v>74</v>
      </c>
      <c r="G661" s="28">
        <v>20</v>
      </c>
      <c r="H661" s="29">
        <v>1074.9876561000001</v>
      </c>
      <c r="I661" s="30">
        <v>-119.825290733278</v>
      </c>
      <c r="K661" s="28">
        <v>660</v>
      </c>
      <c r="L661" s="28">
        <v>2006</v>
      </c>
      <c r="M661" s="28" t="s">
        <v>159</v>
      </c>
      <c r="N661" s="28" t="s">
        <v>146</v>
      </c>
      <c r="O661" s="28">
        <v>1</v>
      </c>
      <c r="P661" s="28" t="s">
        <v>128</v>
      </c>
      <c r="Q661" s="28">
        <v>724</v>
      </c>
      <c r="R661" s="28"/>
      <c r="S661" s="28"/>
      <c r="T661" s="28"/>
      <c r="U661" s="28" t="s">
        <v>129</v>
      </c>
      <c r="V661" s="29">
        <v>5.9919136910717072E-4</v>
      </c>
    </row>
    <row r="662" spans="1:22" x14ac:dyDescent="0.2">
      <c r="A662" s="28">
        <v>2015</v>
      </c>
      <c r="B662" s="28" t="s">
        <v>70</v>
      </c>
      <c r="C662" s="28" t="s">
        <v>71</v>
      </c>
      <c r="D662" s="28" t="s">
        <v>72</v>
      </c>
      <c r="E662" s="28" t="s">
        <v>92</v>
      </c>
      <c r="F662" s="28" t="s">
        <v>74</v>
      </c>
      <c r="G662" s="28">
        <v>20</v>
      </c>
      <c r="H662" s="29">
        <v>1101.93974369999</v>
      </c>
      <c r="I662" s="30">
        <v>-122.82955009775682</v>
      </c>
      <c r="K662" s="28">
        <v>661</v>
      </c>
      <c r="L662" s="28">
        <v>2006</v>
      </c>
      <c r="M662" s="28" t="s">
        <v>56</v>
      </c>
      <c r="N662" s="28" t="s">
        <v>160</v>
      </c>
      <c r="O662" s="28">
        <v>1</v>
      </c>
      <c r="P662" s="28" t="s">
        <v>128</v>
      </c>
      <c r="Q662" s="28">
        <v>1400</v>
      </c>
      <c r="R662" s="28"/>
      <c r="S662" s="28"/>
      <c r="T662" s="28"/>
      <c r="U662" s="28" t="s">
        <v>129</v>
      </c>
      <c r="V662" s="29">
        <v>35.700000000000003</v>
      </c>
    </row>
    <row r="663" spans="1:22" x14ac:dyDescent="0.2">
      <c r="A663" s="28">
        <v>2014</v>
      </c>
      <c r="B663" s="28" t="s">
        <v>70</v>
      </c>
      <c r="C663" s="28" t="s">
        <v>71</v>
      </c>
      <c r="D663" s="28" t="s">
        <v>72</v>
      </c>
      <c r="E663" s="28" t="s">
        <v>92</v>
      </c>
      <c r="F663" s="28" t="s">
        <v>74</v>
      </c>
      <c r="G663" s="28">
        <v>20</v>
      </c>
      <c r="H663" s="29">
        <v>1128.8918312999999</v>
      </c>
      <c r="I663" s="30">
        <v>-125.83380946223788</v>
      </c>
      <c r="K663" s="28">
        <v>662</v>
      </c>
      <c r="L663" s="28">
        <v>2006</v>
      </c>
      <c r="M663" s="28" t="s">
        <v>161</v>
      </c>
      <c r="N663" s="28" t="s">
        <v>127</v>
      </c>
      <c r="O663" s="28">
        <v>0.5</v>
      </c>
      <c r="P663" s="28" t="s">
        <v>128</v>
      </c>
      <c r="Q663" s="28">
        <v>432.2</v>
      </c>
      <c r="R663" s="28"/>
      <c r="S663" s="28"/>
      <c r="T663" s="28"/>
      <c r="U663" s="28" t="s">
        <v>129</v>
      </c>
      <c r="V663" s="29">
        <v>58.779200000000003</v>
      </c>
    </row>
    <row r="664" spans="1:22" x14ac:dyDescent="0.2">
      <c r="A664" s="28">
        <v>2013</v>
      </c>
      <c r="B664" s="28" t="s">
        <v>70</v>
      </c>
      <c r="C664" s="28" t="s">
        <v>71</v>
      </c>
      <c r="D664" s="28" t="s">
        <v>72</v>
      </c>
      <c r="E664" s="28" t="s">
        <v>92</v>
      </c>
      <c r="F664" s="28" t="s">
        <v>74</v>
      </c>
      <c r="G664" s="28">
        <v>20</v>
      </c>
      <c r="H664" s="29">
        <v>1155.8439189000001</v>
      </c>
      <c r="I664" s="30">
        <v>-128.83806882671786</v>
      </c>
      <c r="K664" s="28">
        <v>663</v>
      </c>
      <c r="L664" s="28">
        <v>2006</v>
      </c>
      <c r="M664" s="28" t="s">
        <v>161</v>
      </c>
      <c r="N664" s="28" t="s">
        <v>127</v>
      </c>
      <c r="O664" s="28">
        <v>0.5</v>
      </c>
      <c r="P664" s="28" t="s">
        <v>128</v>
      </c>
      <c r="Q664" s="28">
        <v>432.2</v>
      </c>
      <c r="R664" s="28"/>
      <c r="S664" s="28"/>
      <c r="T664" s="28"/>
      <c r="U664" s="28" t="s">
        <v>133</v>
      </c>
      <c r="V664" s="29">
        <v>58.779200000000003</v>
      </c>
    </row>
    <row r="665" spans="1:22" x14ac:dyDescent="0.2">
      <c r="A665" s="28">
        <v>2012</v>
      </c>
      <c r="B665" s="28" t="s">
        <v>70</v>
      </c>
      <c r="C665" s="28" t="s">
        <v>71</v>
      </c>
      <c r="D665" s="28" t="s">
        <v>72</v>
      </c>
      <c r="E665" s="28" t="s">
        <v>92</v>
      </c>
      <c r="F665" s="28" t="s">
        <v>74</v>
      </c>
      <c r="G665" s="28">
        <v>20</v>
      </c>
      <c r="H665" s="29">
        <v>1182.7960065</v>
      </c>
      <c r="I665" s="30">
        <v>-131.84232819119779</v>
      </c>
      <c r="K665" s="28">
        <v>664</v>
      </c>
      <c r="L665" s="28">
        <v>2006</v>
      </c>
      <c r="M665" s="28" t="s">
        <v>162</v>
      </c>
      <c r="N665" s="28" t="s">
        <v>146</v>
      </c>
      <c r="O665" s="28">
        <v>1</v>
      </c>
      <c r="P665" s="28" t="s">
        <v>128</v>
      </c>
      <c r="Q665" s="28">
        <v>58</v>
      </c>
      <c r="R665" s="28"/>
      <c r="S665" s="28"/>
      <c r="T665" s="28"/>
      <c r="U665" s="28" t="s">
        <v>129</v>
      </c>
      <c r="V665" s="29">
        <v>4.8001518519635225E-5</v>
      </c>
    </row>
    <row r="666" spans="1:22" x14ac:dyDescent="0.2">
      <c r="A666" s="28">
        <v>2011</v>
      </c>
      <c r="B666" s="28" t="s">
        <v>70</v>
      </c>
      <c r="C666" s="28" t="s">
        <v>71</v>
      </c>
      <c r="D666" s="28" t="s">
        <v>72</v>
      </c>
      <c r="E666" s="28" t="s">
        <v>92</v>
      </c>
      <c r="F666" s="28" t="s">
        <v>74</v>
      </c>
      <c r="G666" s="28">
        <v>20</v>
      </c>
      <c r="H666" s="29">
        <v>1123.9141935</v>
      </c>
      <c r="I666" s="30">
        <v>-125.2789687687979</v>
      </c>
      <c r="K666" s="28">
        <v>665</v>
      </c>
      <c r="L666" s="28">
        <v>2006</v>
      </c>
      <c r="M666" s="28" t="s">
        <v>163</v>
      </c>
      <c r="N666" s="28" t="s">
        <v>146</v>
      </c>
      <c r="O666" s="28">
        <v>1</v>
      </c>
      <c r="P666" s="28" t="s">
        <v>128</v>
      </c>
      <c r="Q666" s="28">
        <v>740</v>
      </c>
      <c r="R666" s="28"/>
      <c r="S666" s="28"/>
      <c r="T666" s="28"/>
      <c r="U666" s="28" t="s">
        <v>129</v>
      </c>
      <c r="V666" s="29">
        <v>6.1243316731948391E-4</v>
      </c>
    </row>
    <row r="667" spans="1:22" x14ac:dyDescent="0.2">
      <c r="A667" s="28">
        <v>2010</v>
      </c>
      <c r="B667" s="28" t="s">
        <v>70</v>
      </c>
      <c r="C667" s="28" t="s">
        <v>71</v>
      </c>
      <c r="D667" s="28" t="s">
        <v>72</v>
      </c>
      <c r="E667" s="28" t="s">
        <v>92</v>
      </c>
      <c r="F667" s="28" t="s">
        <v>74</v>
      </c>
      <c r="G667" s="28">
        <v>20</v>
      </c>
      <c r="H667" s="29">
        <v>1065.03238049999</v>
      </c>
      <c r="I667" s="30">
        <v>-118.7156093463969</v>
      </c>
      <c r="K667" s="28">
        <v>666</v>
      </c>
      <c r="L667" s="28">
        <v>2006</v>
      </c>
      <c r="M667" s="28" t="s">
        <v>164</v>
      </c>
      <c r="N667" s="28" t="s">
        <v>146</v>
      </c>
      <c r="O667" s="28">
        <v>1</v>
      </c>
      <c r="P667" s="28" t="s">
        <v>128</v>
      </c>
      <c r="Q667" s="28">
        <v>3200.2</v>
      </c>
      <c r="R667" s="28"/>
      <c r="S667" s="28"/>
      <c r="T667" s="28"/>
      <c r="U667" s="28" t="s">
        <v>129</v>
      </c>
      <c r="V667" s="29">
        <v>2.6485251649402868E-3</v>
      </c>
    </row>
    <row r="668" spans="1:22" x14ac:dyDescent="0.2">
      <c r="A668" s="28">
        <v>2009</v>
      </c>
      <c r="B668" s="28" t="s">
        <v>70</v>
      </c>
      <c r="C668" s="28" t="s">
        <v>71</v>
      </c>
      <c r="D668" s="28" t="s">
        <v>72</v>
      </c>
      <c r="E668" s="28" t="s">
        <v>92</v>
      </c>
      <c r="F668" s="28" t="s">
        <v>74</v>
      </c>
      <c r="G668" s="28">
        <v>20</v>
      </c>
      <c r="H668" s="29">
        <v>1006.15056749999</v>
      </c>
      <c r="I668" s="30">
        <v>-112.152249923997</v>
      </c>
      <c r="K668" s="28">
        <v>667</v>
      </c>
      <c r="L668" s="28">
        <v>2006</v>
      </c>
      <c r="M668" s="28" t="s">
        <v>165</v>
      </c>
      <c r="N668" s="28" t="s">
        <v>140</v>
      </c>
      <c r="O668" s="28">
        <v>1</v>
      </c>
      <c r="P668" s="28" t="s">
        <v>128</v>
      </c>
      <c r="Q668" s="28">
        <v>9337</v>
      </c>
      <c r="R668" s="28">
        <v>0</v>
      </c>
      <c r="S668" s="45">
        <v>0</v>
      </c>
      <c r="T668" s="45">
        <v>0</v>
      </c>
      <c r="U668" s="28" t="s">
        <v>129</v>
      </c>
      <c r="V668" s="29">
        <v>0</v>
      </c>
    </row>
    <row r="669" spans="1:22" x14ac:dyDescent="0.2">
      <c r="A669" s="28">
        <v>2008</v>
      </c>
      <c r="B669" s="28" t="s">
        <v>70</v>
      </c>
      <c r="C669" s="28" t="s">
        <v>71</v>
      </c>
      <c r="D669" s="28" t="s">
        <v>72</v>
      </c>
      <c r="E669" s="28" t="s">
        <v>92</v>
      </c>
      <c r="F669" s="28" t="s">
        <v>74</v>
      </c>
      <c r="G669" s="28">
        <v>20</v>
      </c>
      <c r="H669" s="29">
        <v>947.2687545</v>
      </c>
      <c r="I669" s="30">
        <v>-105.58889050159823</v>
      </c>
      <c r="K669" s="28">
        <v>668</v>
      </c>
      <c r="L669" s="28">
        <v>2006</v>
      </c>
      <c r="M669" s="28" t="s">
        <v>166</v>
      </c>
      <c r="N669" s="28" t="s">
        <v>167</v>
      </c>
      <c r="O669" s="28">
        <v>0.5</v>
      </c>
      <c r="P669" s="28" t="s">
        <v>128</v>
      </c>
      <c r="Q669" s="28">
        <v>7044.3</v>
      </c>
      <c r="R669" s="28"/>
      <c r="S669" s="28"/>
      <c r="T669" s="28"/>
      <c r="U669" s="28" t="s">
        <v>129</v>
      </c>
      <c r="V669" s="29">
        <v>1153.0282339363744</v>
      </c>
    </row>
    <row r="670" spans="1:22" x14ac:dyDescent="0.2">
      <c r="A670" s="28">
        <v>2007</v>
      </c>
      <c r="B670" s="28" t="s">
        <v>70</v>
      </c>
      <c r="C670" s="28" t="s">
        <v>71</v>
      </c>
      <c r="D670" s="28" t="s">
        <v>72</v>
      </c>
      <c r="E670" s="28" t="s">
        <v>92</v>
      </c>
      <c r="F670" s="28" t="s">
        <v>74</v>
      </c>
      <c r="G670" s="28">
        <v>20</v>
      </c>
      <c r="H670" s="29">
        <v>888.38694150000003</v>
      </c>
      <c r="I670" s="30">
        <v>-99.025531079198345</v>
      </c>
      <c r="K670" s="28">
        <v>669</v>
      </c>
      <c r="L670" s="28">
        <v>2006</v>
      </c>
      <c r="M670" s="28" t="s">
        <v>166</v>
      </c>
      <c r="N670" s="28" t="s">
        <v>167</v>
      </c>
      <c r="O670" s="28">
        <v>0.5</v>
      </c>
      <c r="P670" s="28" t="s">
        <v>128</v>
      </c>
      <c r="Q670" s="28">
        <v>7044.3</v>
      </c>
      <c r="R670" s="28"/>
      <c r="S670" s="28"/>
      <c r="T670" s="28"/>
      <c r="U670" s="28" t="s">
        <v>133</v>
      </c>
      <c r="V670" s="29">
        <v>1131.8875450468199</v>
      </c>
    </row>
    <row r="671" spans="1:22" x14ac:dyDescent="0.2">
      <c r="A671" s="28">
        <v>2006</v>
      </c>
      <c r="B671" s="28" t="s">
        <v>70</v>
      </c>
      <c r="C671" s="28" t="s">
        <v>71</v>
      </c>
      <c r="D671" s="28" t="s">
        <v>72</v>
      </c>
      <c r="E671" s="28" t="s">
        <v>92</v>
      </c>
      <c r="F671" s="28" t="s">
        <v>74</v>
      </c>
      <c r="G671" s="28">
        <v>20</v>
      </c>
      <c r="H671" s="29">
        <v>886.323042899999</v>
      </c>
      <c r="I671" s="30">
        <v>-98.795475181918235</v>
      </c>
      <c r="K671" s="28">
        <v>670</v>
      </c>
      <c r="L671" s="28">
        <v>2006</v>
      </c>
      <c r="M671" s="28" t="s">
        <v>168</v>
      </c>
      <c r="N671" s="28" t="s">
        <v>146</v>
      </c>
      <c r="O671" s="28">
        <v>1</v>
      </c>
      <c r="P671" s="28" t="s">
        <v>128</v>
      </c>
      <c r="Q671" s="28">
        <v>50000</v>
      </c>
      <c r="R671" s="28"/>
      <c r="S671" s="28"/>
      <c r="T671" s="28"/>
      <c r="U671" s="28" t="s">
        <v>129</v>
      </c>
      <c r="V671" s="29">
        <v>4.1380619413478641E-2</v>
      </c>
    </row>
    <row r="672" spans="1:22" x14ac:dyDescent="0.2">
      <c r="A672" s="28">
        <v>2005</v>
      </c>
      <c r="B672" s="28" t="s">
        <v>70</v>
      </c>
      <c r="C672" s="28" t="s">
        <v>71</v>
      </c>
      <c r="D672" s="28" t="s">
        <v>72</v>
      </c>
      <c r="E672" s="28" t="s">
        <v>92</v>
      </c>
      <c r="F672" s="28" t="s">
        <v>74</v>
      </c>
      <c r="G672" s="28">
        <v>20</v>
      </c>
      <c r="H672" s="29">
        <v>884.2591443</v>
      </c>
      <c r="I672" s="30">
        <v>-98.565419284638352</v>
      </c>
      <c r="K672" s="28">
        <v>671</v>
      </c>
      <c r="L672" s="28">
        <v>2007</v>
      </c>
      <c r="M672" s="28" t="s">
        <v>126</v>
      </c>
      <c r="N672" s="28" t="s">
        <v>127</v>
      </c>
      <c r="O672" s="28">
        <v>0.5</v>
      </c>
      <c r="P672" s="28" t="s">
        <v>128</v>
      </c>
      <c r="Q672" s="28">
        <v>825</v>
      </c>
      <c r="R672" s="28"/>
      <c r="S672" s="28"/>
      <c r="T672" s="28"/>
      <c r="U672" s="28" t="s">
        <v>129</v>
      </c>
      <c r="V672" s="29">
        <v>112.2</v>
      </c>
    </row>
    <row r="673" spans="1:22" x14ac:dyDescent="0.2">
      <c r="A673" s="28">
        <v>2004</v>
      </c>
      <c r="B673" s="28" t="s">
        <v>70</v>
      </c>
      <c r="C673" s="28" t="s">
        <v>71</v>
      </c>
      <c r="D673" s="28" t="s">
        <v>72</v>
      </c>
      <c r="E673" s="28" t="s">
        <v>92</v>
      </c>
      <c r="F673" s="28" t="s">
        <v>74</v>
      </c>
      <c r="G673" s="28">
        <v>20</v>
      </c>
      <c r="H673" s="29">
        <v>882.19524569999999</v>
      </c>
      <c r="I673" s="30">
        <v>-98.335363387358356</v>
      </c>
      <c r="K673" s="28">
        <v>672</v>
      </c>
      <c r="L673" s="28">
        <v>2007</v>
      </c>
      <c r="M673" s="28" t="s">
        <v>126</v>
      </c>
      <c r="N673" s="28" t="s">
        <v>127</v>
      </c>
      <c r="O673" s="28">
        <v>0.5</v>
      </c>
      <c r="P673" s="28" t="s">
        <v>128</v>
      </c>
      <c r="Q673" s="28">
        <v>825</v>
      </c>
      <c r="R673" s="28"/>
      <c r="S673" s="28"/>
      <c r="T673" s="28"/>
      <c r="U673" s="28" t="s">
        <v>133</v>
      </c>
      <c r="V673" s="29">
        <v>112.2</v>
      </c>
    </row>
    <row r="674" spans="1:22" x14ac:dyDescent="0.2">
      <c r="A674" s="28">
        <v>2003</v>
      </c>
      <c r="B674" s="28" t="s">
        <v>70</v>
      </c>
      <c r="C674" s="28" t="s">
        <v>71</v>
      </c>
      <c r="D674" s="28" t="s">
        <v>72</v>
      </c>
      <c r="E674" s="28" t="s">
        <v>92</v>
      </c>
      <c r="F674" s="28" t="s">
        <v>74</v>
      </c>
      <c r="G674" s="28">
        <v>20</v>
      </c>
      <c r="H674" s="29">
        <v>880.13134709999997</v>
      </c>
      <c r="I674" s="30">
        <v>-98.105307490078346</v>
      </c>
      <c r="K674" s="28">
        <v>673</v>
      </c>
      <c r="L674" s="28">
        <v>2007</v>
      </c>
      <c r="M674" s="28" t="s">
        <v>136</v>
      </c>
      <c r="N674" s="28" t="s">
        <v>137</v>
      </c>
      <c r="O674" s="28">
        <v>0.5</v>
      </c>
      <c r="P674" s="28" t="s">
        <v>128</v>
      </c>
      <c r="Q674" s="28">
        <v>85</v>
      </c>
      <c r="R674" s="28"/>
      <c r="S674" s="28"/>
      <c r="T674" s="28"/>
      <c r="U674" s="28" t="s">
        <v>129</v>
      </c>
      <c r="V674" s="29">
        <v>0</v>
      </c>
    </row>
    <row r="675" spans="1:22" x14ac:dyDescent="0.2">
      <c r="A675" s="28">
        <v>2002</v>
      </c>
      <c r="B675" s="28" t="s">
        <v>70</v>
      </c>
      <c r="C675" s="28" t="s">
        <v>71</v>
      </c>
      <c r="D675" s="28" t="s">
        <v>72</v>
      </c>
      <c r="E675" s="28" t="s">
        <v>92</v>
      </c>
      <c r="F675" s="28" t="s">
        <v>74</v>
      </c>
      <c r="G675" s="28">
        <v>20</v>
      </c>
      <c r="H675" s="29">
        <v>878.06744849999995</v>
      </c>
      <c r="I675" s="30">
        <v>-97.87525159279835</v>
      </c>
      <c r="K675" s="28">
        <v>674</v>
      </c>
      <c r="L675" s="28">
        <v>2007</v>
      </c>
      <c r="M675" s="28" t="s">
        <v>136</v>
      </c>
      <c r="N675" s="28" t="s">
        <v>137</v>
      </c>
      <c r="O675" s="28">
        <v>0.5</v>
      </c>
      <c r="P675" s="28" t="s">
        <v>128</v>
      </c>
      <c r="Q675" s="28">
        <v>85</v>
      </c>
      <c r="R675" s="28"/>
      <c r="S675" s="28"/>
      <c r="T675" s="28"/>
      <c r="U675" s="28" t="s">
        <v>133</v>
      </c>
      <c r="V675" s="29">
        <v>0</v>
      </c>
    </row>
    <row r="676" spans="1:22" x14ac:dyDescent="0.2">
      <c r="A676" s="28">
        <v>2001</v>
      </c>
      <c r="B676" s="28" t="s">
        <v>70</v>
      </c>
      <c r="C676" s="28" t="s">
        <v>71</v>
      </c>
      <c r="D676" s="28" t="s">
        <v>72</v>
      </c>
      <c r="E676" s="28" t="s">
        <v>92</v>
      </c>
      <c r="F676" s="28" t="s">
        <v>74</v>
      </c>
      <c r="G676" s="28">
        <v>20</v>
      </c>
      <c r="H676" s="29">
        <v>883.59141239999997</v>
      </c>
      <c r="I676" s="30">
        <v>-98.490989435518344</v>
      </c>
      <c r="K676" s="28">
        <v>675</v>
      </c>
      <c r="L676" s="28">
        <v>2007</v>
      </c>
      <c r="M676" s="28" t="s">
        <v>49</v>
      </c>
      <c r="N676" s="28" t="s">
        <v>140</v>
      </c>
      <c r="O676" s="28">
        <v>2.0907161560665698E-2</v>
      </c>
      <c r="P676" s="28" t="s">
        <v>128</v>
      </c>
      <c r="Q676" s="28">
        <v>2406.45610995574</v>
      </c>
      <c r="R676" s="28">
        <v>50</v>
      </c>
      <c r="S676" s="45">
        <v>0.3</v>
      </c>
      <c r="T676" s="45">
        <v>0.15</v>
      </c>
      <c r="U676" s="28" t="s">
        <v>141</v>
      </c>
      <c r="V676" s="29">
        <v>2045.4876934623792</v>
      </c>
    </row>
    <row r="677" spans="1:22" x14ac:dyDescent="0.2">
      <c r="A677" s="28">
        <v>2000</v>
      </c>
      <c r="B677" s="28" t="s">
        <v>70</v>
      </c>
      <c r="C677" s="28" t="s">
        <v>71</v>
      </c>
      <c r="D677" s="28" t="s">
        <v>72</v>
      </c>
      <c r="E677" s="28" t="s">
        <v>92</v>
      </c>
      <c r="F677" s="28" t="s">
        <v>74</v>
      </c>
      <c r="G677" s="28">
        <v>20</v>
      </c>
      <c r="H677" s="29">
        <v>889.11537629999998</v>
      </c>
      <c r="I677" s="30">
        <v>-99.106727278238338</v>
      </c>
      <c r="K677" s="28">
        <v>676</v>
      </c>
      <c r="L677" s="28">
        <v>2007</v>
      </c>
      <c r="M677" s="28" t="s">
        <v>49</v>
      </c>
      <c r="N677" s="28" t="s">
        <v>140</v>
      </c>
      <c r="O677" s="28">
        <v>0.29281538426296499</v>
      </c>
      <c r="P677" s="28" t="s">
        <v>128</v>
      </c>
      <c r="Q677" s="28">
        <v>33703.636359435797</v>
      </c>
      <c r="R677" s="28">
        <v>50</v>
      </c>
      <c r="S677" s="45">
        <v>0.3</v>
      </c>
      <c r="T677" s="45">
        <v>0.15</v>
      </c>
      <c r="U677" s="28" t="s">
        <v>169</v>
      </c>
      <c r="V677" s="29">
        <v>28648.090905520432</v>
      </c>
    </row>
    <row r="678" spans="1:22" x14ac:dyDescent="0.2">
      <c r="A678" s="28">
        <v>1999</v>
      </c>
      <c r="B678" s="28" t="s">
        <v>70</v>
      </c>
      <c r="C678" s="28" t="s">
        <v>71</v>
      </c>
      <c r="D678" s="28" t="s">
        <v>72</v>
      </c>
      <c r="E678" s="28" t="s">
        <v>92</v>
      </c>
      <c r="F678" s="28" t="s">
        <v>74</v>
      </c>
      <c r="G678" s="28">
        <v>20</v>
      </c>
      <c r="H678" s="29">
        <v>894.63934019999999</v>
      </c>
      <c r="I678" s="30">
        <v>-99.722465120958333</v>
      </c>
      <c r="K678" s="28">
        <v>677</v>
      </c>
      <c r="L678" s="28">
        <v>2007</v>
      </c>
      <c r="M678" s="28" t="s">
        <v>49</v>
      </c>
      <c r="N678" s="28" t="s">
        <v>140</v>
      </c>
      <c r="O678" s="28">
        <v>3.2096021864235998E-2</v>
      </c>
      <c r="P678" s="28" t="s">
        <v>128</v>
      </c>
      <c r="Q678" s="28">
        <v>3694.3163086172899</v>
      </c>
      <c r="R678" s="28">
        <v>50</v>
      </c>
      <c r="S678" s="45">
        <v>0.3</v>
      </c>
      <c r="T678" s="45">
        <v>0.15</v>
      </c>
      <c r="U678" s="28" t="s">
        <v>129</v>
      </c>
      <c r="V678" s="29">
        <v>3140.1688623246969</v>
      </c>
    </row>
    <row r="679" spans="1:22" x14ac:dyDescent="0.2">
      <c r="A679" s="28">
        <v>1998</v>
      </c>
      <c r="B679" s="28" t="s">
        <v>70</v>
      </c>
      <c r="C679" s="28" t="s">
        <v>71</v>
      </c>
      <c r="D679" s="28" t="s">
        <v>72</v>
      </c>
      <c r="E679" s="28" t="s">
        <v>92</v>
      </c>
      <c r="F679" s="28" t="s">
        <v>74</v>
      </c>
      <c r="G679" s="28">
        <v>20</v>
      </c>
      <c r="H679" s="29">
        <v>900.1633041</v>
      </c>
      <c r="I679" s="30">
        <v>-100.33820296367831</v>
      </c>
      <c r="K679" s="28">
        <v>678</v>
      </c>
      <c r="L679" s="28">
        <v>2007</v>
      </c>
      <c r="M679" s="28" t="s">
        <v>49</v>
      </c>
      <c r="N679" s="28" t="s">
        <v>140</v>
      </c>
      <c r="O679" s="28">
        <v>0.15</v>
      </c>
      <c r="P679" s="28" t="s">
        <v>128</v>
      </c>
      <c r="Q679" s="28">
        <v>17265.3</v>
      </c>
      <c r="R679" s="28">
        <v>50</v>
      </c>
      <c r="S679" s="45">
        <v>0.3</v>
      </c>
      <c r="T679" s="45">
        <v>0.15</v>
      </c>
      <c r="U679" s="28" t="s">
        <v>142</v>
      </c>
      <c r="V679" s="29">
        <v>14675.505000000001</v>
      </c>
    </row>
    <row r="680" spans="1:22" x14ac:dyDescent="0.2">
      <c r="A680" s="28">
        <v>1997</v>
      </c>
      <c r="B680" s="28" t="s">
        <v>70</v>
      </c>
      <c r="C680" s="28" t="s">
        <v>71</v>
      </c>
      <c r="D680" s="28" t="s">
        <v>72</v>
      </c>
      <c r="E680" s="28" t="s">
        <v>92</v>
      </c>
      <c r="F680" s="28" t="s">
        <v>74</v>
      </c>
      <c r="G680" s="28">
        <v>20</v>
      </c>
      <c r="H680" s="29">
        <v>905.68726800000002</v>
      </c>
      <c r="I680" s="30">
        <v>-100.95394080639831</v>
      </c>
      <c r="K680" s="28">
        <v>679</v>
      </c>
      <c r="L680" s="28">
        <v>2007</v>
      </c>
      <c r="M680" s="28" t="s">
        <v>49</v>
      </c>
      <c r="N680" s="28" t="s">
        <v>140</v>
      </c>
      <c r="O680" s="28">
        <v>4.1814323121331298E-3</v>
      </c>
      <c r="P680" s="28" t="s">
        <v>128</v>
      </c>
      <c r="Q680" s="28">
        <v>481.29122199114698</v>
      </c>
      <c r="R680" s="28">
        <v>50</v>
      </c>
      <c r="S680" s="45">
        <v>0.3</v>
      </c>
      <c r="T680" s="45">
        <v>0.15</v>
      </c>
      <c r="U680" s="28" t="s">
        <v>170</v>
      </c>
      <c r="V680" s="29">
        <v>409.09753869247498</v>
      </c>
    </row>
    <row r="681" spans="1:22" x14ac:dyDescent="0.2">
      <c r="A681" s="28">
        <v>1996</v>
      </c>
      <c r="B681" s="28" t="s">
        <v>70</v>
      </c>
      <c r="C681" s="28" t="s">
        <v>71</v>
      </c>
      <c r="D681" s="28" t="s">
        <v>72</v>
      </c>
      <c r="E681" s="28" t="s">
        <v>92</v>
      </c>
      <c r="F681" s="28" t="s">
        <v>74</v>
      </c>
      <c r="G681" s="28">
        <v>20</v>
      </c>
      <c r="H681" s="29">
        <v>905.68726800000002</v>
      </c>
      <c r="I681" s="30">
        <v>-100.95394080639831</v>
      </c>
      <c r="K681" s="28">
        <v>680</v>
      </c>
      <c r="L681" s="28">
        <v>2007</v>
      </c>
      <c r="M681" s="28" t="s">
        <v>49</v>
      </c>
      <c r="N681" s="28" t="s">
        <v>140</v>
      </c>
      <c r="O681" s="28">
        <v>0.5</v>
      </c>
      <c r="P681" s="28" t="s">
        <v>128</v>
      </c>
      <c r="Q681" s="28">
        <v>57551</v>
      </c>
      <c r="R681" s="28">
        <v>50</v>
      </c>
      <c r="S681" s="45">
        <v>0.3</v>
      </c>
      <c r="T681" s="45">
        <v>0.15</v>
      </c>
      <c r="U681" s="28" t="s">
        <v>133</v>
      </c>
      <c r="V681" s="29">
        <v>48918.350000000006</v>
      </c>
    </row>
    <row r="682" spans="1:22" x14ac:dyDescent="0.2">
      <c r="A682" s="28">
        <v>1995</v>
      </c>
      <c r="B682" s="28" t="s">
        <v>70</v>
      </c>
      <c r="C682" s="28" t="s">
        <v>71</v>
      </c>
      <c r="D682" s="28" t="s">
        <v>72</v>
      </c>
      <c r="E682" s="28" t="s">
        <v>92</v>
      </c>
      <c r="F682" s="28" t="s">
        <v>74</v>
      </c>
      <c r="G682" s="28">
        <v>20</v>
      </c>
      <c r="H682" s="29">
        <v>905.68726800000002</v>
      </c>
      <c r="I682" s="30">
        <v>-100.95394080639831</v>
      </c>
      <c r="K682" s="28">
        <v>681</v>
      </c>
      <c r="L682" s="28">
        <v>2007</v>
      </c>
      <c r="M682" s="28" t="s">
        <v>50</v>
      </c>
      <c r="N682" s="28" t="s">
        <v>143</v>
      </c>
      <c r="O682" s="28">
        <v>0.5</v>
      </c>
      <c r="P682" s="28" t="s">
        <v>128</v>
      </c>
      <c r="Q682" s="28">
        <v>5001</v>
      </c>
      <c r="R682" s="28"/>
      <c r="S682" s="28"/>
      <c r="T682" s="28"/>
      <c r="U682" s="28" t="s">
        <v>129</v>
      </c>
      <c r="V682" s="29">
        <v>6110.5250762744135</v>
      </c>
    </row>
    <row r="683" spans="1:22" x14ac:dyDescent="0.2">
      <c r="A683" s="28">
        <v>1994</v>
      </c>
      <c r="B683" s="28" t="s">
        <v>70</v>
      </c>
      <c r="C683" s="28" t="s">
        <v>71</v>
      </c>
      <c r="D683" s="28" t="s">
        <v>72</v>
      </c>
      <c r="E683" s="28" t="s">
        <v>92</v>
      </c>
      <c r="F683" s="28" t="s">
        <v>74</v>
      </c>
      <c r="G683" s="28">
        <v>20</v>
      </c>
      <c r="H683" s="29">
        <v>905.68726800000002</v>
      </c>
      <c r="I683" s="30">
        <v>-100.95394080639831</v>
      </c>
      <c r="K683" s="28">
        <v>682</v>
      </c>
      <c r="L683" s="28">
        <v>2007</v>
      </c>
      <c r="M683" s="28" t="s">
        <v>50</v>
      </c>
      <c r="N683" s="28" t="s">
        <v>143</v>
      </c>
      <c r="O683" s="28">
        <v>0.5</v>
      </c>
      <c r="P683" s="28" t="s">
        <v>128</v>
      </c>
      <c r="Q683" s="28">
        <v>5001</v>
      </c>
      <c r="R683" s="28"/>
      <c r="S683" s="28"/>
      <c r="T683" s="28"/>
      <c r="U683" s="28" t="s">
        <v>133</v>
      </c>
      <c r="V683" s="29">
        <v>5957.3723236174801</v>
      </c>
    </row>
    <row r="684" spans="1:22" x14ac:dyDescent="0.2">
      <c r="A684" s="28">
        <v>1993</v>
      </c>
      <c r="B684" s="28" t="s">
        <v>70</v>
      </c>
      <c r="C684" s="28" t="s">
        <v>71</v>
      </c>
      <c r="D684" s="28" t="s">
        <v>72</v>
      </c>
      <c r="E684" s="28" t="s">
        <v>92</v>
      </c>
      <c r="F684" s="28" t="s">
        <v>74</v>
      </c>
      <c r="G684" s="28">
        <v>20</v>
      </c>
      <c r="H684" s="29">
        <v>905.68726800000002</v>
      </c>
      <c r="I684" s="30">
        <v>-100.95394080639831</v>
      </c>
      <c r="K684" s="28">
        <v>683</v>
      </c>
      <c r="L684" s="28">
        <v>2007</v>
      </c>
      <c r="M684" s="28" t="s">
        <v>51</v>
      </c>
      <c r="N684" s="28" t="s">
        <v>144</v>
      </c>
      <c r="O684" s="28">
        <v>4.2823456930854903E-2</v>
      </c>
      <c r="P684" s="28" t="s">
        <v>128</v>
      </c>
      <c r="Q684" s="28">
        <v>5983.2505789221204</v>
      </c>
      <c r="R684" s="28"/>
      <c r="S684" s="28"/>
      <c r="T684" s="28"/>
      <c r="U684" s="28" t="s">
        <v>141</v>
      </c>
      <c r="V684" s="29">
        <v>14377.320601994648</v>
      </c>
    </row>
    <row r="685" spans="1:22" x14ac:dyDescent="0.2">
      <c r="A685" s="28">
        <v>1992</v>
      </c>
      <c r="B685" s="28" t="s">
        <v>70</v>
      </c>
      <c r="C685" s="28" t="s">
        <v>71</v>
      </c>
      <c r="D685" s="28" t="s">
        <v>72</v>
      </c>
      <c r="E685" s="28" t="s">
        <v>92</v>
      </c>
      <c r="F685" s="28" t="s">
        <v>74</v>
      </c>
      <c r="G685" s="28">
        <v>20</v>
      </c>
      <c r="H685" s="29">
        <v>905.68726800000002</v>
      </c>
      <c r="I685" s="30">
        <v>-100.95394080639831</v>
      </c>
      <c r="K685" s="28">
        <v>684</v>
      </c>
      <c r="L685" s="28">
        <v>2007</v>
      </c>
      <c r="M685" s="28" t="s">
        <v>51</v>
      </c>
      <c r="N685" s="28" t="s">
        <v>144</v>
      </c>
      <c r="O685" s="28">
        <v>0.59976419851598395</v>
      </c>
      <c r="P685" s="28" t="s">
        <v>128</v>
      </c>
      <c r="Q685" s="28">
        <v>83798.454052454807</v>
      </c>
      <c r="R685" s="28"/>
      <c r="S685" s="28"/>
      <c r="T685" s="28"/>
      <c r="U685" s="28" t="s">
        <v>169</v>
      </c>
      <c r="V685" s="29">
        <v>214577.30533548348</v>
      </c>
    </row>
    <row r="686" spans="1:22" x14ac:dyDescent="0.2">
      <c r="A686" s="28">
        <v>1991</v>
      </c>
      <c r="B686" s="28" t="s">
        <v>70</v>
      </c>
      <c r="C686" s="28" t="s">
        <v>71</v>
      </c>
      <c r="D686" s="28" t="s">
        <v>72</v>
      </c>
      <c r="E686" s="28" t="s">
        <v>92</v>
      </c>
      <c r="F686" s="28" t="s">
        <v>74</v>
      </c>
      <c r="G686" s="28">
        <v>20</v>
      </c>
      <c r="H686" s="29">
        <v>905.68726800000002</v>
      </c>
      <c r="I686" s="30">
        <v>-100.95394080639831</v>
      </c>
      <c r="K686" s="28">
        <v>685</v>
      </c>
      <c r="L686" s="28">
        <v>2007</v>
      </c>
      <c r="M686" s="28" t="s">
        <v>51</v>
      </c>
      <c r="N686" s="28" t="s">
        <v>144</v>
      </c>
      <c r="O686" s="28">
        <v>6.5741234455316003E-2</v>
      </c>
      <c r="P686" s="28" t="s">
        <v>128</v>
      </c>
      <c r="Q686" s="28">
        <v>9185.2995368622906</v>
      </c>
      <c r="R686" s="28"/>
      <c r="S686" s="28"/>
      <c r="T686" s="28"/>
      <c r="U686" s="28" t="s">
        <v>129</v>
      </c>
      <c r="V686" s="29">
        <v>24489.113087604372</v>
      </c>
    </row>
    <row r="687" spans="1:22" x14ac:dyDescent="0.2">
      <c r="A687" s="28">
        <v>1990</v>
      </c>
      <c r="B687" s="28" t="s">
        <v>70</v>
      </c>
      <c r="C687" s="28" t="s">
        <v>71</v>
      </c>
      <c r="D687" s="28" t="s">
        <v>72</v>
      </c>
      <c r="E687" s="28" t="s">
        <v>92</v>
      </c>
      <c r="F687" s="28" t="s">
        <v>74</v>
      </c>
      <c r="G687" s="28">
        <v>20</v>
      </c>
      <c r="H687" s="29">
        <v>905.68726800000002</v>
      </c>
      <c r="I687" s="30">
        <v>-100.95394080639831</v>
      </c>
      <c r="K687" s="28">
        <v>686</v>
      </c>
      <c r="L687" s="28">
        <v>2007</v>
      </c>
      <c r="M687" s="28" t="s">
        <v>51</v>
      </c>
      <c r="N687" s="28" t="s">
        <v>144</v>
      </c>
      <c r="O687" s="28">
        <v>4.0047160296802997E-2</v>
      </c>
      <c r="P687" s="28" t="s">
        <v>128</v>
      </c>
      <c r="Q687" s="28">
        <v>5595.3491895090201</v>
      </c>
      <c r="R687" s="28"/>
      <c r="S687" s="28"/>
      <c r="T687" s="28"/>
      <c r="U687" s="28" t="s">
        <v>142</v>
      </c>
      <c r="V687" s="29">
        <v>20132.394479273105</v>
      </c>
    </row>
    <row r="688" spans="1:22" x14ac:dyDescent="0.2">
      <c r="A688" s="28">
        <v>2020</v>
      </c>
      <c r="B688" s="28" t="s">
        <v>75</v>
      </c>
      <c r="C688" s="28" t="s">
        <v>76</v>
      </c>
      <c r="D688" s="28" t="s">
        <v>72</v>
      </c>
      <c r="E688" s="28" t="s">
        <v>92</v>
      </c>
      <c r="F688" s="28" t="s">
        <v>74</v>
      </c>
      <c r="G688" s="28">
        <v>40</v>
      </c>
      <c r="H688" s="29">
        <v>235.223737499999</v>
      </c>
      <c r="I688" s="30">
        <v>-26.21960593999945</v>
      </c>
      <c r="K688" s="28">
        <v>687</v>
      </c>
      <c r="L688" s="28">
        <v>2007</v>
      </c>
      <c r="M688" s="28" t="s">
        <v>51</v>
      </c>
      <c r="N688" s="28" t="s">
        <v>144</v>
      </c>
      <c r="O688" s="28">
        <v>8.5646913861709903E-3</v>
      </c>
      <c r="P688" s="28" t="s">
        <v>128</v>
      </c>
      <c r="Q688" s="28">
        <v>1196.65011578442</v>
      </c>
      <c r="R688" s="28"/>
      <c r="S688" s="28"/>
      <c r="T688" s="28"/>
      <c r="U688" s="28" t="s">
        <v>170</v>
      </c>
      <c r="V688" s="29">
        <v>3248.0463955292093</v>
      </c>
    </row>
    <row r="689" spans="1:22" x14ac:dyDescent="0.2">
      <c r="A689" s="28">
        <v>2019</v>
      </c>
      <c r="B689" s="28" t="s">
        <v>75</v>
      </c>
      <c r="C689" s="28" t="s">
        <v>76</v>
      </c>
      <c r="D689" s="28" t="s">
        <v>72</v>
      </c>
      <c r="E689" s="28" t="s">
        <v>92</v>
      </c>
      <c r="F689" s="28" t="s">
        <v>74</v>
      </c>
      <c r="G689" s="28">
        <v>40</v>
      </c>
      <c r="H689" s="29">
        <v>235.223737499999</v>
      </c>
      <c r="I689" s="30">
        <v>-26.21960593999945</v>
      </c>
      <c r="K689" s="28">
        <v>688</v>
      </c>
      <c r="L689" s="28">
        <v>2007</v>
      </c>
      <c r="M689" s="28" t="s">
        <v>51</v>
      </c>
      <c r="N689" s="28" t="s">
        <v>144</v>
      </c>
      <c r="O689" s="28">
        <v>0.24305925841487</v>
      </c>
      <c r="P689" s="28" t="s">
        <v>128</v>
      </c>
      <c r="Q689" s="28">
        <v>33959.996526467199</v>
      </c>
      <c r="R689" s="28"/>
      <c r="S689" s="28"/>
      <c r="T689" s="28"/>
      <c r="U689" s="28" t="s">
        <v>133</v>
      </c>
      <c r="V689" s="29">
        <v>88068.810444091432</v>
      </c>
    </row>
    <row r="690" spans="1:22" x14ac:dyDescent="0.2">
      <c r="A690" s="28">
        <v>2018</v>
      </c>
      <c r="B690" s="28" t="s">
        <v>75</v>
      </c>
      <c r="C690" s="28" t="s">
        <v>76</v>
      </c>
      <c r="D690" s="28" t="s">
        <v>72</v>
      </c>
      <c r="E690" s="28" t="s">
        <v>92</v>
      </c>
      <c r="F690" s="28" t="s">
        <v>74</v>
      </c>
      <c r="G690" s="28">
        <v>40</v>
      </c>
      <c r="H690" s="29">
        <v>235.223737499999</v>
      </c>
      <c r="I690" s="30">
        <v>-26.21960593999945</v>
      </c>
      <c r="K690" s="28">
        <v>689</v>
      </c>
      <c r="L690" s="28">
        <v>2007</v>
      </c>
      <c r="M690" s="28" t="s">
        <v>145</v>
      </c>
      <c r="N690" s="28" t="s">
        <v>146</v>
      </c>
      <c r="O690" s="28">
        <v>1</v>
      </c>
      <c r="P690" s="28" t="s">
        <v>128</v>
      </c>
      <c r="Q690" s="28">
        <v>42485</v>
      </c>
      <c r="R690" s="28"/>
      <c r="S690" s="28"/>
      <c r="T690" s="28"/>
      <c r="U690" s="28" t="s">
        <v>129</v>
      </c>
      <c r="V690" s="29">
        <v>3.5161112315632806E-2</v>
      </c>
    </row>
    <row r="691" spans="1:22" x14ac:dyDescent="0.2">
      <c r="A691" s="28">
        <v>2017</v>
      </c>
      <c r="B691" s="28" t="s">
        <v>75</v>
      </c>
      <c r="C691" s="28" t="s">
        <v>76</v>
      </c>
      <c r="D691" s="28" t="s">
        <v>72</v>
      </c>
      <c r="E691" s="28" t="s">
        <v>92</v>
      </c>
      <c r="F691" s="28" t="s">
        <v>74</v>
      </c>
      <c r="G691" s="28">
        <v>40</v>
      </c>
      <c r="H691" s="29">
        <v>235.223737499999</v>
      </c>
      <c r="I691" s="30">
        <v>-26.21960593999945</v>
      </c>
      <c r="K691" s="28">
        <v>690</v>
      </c>
      <c r="L691" s="28">
        <v>2007</v>
      </c>
      <c r="M691" s="28" t="s">
        <v>147</v>
      </c>
      <c r="N691" s="28" t="s">
        <v>148</v>
      </c>
      <c r="O691" s="28">
        <v>1</v>
      </c>
      <c r="P691" s="28" t="s">
        <v>128</v>
      </c>
      <c r="Q691" s="28">
        <v>223605</v>
      </c>
      <c r="R691" s="28"/>
      <c r="S691" s="28"/>
      <c r="T691" s="28"/>
      <c r="U691" s="28" t="s">
        <v>129</v>
      </c>
      <c r="V691" s="29">
        <v>0.18505826807901785</v>
      </c>
    </row>
    <row r="692" spans="1:22" x14ac:dyDescent="0.2">
      <c r="A692" s="28">
        <v>2016</v>
      </c>
      <c r="B692" s="28" t="s">
        <v>75</v>
      </c>
      <c r="C692" s="28" t="s">
        <v>76</v>
      </c>
      <c r="D692" s="28" t="s">
        <v>72</v>
      </c>
      <c r="E692" s="28" t="s">
        <v>92</v>
      </c>
      <c r="F692" s="28" t="s">
        <v>74</v>
      </c>
      <c r="G692" s="28">
        <v>40</v>
      </c>
      <c r="H692" s="29">
        <v>248.94259289999999</v>
      </c>
      <c r="I692" s="30">
        <v>-27.748801021919533</v>
      </c>
      <c r="K692" s="28">
        <v>691</v>
      </c>
      <c r="L692" s="28">
        <v>2007</v>
      </c>
      <c r="M692" s="28" t="s">
        <v>149</v>
      </c>
      <c r="N692" s="28" t="s">
        <v>140</v>
      </c>
      <c r="O692" s="28">
        <v>1</v>
      </c>
      <c r="P692" s="28" t="s">
        <v>128</v>
      </c>
      <c r="Q692" s="28">
        <v>23224</v>
      </c>
      <c r="R692" s="28">
        <v>0</v>
      </c>
      <c r="S692" s="45">
        <v>0</v>
      </c>
      <c r="T692" s="45">
        <v>0</v>
      </c>
      <c r="U692" s="28" t="s">
        <v>129</v>
      </c>
      <c r="V692" s="29">
        <v>0</v>
      </c>
    </row>
    <row r="693" spans="1:22" x14ac:dyDescent="0.2">
      <c r="A693" s="28">
        <v>2015</v>
      </c>
      <c r="B693" s="28" t="s">
        <v>75</v>
      </c>
      <c r="C693" s="28" t="s">
        <v>76</v>
      </c>
      <c r="D693" s="28" t="s">
        <v>72</v>
      </c>
      <c r="E693" s="28" t="s">
        <v>92</v>
      </c>
      <c r="F693" s="28" t="s">
        <v>74</v>
      </c>
      <c r="G693" s="28">
        <v>40</v>
      </c>
      <c r="H693" s="29">
        <v>262.66144829999899</v>
      </c>
      <c r="I693" s="30">
        <v>-29.277996103839396</v>
      </c>
      <c r="K693" s="28">
        <v>692</v>
      </c>
      <c r="L693" s="28">
        <v>2007</v>
      </c>
      <c r="M693" s="28" t="s">
        <v>150</v>
      </c>
      <c r="N693" s="28" t="s">
        <v>148</v>
      </c>
      <c r="O693" s="28">
        <v>1</v>
      </c>
      <c r="P693" s="28" t="s">
        <v>128</v>
      </c>
      <c r="Q693" s="28">
        <v>2933</v>
      </c>
      <c r="R693" s="28"/>
      <c r="S693" s="28"/>
      <c r="T693" s="28"/>
      <c r="U693" s="28" t="s">
        <v>129</v>
      </c>
      <c r="V693" s="29">
        <v>2.4273871347946572E-3</v>
      </c>
    </row>
    <row r="694" spans="1:22" x14ac:dyDescent="0.2">
      <c r="A694" s="28">
        <v>2014</v>
      </c>
      <c r="B694" s="28" t="s">
        <v>75</v>
      </c>
      <c r="C694" s="28" t="s">
        <v>76</v>
      </c>
      <c r="D694" s="28" t="s">
        <v>72</v>
      </c>
      <c r="E694" s="28" t="s">
        <v>92</v>
      </c>
      <c r="F694" s="28" t="s">
        <v>74</v>
      </c>
      <c r="G694" s="28">
        <v>40</v>
      </c>
      <c r="H694" s="29">
        <v>276.38030370000001</v>
      </c>
      <c r="I694" s="30">
        <v>-30.807191185759486</v>
      </c>
      <c r="K694" s="28">
        <v>693</v>
      </c>
      <c r="L694" s="28">
        <v>2007</v>
      </c>
      <c r="M694" s="28" t="s">
        <v>151</v>
      </c>
      <c r="N694" s="28" t="s">
        <v>146</v>
      </c>
      <c r="O694" s="28">
        <v>1</v>
      </c>
      <c r="P694" s="28" t="s">
        <v>128</v>
      </c>
      <c r="Q694" s="28">
        <v>194</v>
      </c>
      <c r="R694" s="28"/>
      <c r="S694" s="28"/>
      <c r="T694" s="28"/>
      <c r="U694" s="28" t="s">
        <v>129</v>
      </c>
      <c r="V694" s="29">
        <v>1.6055680332429712E-4</v>
      </c>
    </row>
    <row r="695" spans="1:22" x14ac:dyDescent="0.2">
      <c r="A695" s="28">
        <v>2013</v>
      </c>
      <c r="B695" s="28" t="s">
        <v>75</v>
      </c>
      <c r="C695" s="28" t="s">
        <v>76</v>
      </c>
      <c r="D695" s="28" t="s">
        <v>72</v>
      </c>
      <c r="E695" s="28" t="s">
        <v>92</v>
      </c>
      <c r="F695" s="28" t="s">
        <v>74</v>
      </c>
      <c r="G695" s="28">
        <v>40</v>
      </c>
      <c r="H695" s="29">
        <v>290.09915909999899</v>
      </c>
      <c r="I695" s="30">
        <v>-32.336386267679345</v>
      </c>
      <c r="K695" s="28">
        <v>694</v>
      </c>
      <c r="L695" s="28">
        <v>2007</v>
      </c>
      <c r="M695" s="28" t="s">
        <v>152</v>
      </c>
      <c r="N695" s="28" t="s">
        <v>146</v>
      </c>
      <c r="O695" s="28">
        <v>1</v>
      </c>
      <c r="P695" s="28" t="s">
        <v>128</v>
      </c>
      <c r="Q695" s="28">
        <v>1187</v>
      </c>
      <c r="R695" s="28"/>
      <c r="S695" s="28"/>
      <c r="T695" s="28"/>
      <c r="U695" s="28" t="s">
        <v>129</v>
      </c>
      <c r="V695" s="29">
        <v>9.8237590487598291E-4</v>
      </c>
    </row>
    <row r="696" spans="1:22" x14ac:dyDescent="0.2">
      <c r="A696" s="28">
        <v>2012</v>
      </c>
      <c r="B696" s="28" t="s">
        <v>75</v>
      </c>
      <c r="C696" s="28" t="s">
        <v>76</v>
      </c>
      <c r="D696" s="28" t="s">
        <v>72</v>
      </c>
      <c r="E696" s="28" t="s">
        <v>92</v>
      </c>
      <c r="F696" s="28" t="s">
        <v>74</v>
      </c>
      <c r="G696" s="28">
        <v>40</v>
      </c>
      <c r="H696" s="29">
        <v>303.8180145</v>
      </c>
      <c r="I696" s="30">
        <v>-33.865581349599431</v>
      </c>
      <c r="K696" s="28">
        <v>695</v>
      </c>
      <c r="L696" s="28">
        <v>2007</v>
      </c>
      <c r="M696" s="28" t="s">
        <v>153</v>
      </c>
      <c r="N696" s="28" t="s">
        <v>154</v>
      </c>
      <c r="O696" s="28">
        <v>0.5</v>
      </c>
      <c r="P696" s="28" t="s">
        <v>128</v>
      </c>
      <c r="Q696" s="28">
        <v>6642.5</v>
      </c>
      <c r="R696" s="28"/>
      <c r="S696" s="28"/>
      <c r="T696" s="28"/>
      <c r="U696" s="28" t="s">
        <v>129</v>
      </c>
      <c r="V696" s="29">
        <v>2593.9160437354703</v>
      </c>
    </row>
    <row r="697" spans="1:22" x14ac:dyDescent="0.2">
      <c r="A697" s="28">
        <v>2011</v>
      </c>
      <c r="B697" s="28" t="s">
        <v>75</v>
      </c>
      <c r="C697" s="28" t="s">
        <v>76</v>
      </c>
      <c r="D697" s="28" t="s">
        <v>72</v>
      </c>
      <c r="E697" s="28" t="s">
        <v>92</v>
      </c>
      <c r="F697" s="28" t="s">
        <v>74</v>
      </c>
      <c r="G697" s="28">
        <v>40</v>
      </c>
      <c r="H697" s="29">
        <v>310.13111609999999</v>
      </c>
      <c r="I697" s="30">
        <v>-34.569281741279418</v>
      </c>
      <c r="K697" s="28">
        <v>696</v>
      </c>
      <c r="L697" s="28">
        <v>2007</v>
      </c>
      <c r="M697" s="28" t="s">
        <v>153</v>
      </c>
      <c r="N697" s="28" t="s">
        <v>154</v>
      </c>
      <c r="O697" s="28">
        <v>0.5</v>
      </c>
      <c r="P697" s="28" t="s">
        <v>128</v>
      </c>
      <c r="Q697" s="28">
        <v>6642.5</v>
      </c>
      <c r="R697" s="28"/>
      <c r="S697" s="28"/>
      <c r="T697" s="28"/>
      <c r="U697" s="28" t="s">
        <v>133</v>
      </c>
      <c r="V697" s="29">
        <v>2444.8002417251037</v>
      </c>
    </row>
    <row r="698" spans="1:22" x14ac:dyDescent="0.2">
      <c r="A698" s="28">
        <v>2010</v>
      </c>
      <c r="B698" s="28" t="s">
        <v>75</v>
      </c>
      <c r="C698" s="28" t="s">
        <v>76</v>
      </c>
      <c r="D698" s="28" t="s">
        <v>72</v>
      </c>
      <c r="E698" s="28" t="s">
        <v>92</v>
      </c>
      <c r="F698" s="28" t="s">
        <v>74</v>
      </c>
      <c r="G698" s="28">
        <v>40</v>
      </c>
      <c r="H698" s="29">
        <v>316.444217699999</v>
      </c>
      <c r="I698" s="30">
        <v>-35.272982132959299</v>
      </c>
      <c r="K698" s="28">
        <v>697</v>
      </c>
      <c r="L698" s="28">
        <v>2007</v>
      </c>
      <c r="M698" s="28" t="s">
        <v>155</v>
      </c>
      <c r="N698" s="28" t="s">
        <v>156</v>
      </c>
      <c r="O698" s="28">
        <v>0.5</v>
      </c>
      <c r="P698" s="28" t="s">
        <v>128</v>
      </c>
      <c r="Q698" s="28">
        <v>474</v>
      </c>
      <c r="R698" s="28"/>
      <c r="S698" s="28"/>
      <c r="T698" s="28"/>
      <c r="U698" s="28" t="s">
        <v>129</v>
      </c>
      <c r="V698" s="29">
        <v>94.391866363703585</v>
      </c>
    </row>
    <row r="699" spans="1:22" x14ac:dyDescent="0.2">
      <c r="A699" s="28">
        <v>2009</v>
      </c>
      <c r="B699" s="28" t="s">
        <v>75</v>
      </c>
      <c r="C699" s="28" t="s">
        <v>76</v>
      </c>
      <c r="D699" s="28" t="s">
        <v>72</v>
      </c>
      <c r="E699" s="28" t="s">
        <v>92</v>
      </c>
      <c r="F699" s="28" t="s">
        <v>74</v>
      </c>
      <c r="G699" s="28">
        <v>40</v>
      </c>
      <c r="H699" s="29">
        <v>322.75731930000001</v>
      </c>
      <c r="I699" s="30">
        <v>-35.976682524639401</v>
      </c>
      <c r="K699" s="28">
        <v>698</v>
      </c>
      <c r="L699" s="28">
        <v>2007</v>
      </c>
      <c r="M699" s="28" t="s">
        <v>155</v>
      </c>
      <c r="N699" s="28" t="s">
        <v>156</v>
      </c>
      <c r="O699" s="28">
        <v>0.5</v>
      </c>
      <c r="P699" s="28" t="s">
        <v>128</v>
      </c>
      <c r="Q699" s="28">
        <v>474</v>
      </c>
      <c r="R699" s="28"/>
      <c r="S699" s="28"/>
      <c r="T699" s="28"/>
      <c r="U699" s="28" t="s">
        <v>133</v>
      </c>
      <c r="V699" s="29">
        <v>90.722657369742876</v>
      </c>
    </row>
    <row r="700" spans="1:22" x14ac:dyDescent="0.2">
      <c r="A700" s="28">
        <v>2008</v>
      </c>
      <c r="B700" s="28" t="s">
        <v>75</v>
      </c>
      <c r="C700" s="28" t="s">
        <v>76</v>
      </c>
      <c r="D700" s="28" t="s">
        <v>72</v>
      </c>
      <c r="E700" s="28" t="s">
        <v>92</v>
      </c>
      <c r="F700" s="28" t="s">
        <v>74</v>
      </c>
      <c r="G700" s="28">
        <v>40</v>
      </c>
      <c r="H700" s="29">
        <v>329.07042089999999</v>
      </c>
      <c r="I700" s="30">
        <v>-36.680382916319381</v>
      </c>
      <c r="K700" s="28">
        <v>699</v>
      </c>
      <c r="L700" s="28">
        <v>2007</v>
      </c>
      <c r="M700" s="28" t="s">
        <v>157</v>
      </c>
      <c r="N700" s="28" t="s">
        <v>146</v>
      </c>
      <c r="O700" s="28">
        <v>1</v>
      </c>
      <c r="P700" s="28" t="s">
        <v>128</v>
      </c>
      <c r="Q700" s="28">
        <v>556</v>
      </c>
      <c r="R700" s="28"/>
      <c r="S700" s="28"/>
      <c r="T700" s="28"/>
      <c r="U700" s="28" t="s">
        <v>129</v>
      </c>
      <c r="V700" s="29">
        <v>4.6015248787788248E-4</v>
      </c>
    </row>
    <row r="701" spans="1:22" x14ac:dyDescent="0.2">
      <c r="A701" s="28">
        <v>2007</v>
      </c>
      <c r="B701" s="28" t="s">
        <v>75</v>
      </c>
      <c r="C701" s="28" t="s">
        <v>76</v>
      </c>
      <c r="D701" s="28" t="s">
        <v>72</v>
      </c>
      <c r="E701" s="28" t="s">
        <v>92</v>
      </c>
      <c r="F701" s="28" t="s">
        <v>74</v>
      </c>
      <c r="G701" s="28">
        <v>40</v>
      </c>
      <c r="H701" s="29">
        <v>335.383522499999</v>
      </c>
      <c r="I701" s="30">
        <v>-37.384083307999262</v>
      </c>
      <c r="K701" s="28">
        <v>700</v>
      </c>
      <c r="L701" s="28">
        <v>2007</v>
      </c>
      <c r="M701" s="28" t="s">
        <v>55</v>
      </c>
      <c r="N701" s="28" t="s">
        <v>158</v>
      </c>
      <c r="O701" s="28">
        <v>0.5</v>
      </c>
      <c r="P701" s="28" t="s">
        <v>128</v>
      </c>
      <c r="Q701" s="28">
        <v>3296.5</v>
      </c>
      <c r="R701" s="28"/>
      <c r="S701" s="28"/>
      <c r="T701" s="28"/>
      <c r="U701" s="28" t="s">
        <v>129</v>
      </c>
      <c r="V701" s="29">
        <v>550.81647541087932</v>
      </c>
    </row>
    <row r="702" spans="1:22" x14ac:dyDescent="0.2">
      <c r="A702" s="28">
        <v>2006</v>
      </c>
      <c r="B702" s="28" t="s">
        <v>75</v>
      </c>
      <c r="C702" s="28" t="s">
        <v>76</v>
      </c>
      <c r="D702" s="28" t="s">
        <v>72</v>
      </c>
      <c r="E702" s="28" t="s">
        <v>92</v>
      </c>
      <c r="F702" s="28" t="s">
        <v>74</v>
      </c>
      <c r="G702" s="28">
        <v>40</v>
      </c>
      <c r="H702" s="29">
        <v>326.03527589999999</v>
      </c>
      <c r="I702" s="30">
        <v>-36.342065420319386</v>
      </c>
      <c r="K702" s="28">
        <v>701</v>
      </c>
      <c r="L702" s="28">
        <v>2007</v>
      </c>
      <c r="M702" s="28" t="s">
        <v>55</v>
      </c>
      <c r="N702" s="28" t="s">
        <v>158</v>
      </c>
      <c r="O702" s="28">
        <v>0.5</v>
      </c>
      <c r="P702" s="28" t="s">
        <v>128</v>
      </c>
      <c r="Q702" s="28">
        <v>3296.5</v>
      </c>
      <c r="R702" s="28"/>
      <c r="S702" s="28"/>
      <c r="T702" s="28"/>
      <c r="U702" s="28" t="s">
        <v>133</v>
      </c>
      <c r="V702" s="29">
        <v>538.47621657281616</v>
      </c>
    </row>
    <row r="703" spans="1:22" x14ac:dyDescent="0.2">
      <c r="A703" s="28">
        <v>2005</v>
      </c>
      <c r="B703" s="28" t="s">
        <v>75</v>
      </c>
      <c r="C703" s="28" t="s">
        <v>76</v>
      </c>
      <c r="D703" s="28" t="s">
        <v>72</v>
      </c>
      <c r="E703" s="28" t="s">
        <v>92</v>
      </c>
      <c r="F703" s="28" t="s">
        <v>74</v>
      </c>
      <c r="G703" s="28">
        <v>40</v>
      </c>
      <c r="H703" s="29">
        <v>316.68702930000001</v>
      </c>
      <c r="I703" s="30">
        <v>-35.300047532639411</v>
      </c>
      <c r="K703" s="28">
        <v>702</v>
      </c>
      <c r="L703" s="28">
        <v>2007</v>
      </c>
      <c r="M703" s="28" t="s">
        <v>159</v>
      </c>
      <c r="N703" s="28" t="s">
        <v>146</v>
      </c>
      <c r="O703" s="28">
        <v>1</v>
      </c>
      <c r="P703" s="28" t="s">
        <v>128</v>
      </c>
      <c r="Q703" s="28">
        <v>724</v>
      </c>
      <c r="R703" s="28"/>
      <c r="S703" s="28"/>
      <c r="T703" s="28"/>
      <c r="U703" s="28" t="s">
        <v>129</v>
      </c>
      <c r="V703" s="29">
        <v>5.9919136910717072E-4</v>
      </c>
    </row>
    <row r="704" spans="1:22" x14ac:dyDescent="0.2">
      <c r="A704" s="28">
        <v>2004</v>
      </c>
      <c r="B704" s="28" t="s">
        <v>75</v>
      </c>
      <c r="C704" s="28" t="s">
        <v>76</v>
      </c>
      <c r="D704" s="28" t="s">
        <v>72</v>
      </c>
      <c r="E704" s="28" t="s">
        <v>92</v>
      </c>
      <c r="F704" s="28" t="s">
        <v>74</v>
      </c>
      <c r="G704" s="28">
        <v>40</v>
      </c>
      <c r="H704" s="29">
        <v>307.33878270000002</v>
      </c>
      <c r="I704" s="30">
        <v>-34.258029644959429</v>
      </c>
      <c r="K704" s="28">
        <v>703</v>
      </c>
      <c r="L704" s="28">
        <v>2007</v>
      </c>
      <c r="M704" s="28" t="s">
        <v>56</v>
      </c>
      <c r="N704" s="28" t="s">
        <v>160</v>
      </c>
      <c r="O704" s="28">
        <v>1</v>
      </c>
      <c r="P704" s="28" t="s">
        <v>128</v>
      </c>
      <c r="Q704" s="28">
        <v>2701</v>
      </c>
      <c r="R704" s="28"/>
      <c r="S704" s="28"/>
      <c r="T704" s="28"/>
      <c r="U704" s="28" t="s">
        <v>129</v>
      </c>
      <c r="V704" s="29">
        <v>68.875500000000002</v>
      </c>
    </row>
    <row r="705" spans="1:22" x14ac:dyDescent="0.2">
      <c r="A705" s="28">
        <v>2003</v>
      </c>
      <c r="B705" s="28" t="s">
        <v>75</v>
      </c>
      <c r="C705" s="28" t="s">
        <v>76</v>
      </c>
      <c r="D705" s="28" t="s">
        <v>72</v>
      </c>
      <c r="E705" s="28" t="s">
        <v>92</v>
      </c>
      <c r="F705" s="28" t="s">
        <v>74</v>
      </c>
      <c r="G705" s="28">
        <v>40</v>
      </c>
      <c r="H705" s="29">
        <v>297.99053609999999</v>
      </c>
      <c r="I705" s="30">
        <v>-33.216011757279439</v>
      </c>
      <c r="K705" s="28">
        <v>704</v>
      </c>
      <c r="L705" s="28">
        <v>2007</v>
      </c>
      <c r="M705" s="28" t="s">
        <v>161</v>
      </c>
      <c r="N705" s="28" t="s">
        <v>127</v>
      </c>
      <c r="O705" s="28">
        <v>0.5</v>
      </c>
      <c r="P705" s="28" t="s">
        <v>128</v>
      </c>
      <c r="Q705" s="28">
        <v>360</v>
      </c>
      <c r="R705" s="28"/>
      <c r="S705" s="28"/>
      <c r="T705" s="28"/>
      <c r="U705" s="28" t="s">
        <v>129</v>
      </c>
      <c r="V705" s="29">
        <v>48.96</v>
      </c>
    </row>
    <row r="706" spans="1:22" x14ac:dyDescent="0.2">
      <c r="A706" s="28">
        <v>2002</v>
      </c>
      <c r="B706" s="28" t="s">
        <v>75</v>
      </c>
      <c r="C706" s="28" t="s">
        <v>76</v>
      </c>
      <c r="D706" s="28" t="s">
        <v>72</v>
      </c>
      <c r="E706" s="28" t="s">
        <v>92</v>
      </c>
      <c r="F706" s="28" t="s">
        <v>74</v>
      </c>
      <c r="G706" s="28">
        <v>40</v>
      </c>
      <c r="H706" s="29">
        <v>288.6422895</v>
      </c>
      <c r="I706" s="30">
        <v>-32.173993869599464</v>
      </c>
      <c r="K706" s="28">
        <v>705</v>
      </c>
      <c r="L706" s="28">
        <v>2007</v>
      </c>
      <c r="M706" s="28" t="s">
        <v>161</v>
      </c>
      <c r="N706" s="28" t="s">
        <v>127</v>
      </c>
      <c r="O706" s="28">
        <v>0.5</v>
      </c>
      <c r="P706" s="28" t="s">
        <v>128</v>
      </c>
      <c r="Q706" s="28">
        <v>360</v>
      </c>
      <c r="R706" s="28"/>
      <c r="S706" s="28"/>
      <c r="T706" s="28"/>
      <c r="U706" s="28" t="s">
        <v>133</v>
      </c>
      <c r="V706" s="29">
        <v>48.96</v>
      </c>
    </row>
    <row r="707" spans="1:22" x14ac:dyDescent="0.2">
      <c r="A707" s="28">
        <v>2001</v>
      </c>
      <c r="B707" s="28" t="s">
        <v>75</v>
      </c>
      <c r="C707" s="28" t="s">
        <v>76</v>
      </c>
      <c r="D707" s="28" t="s">
        <v>72</v>
      </c>
      <c r="E707" s="28" t="s">
        <v>92</v>
      </c>
      <c r="F707" s="28" t="s">
        <v>74</v>
      </c>
      <c r="G707" s="28">
        <v>40</v>
      </c>
      <c r="H707" s="29">
        <v>312.13431179999998</v>
      </c>
      <c r="I707" s="30">
        <v>-34.792571288639415</v>
      </c>
      <c r="K707" s="28">
        <v>706</v>
      </c>
      <c r="L707" s="28">
        <v>2007</v>
      </c>
      <c r="M707" s="28" t="s">
        <v>162</v>
      </c>
      <c r="N707" s="28" t="s">
        <v>146</v>
      </c>
      <c r="O707" s="28">
        <v>1</v>
      </c>
      <c r="P707" s="28" t="s">
        <v>128</v>
      </c>
      <c r="Q707" s="28">
        <v>58</v>
      </c>
      <c r="R707" s="28"/>
      <c r="S707" s="28"/>
      <c r="T707" s="28"/>
      <c r="U707" s="28" t="s">
        <v>129</v>
      </c>
      <c r="V707" s="29">
        <v>4.8001518519635225E-5</v>
      </c>
    </row>
    <row r="708" spans="1:22" x14ac:dyDescent="0.2">
      <c r="A708" s="28">
        <v>2000</v>
      </c>
      <c r="B708" s="28" t="s">
        <v>75</v>
      </c>
      <c r="C708" s="28" t="s">
        <v>76</v>
      </c>
      <c r="D708" s="28" t="s">
        <v>72</v>
      </c>
      <c r="E708" s="28" t="s">
        <v>92</v>
      </c>
      <c r="F708" s="28" t="s">
        <v>74</v>
      </c>
      <c r="G708" s="28">
        <v>40</v>
      </c>
      <c r="H708" s="29">
        <v>335.62633409999899</v>
      </c>
      <c r="I708" s="30">
        <v>-37.41114870767926</v>
      </c>
      <c r="K708" s="28">
        <v>707</v>
      </c>
      <c r="L708" s="28">
        <v>2007</v>
      </c>
      <c r="M708" s="28" t="s">
        <v>163</v>
      </c>
      <c r="N708" s="28" t="s">
        <v>146</v>
      </c>
      <c r="O708" s="28">
        <v>1</v>
      </c>
      <c r="P708" s="28" t="s">
        <v>128</v>
      </c>
      <c r="Q708" s="28">
        <v>625</v>
      </c>
      <c r="R708" s="28"/>
      <c r="S708" s="28"/>
      <c r="T708" s="28"/>
      <c r="U708" s="28" t="s">
        <v>129</v>
      </c>
      <c r="V708" s="29">
        <v>5.1725774266848305E-4</v>
      </c>
    </row>
    <row r="709" spans="1:22" x14ac:dyDescent="0.2">
      <c r="A709" s="28">
        <v>1999</v>
      </c>
      <c r="B709" s="28" t="s">
        <v>75</v>
      </c>
      <c r="C709" s="28" t="s">
        <v>76</v>
      </c>
      <c r="D709" s="28" t="s">
        <v>72</v>
      </c>
      <c r="E709" s="28" t="s">
        <v>92</v>
      </c>
      <c r="F709" s="28" t="s">
        <v>74</v>
      </c>
      <c r="G709" s="28">
        <v>40</v>
      </c>
      <c r="H709" s="29">
        <v>359.11835639999998</v>
      </c>
      <c r="I709" s="30">
        <v>-40.029726126719325</v>
      </c>
      <c r="K709" s="28">
        <v>708</v>
      </c>
      <c r="L709" s="28">
        <v>2007</v>
      </c>
      <c r="M709" s="28" t="s">
        <v>164</v>
      </c>
      <c r="N709" s="28" t="s">
        <v>146</v>
      </c>
      <c r="O709" s="28">
        <v>1</v>
      </c>
      <c r="P709" s="28" t="s">
        <v>128</v>
      </c>
      <c r="Q709" s="28">
        <v>3584</v>
      </c>
      <c r="R709" s="28"/>
      <c r="S709" s="28"/>
      <c r="T709" s="28"/>
      <c r="U709" s="28" t="s">
        <v>129</v>
      </c>
      <c r="V709" s="29">
        <v>2.9661627995581493E-3</v>
      </c>
    </row>
    <row r="710" spans="1:22" x14ac:dyDescent="0.2">
      <c r="A710" s="28">
        <v>1998</v>
      </c>
      <c r="B710" s="28" t="s">
        <v>75</v>
      </c>
      <c r="C710" s="28" t="s">
        <v>76</v>
      </c>
      <c r="D710" s="28" t="s">
        <v>72</v>
      </c>
      <c r="E710" s="28" t="s">
        <v>92</v>
      </c>
      <c r="F710" s="28" t="s">
        <v>74</v>
      </c>
      <c r="G710" s="28">
        <v>40</v>
      </c>
      <c r="H710" s="29">
        <v>382.61037869999899</v>
      </c>
      <c r="I710" s="30">
        <v>-42.64830354575917</v>
      </c>
      <c r="K710" s="28">
        <v>709</v>
      </c>
      <c r="L710" s="28">
        <v>2007</v>
      </c>
      <c r="M710" s="28" t="s">
        <v>165</v>
      </c>
      <c r="N710" s="28" t="s">
        <v>140</v>
      </c>
      <c r="O710" s="28">
        <v>1</v>
      </c>
      <c r="P710" s="28" t="s">
        <v>128</v>
      </c>
      <c r="Q710" s="28">
        <v>9337</v>
      </c>
      <c r="R710" s="28">
        <v>0</v>
      </c>
      <c r="S710" s="45">
        <v>0</v>
      </c>
      <c r="T710" s="45">
        <v>0</v>
      </c>
      <c r="U710" s="28" t="s">
        <v>129</v>
      </c>
      <c r="V710" s="29">
        <v>0</v>
      </c>
    </row>
    <row r="711" spans="1:22" x14ac:dyDescent="0.2">
      <c r="A711" s="28">
        <v>1997</v>
      </c>
      <c r="B711" s="28" t="s">
        <v>75</v>
      </c>
      <c r="C711" s="28" t="s">
        <v>76</v>
      </c>
      <c r="D711" s="28" t="s">
        <v>72</v>
      </c>
      <c r="E711" s="28" t="s">
        <v>92</v>
      </c>
      <c r="F711" s="28" t="s">
        <v>74</v>
      </c>
      <c r="G711" s="28">
        <v>40</v>
      </c>
      <c r="H711" s="29">
        <v>406.10240099999999</v>
      </c>
      <c r="I711" s="30">
        <v>-45.266880964799242</v>
      </c>
      <c r="K711" s="28">
        <v>710</v>
      </c>
      <c r="L711" s="28">
        <v>2007</v>
      </c>
      <c r="M711" s="28" t="s">
        <v>166</v>
      </c>
      <c r="N711" s="28" t="s">
        <v>167</v>
      </c>
      <c r="O711" s="28">
        <v>0.5</v>
      </c>
      <c r="P711" s="28" t="s">
        <v>128</v>
      </c>
      <c r="Q711" s="28">
        <v>6962.5</v>
      </c>
      <c r="R711" s="28"/>
      <c r="S711" s="28"/>
      <c r="T711" s="28"/>
      <c r="U711" s="28" t="s">
        <v>129</v>
      </c>
      <c r="V711" s="29">
        <v>1139.6390100907124</v>
      </c>
    </row>
    <row r="712" spans="1:22" x14ac:dyDescent="0.2">
      <c r="A712" s="28">
        <v>1996</v>
      </c>
      <c r="B712" s="28" t="s">
        <v>75</v>
      </c>
      <c r="C712" s="28" t="s">
        <v>76</v>
      </c>
      <c r="D712" s="28" t="s">
        <v>72</v>
      </c>
      <c r="E712" s="28" t="s">
        <v>92</v>
      </c>
      <c r="F712" s="28" t="s">
        <v>74</v>
      </c>
      <c r="G712" s="28">
        <v>40</v>
      </c>
      <c r="H712" s="29">
        <v>406.10240099999999</v>
      </c>
      <c r="I712" s="30">
        <v>-45.266880964799242</v>
      </c>
      <c r="K712" s="28">
        <v>711</v>
      </c>
      <c r="L712" s="28">
        <v>2007</v>
      </c>
      <c r="M712" s="28" t="s">
        <v>166</v>
      </c>
      <c r="N712" s="28" t="s">
        <v>167</v>
      </c>
      <c r="O712" s="28">
        <v>0.5</v>
      </c>
      <c r="P712" s="28" t="s">
        <v>128</v>
      </c>
      <c r="Q712" s="28">
        <v>6962.5</v>
      </c>
      <c r="R712" s="28"/>
      <c r="S712" s="28"/>
      <c r="T712" s="28"/>
      <c r="U712" s="28" t="s">
        <v>133</v>
      </c>
      <c r="V712" s="29">
        <v>1118.7438116475</v>
      </c>
    </row>
    <row r="713" spans="1:22" x14ac:dyDescent="0.2">
      <c r="A713" s="28">
        <v>1995</v>
      </c>
      <c r="B713" s="28" t="s">
        <v>75</v>
      </c>
      <c r="C713" s="28" t="s">
        <v>76</v>
      </c>
      <c r="D713" s="28" t="s">
        <v>72</v>
      </c>
      <c r="E713" s="28" t="s">
        <v>92</v>
      </c>
      <c r="F713" s="28" t="s">
        <v>74</v>
      </c>
      <c r="G713" s="28">
        <v>40</v>
      </c>
      <c r="H713" s="29">
        <v>406.10240099999999</v>
      </c>
      <c r="I713" s="30">
        <v>-45.266880964799242</v>
      </c>
      <c r="K713" s="28">
        <v>712</v>
      </c>
      <c r="L713" s="28">
        <v>2007</v>
      </c>
      <c r="M713" s="28" t="s">
        <v>168</v>
      </c>
      <c r="N713" s="28" t="s">
        <v>146</v>
      </c>
      <c r="O713" s="28">
        <v>1</v>
      </c>
      <c r="P713" s="28" t="s">
        <v>128</v>
      </c>
      <c r="Q713" s="28">
        <v>5748</v>
      </c>
      <c r="R713" s="28"/>
      <c r="S713" s="28"/>
      <c r="T713" s="28"/>
      <c r="U713" s="28" t="s">
        <v>129</v>
      </c>
      <c r="V713" s="29">
        <v>4.7571160077735045E-3</v>
      </c>
    </row>
    <row r="714" spans="1:22" x14ac:dyDescent="0.2">
      <c r="A714" s="28">
        <v>1994</v>
      </c>
      <c r="B714" s="28" t="s">
        <v>75</v>
      </c>
      <c r="C714" s="28" t="s">
        <v>76</v>
      </c>
      <c r="D714" s="28" t="s">
        <v>72</v>
      </c>
      <c r="E714" s="28" t="s">
        <v>92</v>
      </c>
      <c r="F714" s="28" t="s">
        <v>74</v>
      </c>
      <c r="G714" s="28">
        <v>40</v>
      </c>
      <c r="H714" s="29">
        <v>406.10240099999999</v>
      </c>
      <c r="I714" s="30">
        <v>-45.266880964799242</v>
      </c>
      <c r="K714" s="28">
        <v>713</v>
      </c>
      <c r="L714" s="28">
        <v>2008</v>
      </c>
      <c r="M714" s="28" t="s">
        <v>126</v>
      </c>
      <c r="N714" s="28" t="s">
        <v>127</v>
      </c>
      <c r="O714" s="28">
        <v>0.5</v>
      </c>
      <c r="P714" s="28" t="s">
        <v>128</v>
      </c>
      <c r="Q714" s="28">
        <v>945.6</v>
      </c>
      <c r="R714" s="28"/>
      <c r="S714" s="28"/>
      <c r="T714" s="28"/>
      <c r="U714" s="28" t="s">
        <v>129</v>
      </c>
      <c r="V714" s="29">
        <v>128.60160000000002</v>
      </c>
    </row>
    <row r="715" spans="1:22" x14ac:dyDescent="0.2">
      <c r="A715" s="28">
        <v>1993</v>
      </c>
      <c r="B715" s="28" t="s">
        <v>75</v>
      </c>
      <c r="C715" s="28" t="s">
        <v>76</v>
      </c>
      <c r="D715" s="28" t="s">
        <v>72</v>
      </c>
      <c r="E715" s="28" t="s">
        <v>92</v>
      </c>
      <c r="F715" s="28" t="s">
        <v>74</v>
      </c>
      <c r="G715" s="28">
        <v>40</v>
      </c>
      <c r="H715" s="29">
        <v>406.10240099999999</v>
      </c>
      <c r="I715" s="30">
        <v>-45.266880964799242</v>
      </c>
      <c r="K715" s="28">
        <v>714</v>
      </c>
      <c r="L715" s="28">
        <v>2008</v>
      </c>
      <c r="M715" s="28" t="s">
        <v>126</v>
      </c>
      <c r="N715" s="28" t="s">
        <v>127</v>
      </c>
      <c r="O715" s="28">
        <v>0.5</v>
      </c>
      <c r="P715" s="28" t="s">
        <v>128</v>
      </c>
      <c r="Q715" s="28">
        <v>945.6</v>
      </c>
      <c r="R715" s="28"/>
      <c r="S715" s="28"/>
      <c r="T715" s="28"/>
      <c r="U715" s="28" t="s">
        <v>133</v>
      </c>
      <c r="V715" s="29">
        <v>128.60160000000002</v>
      </c>
    </row>
    <row r="716" spans="1:22" x14ac:dyDescent="0.2">
      <c r="A716" s="28">
        <v>1992</v>
      </c>
      <c r="B716" s="28" t="s">
        <v>75</v>
      </c>
      <c r="C716" s="28" t="s">
        <v>76</v>
      </c>
      <c r="D716" s="28" t="s">
        <v>72</v>
      </c>
      <c r="E716" s="28" t="s">
        <v>92</v>
      </c>
      <c r="F716" s="28" t="s">
        <v>74</v>
      </c>
      <c r="G716" s="28">
        <v>40</v>
      </c>
      <c r="H716" s="29">
        <v>406.10240099999999</v>
      </c>
      <c r="I716" s="30">
        <v>-45.266880964799242</v>
      </c>
      <c r="K716" s="28">
        <v>715</v>
      </c>
      <c r="L716" s="28">
        <v>2008</v>
      </c>
      <c r="M716" s="28" t="s">
        <v>136</v>
      </c>
      <c r="N716" s="28" t="s">
        <v>137</v>
      </c>
      <c r="O716" s="28">
        <v>0.5</v>
      </c>
      <c r="P716" s="28" t="s">
        <v>128</v>
      </c>
      <c r="Q716" s="28">
        <v>78.8</v>
      </c>
      <c r="R716" s="28"/>
      <c r="S716" s="28"/>
      <c r="T716" s="28"/>
      <c r="U716" s="28" t="s">
        <v>129</v>
      </c>
      <c r="V716" s="29">
        <v>0</v>
      </c>
    </row>
    <row r="717" spans="1:22" x14ac:dyDescent="0.2">
      <c r="A717" s="28">
        <v>1991</v>
      </c>
      <c r="B717" s="28" t="s">
        <v>75</v>
      </c>
      <c r="C717" s="28" t="s">
        <v>76</v>
      </c>
      <c r="D717" s="28" t="s">
        <v>72</v>
      </c>
      <c r="E717" s="28" t="s">
        <v>92</v>
      </c>
      <c r="F717" s="28" t="s">
        <v>74</v>
      </c>
      <c r="G717" s="28">
        <v>40</v>
      </c>
      <c r="H717" s="29">
        <v>406.10240099999999</v>
      </c>
      <c r="I717" s="30">
        <v>-45.266880964799242</v>
      </c>
      <c r="K717" s="28">
        <v>716</v>
      </c>
      <c r="L717" s="28">
        <v>2008</v>
      </c>
      <c r="M717" s="28" t="s">
        <v>136</v>
      </c>
      <c r="N717" s="28" t="s">
        <v>137</v>
      </c>
      <c r="O717" s="28">
        <v>0.5</v>
      </c>
      <c r="P717" s="28" t="s">
        <v>128</v>
      </c>
      <c r="Q717" s="28">
        <v>78.8</v>
      </c>
      <c r="R717" s="28"/>
      <c r="S717" s="28"/>
      <c r="T717" s="28"/>
      <c r="U717" s="28" t="s">
        <v>133</v>
      </c>
      <c r="V717" s="29">
        <v>0</v>
      </c>
    </row>
    <row r="718" spans="1:22" x14ac:dyDescent="0.2">
      <c r="A718" s="28">
        <v>1990</v>
      </c>
      <c r="B718" s="28" t="s">
        <v>75</v>
      </c>
      <c r="C718" s="28" t="s">
        <v>76</v>
      </c>
      <c r="D718" s="28" t="s">
        <v>72</v>
      </c>
      <c r="E718" s="28" t="s">
        <v>92</v>
      </c>
      <c r="F718" s="28" t="s">
        <v>74</v>
      </c>
      <c r="G718" s="28">
        <v>40</v>
      </c>
      <c r="H718" s="29">
        <v>406.10240099999999</v>
      </c>
      <c r="I718" s="30">
        <v>-45.266880964799242</v>
      </c>
      <c r="K718" s="28">
        <v>717</v>
      </c>
      <c r="L718" s="28">
        <v>2008</v>
      </c>
      <c r="M718" s="28" t="s">
        <v>49</v>
      </c>
      <c r="N718" s="28" t="s">
        <v>140</v>
      </c>
      <c r="O718" s="28">
        <v>2.1301447325177299E-2</v>
      </c>
      <c r="P718" s="28" t="s">
        <v>128</v>
      </c>
      <c r="Q718" s="28">
        <v>2509.43830358984</v>
      </c>
      <c r="R718" s="28">
        <v>50</v>
      </c>
      <c r="S718" s="45">
        <v>0.3</v>
      </c>
      <c r="T718" s="45">
        <v>0.15</v>
      </c>
      <c r="U718" s="28" t="s">
        <v>141</v>
      </c>
      <c r="V718" s="29">
        <v>2133.0225580513643</v>
      </c>
    </row>
    <row r="719" spans="1:22" x14ac:dyDescent="0.2">
      <c r="A719" s="28">
        <v>2020</v>
      </c>
      <c r="B719" s="28" t="s">
        <v>77</v>
      </c>
      <c r="C719" s="28" t="s">
        <v>76</v>
      </c>
      <c r="D719" s="28" t="s">
        <v>90</v>
      </c>
      <c r="E719" s="28" t="s">
        <v>92</v>
      </c>
      <c r="F719" s="28" t="s">
        <v>74</v>
      </c>
      <c r="G719" s="28">
        <v>46.949980972902402</v>
      </c>
      <c r="H719" s="29">
        <v>9178.2784800000009</v>
      </c>
      <c r="I719" s="30">
        <v>-6179.3555317401351</v>
      </c>
      <c r="K719" s="28">
        <v>718</v>
      </c>
      <c r="L719" s="28">
        <v>2008</v>
      </c>
      <c r="M719" s="28" t="s">
        <v>49</v>
      </c>
      <c r="N719" s="28" t="s">
        <v>140</v>
      </c>
      <c r="O719" s="28">
        <v>0.29151669517703699</v>
      </c>
      <c r="P719" s="28" t="s">
        <v>128</v>
      </c>
      <c r="Q719" s="28">
        <v>34342.415792025997</v>
      </c>
      <c r="R719" s="28">
        <v>50</v>
      </c>
      <c r="S719" s="45">
        <v>0.3</v>
      </c>
      <c r="T719" s="45">
        <v>0.15</v>
      </c>
      <c r="U719" s="28" t="s">
        <v>169</v>
      </c>
      <c r="V719" s="29">
        <v>29191.0534232221</v>
      </c>
    </row>
    <row r="720" spans="1:22" x14ac:dyDescent="0.2">
      <c r="A720" s="28">
        <v>2019</v>
      </c>
      <c r="B720" s="28" t="s">
        <v>77</v>
      </c>
      <c r="C720" s="28" t="s">
        <v>76</v>
      </c>
      <c r="D720" s="28" t="s">
        <v>90</v>
      </c>
      <c r="E720" s="28" t="s">
        <v>92</v>
      </c>
      <c r="F720" s="28" t="s">
        <v>74</v>
      </c>
      <c r="G720" s="28">
        <v>44.478929342749602</v>
      </c>
      <c r="H720" s="29">
        <v>9465.0996825000002</v>
      </c>
      <c r="I720" s="30">
        <v>-6372.4603921070138</v>
      </c>
      <c r="K720" s="28">
        <v>719</v>
      </c>
      <c r="L720" s="28">
        <v>2008</v>
      </c>
      <c r="M720" s="28" t="s">
        <v>49</v>
      </c>
      <c r="N720" s="28" t="s">
        <v>140</v>
      </c>
      <c r="O720" s="28">
        <v>3.2988678955933798E-2</v>
      </c>
      <c r="P720" s="28" t="s">
        <v>128</v>
      </c>
      <c r="Q720" s="28">
        <v>3886.26431308274</v>
      </c>
      <c r="R720" s="28">
        <v>50</v>
      </c>
      <c r="S720" s="45">
        <v>0.3</v>
      </c>
      <c r="T720" s="45">
        <v>0.15</v>
      </c>
      <c r="U720" s="28" t="s">
        <v>129</v>
      </c>
      <c r="V720" s="29">
        <v>3303.3246661203293</v>
      </c>
    </row>
    <row r="721" spans="1:22" x14ac:dyDescent="0.2">
      <c r="A721" s="28">
        <v>2018</v>
      </c>
      <c r="B721" s="28" t="s">
        <v>77</v>
      </c>
      <c r="C721" s="28" t="s">
        <v>76</v>
      </c>
      <c r="D721" s="28" t="s">
        <v>90</v>
      </c>
      <c r="E721" s="28" t="s">
        <v>92</v>
      </c>
      <c r="F721" s="28" t="s">
        <v>74</v>
      </c>
      <c r="G721" s="28">
        <v>46.949980972902402</v>
      </c>
      <c r="H721" s="29">
        <v>10358.342855999899</v>
      </c>
      <c r="I721" s="30">
        <v>-6973.8441001066558</v>
      </c>
      <c r="K721" s="28">
        <v>720</v>
      </c>
      <c r="L721" s="28">
        <v>2008</v>
      </c>
      <c r="M721" s="28" t="s">
        <v>49</v>
      </c>
      <c r="N721" s="28" t="s">
        <v>140</v>
      </c>
      <c r="O721" s="28">
        <v>0.15</v>
      </c>
      <c r="P721" s="28" t="s">
        <v>128</v>
      </c>
      <c r="Q721" s="28">
        <v>17670.8999999999</v>
      </c>
      <c r="R721" s="28">
        <v>50</v>
      </c>
      <c r="S721" s="45">
        <v>0.3</v>
      </c>
      <c r="T721" s="45">
        <v>0.15</v>
      </c>
      <c r="U721" s="28" t="s">
        <v>142</v>
      </c>
      <c r="V721" s="29">
        <v>15020.264999999916</v>
      </c>
    </row>
    <row r="722" spans="1:22" x14ac:dyDescent="0.2">
      <c r="A722" s="28">
        <v>2017</v>
      </c>
      <c r="B722" s="28" t="s">
        <v>77</v>
      </c>
      <c r="C722" s="28" t="s">
        <v>76</v>
      </c>
      <c r="D722" s="28" t="s">
        <v>90</v>
      </c>
      <c r="E722" s="28" t="s">
        <v>92</v>
      </c>
      <c r="F722" s="28" t="s">
        <v>74</v>
      </c>
      <c r="G722" s="28">
        <v>43.286886230451302</v>
      </c>
      <c r="H722" s="29">
        <v>11325.1843500615</v>
      </c>
      <c r="I722" s="30">
        <v>-7624.7785152765737</v>
      </c>
      <c r="K722" s="28">
        <v>721</v>
      </c>
      <c r="L722" s="28">
        <v>2008</v>
      </c>
      <c r="M722" s="28" t="s">
        <v>49</v>
      </c>
      <c r="N722" s="28" t="s">
        <v>140</v>
      </c>
      <c r="O722" s="28">
        <v>4.1931785418512398E-3</v>
      </c>
      <c r="P722" s="28" t="s">
        <v>128</v>
      </c>
      <c r="Q722" s="28">
        <v>493.981591301327</v>
      </c>
      <c r="R722" s="28">
        <v>50</v>
      </c>
      <c r="S722" s="45">
        <v>0.3</v>
      </c>
      <c r="T722" s="45">
        <v>0.15</v>
      </c>
      <c r="U722" s="28" t="s">
        <v>170</v>
      </c>
      <c r="V722" s="29">
        <v>419.884352606128</v>
      </c>
    </row>
    <row r="723" spans="1:22" x14ac:dyDescent="0.2">
      <c r="A723" s="28">
        <v>2016</v>
      </c>
      <c r="B723" s="28" t="s">
        <v>77</v>
      </c>
      <c r="C723" s="28" t="s">
        <v>76</v>
      </c>
      <c r="D723" s="28" t="s">
        <v>90</v>
      </c>
      <c r="E723" s="28" t="s">
        <v>92</v>
      </c>
      <c r="F723" s="28" t="s">
        <v>74</v>
      </c>
      <c r="G723" s="28">
        <v>49.421032603055203</v>
      </c>
      <c r="H723" s="29">
        <v>9287.5436999999893</v>
      </c>
      <c r="I723" s="30">
        <v>-6252.9192880703667</v>
      </c>
      <c r="K723" s="28">
        <v>722</v>
      </c>
      <c r="L723" s="28">
        <v>2008</v>
      </c>
      <c r="M723" s="28" t="s">
        <v>49</v>
      </c>
      <c r="N723" s="28" t="s">
        <v>140</v>
      </c>
      <c r="O723" s="28">
        <v>0.5</v>
      </c>
      <c r="P723" s="28" t="s">
        <v>128</v>
      </c>
      <c r="Q723" s="28">
        <v>58903</v>
      </c>
      <c r="R723" s="28">
        <v>50</v>
      </c>
      <c r="S723" s="45">
        <v>0.3</v>
      </c>
      <c r="T723" s="45">
        <v>0.15</v>
      </c>
      <c r="U723" s="28" t="s">
        <v>133</v>
      </c>
      <c r="V723" s="29">
        <v>50067.55</v>
      </c>
    </row>
    <row r="724" spans="1:22" x14ac:dyDescent="0.2">
      <c r="A724" s="28">
        <v>2015</v>
      </c>
      <c r="B724" s="28" t="s">
        <v>77</v>
      </c>
      <c r="C724" s="28" t="s">
        <v>76</v>
      </c>
      <c r="D724" s="28" t="s">
        <v>90</v>
      </c>
      <c r="E724" s="28" t="s">
        <v>92</v>
      </c>
      <c r="F724" s="28" t="s">
        <v>74</v>
      </c>
      <c r="G724" s="28">
        <v>42.007877712596901</v>
      </c>
      <c r="H724" s="29">
        <v>5769.2036159999998</v>
      </c>
      <c r="I724" s="30">
        <v>-3884.166334236656</v>
      </c>
      <c r="K724" s="28">
        <v>723</v>
      </c>
      <c r="L724" s="28">
        <v>2008</v>
      </c>
      <c r="M724" s="28" t="s">
        <v>50</v>
      </c>
      <c r="N724" s="28" t="s">
        <v>143</v>
      </c>
      <c r="O724" s="28">
        <v>0.5</v>
      </c>
      <c r="P724" s="28" t="s">
        <v>128</v>
      </c>
      <c r="Q724" s="28">
        <v>5149.5</v>
      </c>
      <c r="R724" s="28"/>
      <c r="S724" s="28"/>
      <c r="T724" s="28"/>
      <c r="U724" s="28" t="s">
        <v>129</v>
      </c>
      <c r="V724" s="29">
        <v>6291.9713817786615</v>
      </c>
    </row>
    <row r="725" spans="1:22" x14ac:dyDescent="0.2">
      <c r="A725" s="28">
        <v>2014</v>
      </c>
      <c r="B725" s="28" t="s">
        <v>77</v>
      </c>
      <c r="C725" s="28" t="s">
        <v>76</v>
      </c>
      <c r="D725" s="28" t="s">
        <v>90</v>
      </c>
      <c r="E725" s="28" t="s">
        <v>92</v>
      </c>
      <c r="F725" s="28" t="s">
        <v>74</v>
      </c>
      <c r="G725" s="28">
        <v>44.478929342749602</v>
      </c>
      <c r="H725" s="29">
        <v>4179.3946649999898</v>
      </c>
      <c r="I725" s="30">
        <v>-2813.8136796316617</v>
      </c>
      <c r="K725" s="28">
        <v>724</v>
      </c>
      <c r="L725" s="28">
        <v>2008</v>
      </c>
      <c r="M725" s="28" t="s">
        <v>50</v>
      </c>
      <c r="N725" s="28" t="s">
        <v>143</v>
      </c>
      <c r="O725" s="28">
        <v>0.5</v>
      </c>
      <c r="P725" s="28" t="s">
        <v>128</v>
      </c>
      <c r="Q725" s="28">
        <v>5149.5</v>
      </c>
      <c r="R725" s="28"/>
      <c r="S725" s="28"/>
      <c r="T725" s="28"/>
      <c r="U725" s="28" t="s">
        <v>133</v>
      </c>
      <c r="V725" s="29">
        <v>6134.2709019132599</v>
      </c>
    </row>
    <row r="726" spans="1:22" x14ac:dyDescent="0.2">
      <c r="A726" s="28">
        <v>2013</v>
      </c>
      <c r="B726" s="28" t="s">
        <v>77</v>
      </c>
      <c r="C726" s="28" t="s">
        <v>76</v>
      </c>
      <c r="D726" s="28" t="s">
        <v>90</v>
      </c>
      <c r="E726" s="28" t="s">
        <v>92</v>
      </c>
      <c r="F726" s="28" t="s">
        <v>74</v>
      </c>
      <c r="G726" s="28">
        <v>37.0657744522914</v>
      </c>
      <c r="H726" s="29">
        <v>5572.5262199999997</v>
      </c>
      <c r="I726" s="30">
        <v>-3751.7515728422245</v>
      </c>
      <c r="K726" s="28">
        <v>725</v>
      </c>
      <c r="L726" s="28">
        <v>2008</v>
      </c>
      <c r="M726" s="28" t="s">
        <v>51</v>
      </c>
      <c r="N726" s="28" t="s">
        <v>144</v>
      </c>
      <c r="O726" s="28">
        <v>4.2807176383465498E-2</v>
      </c>
      <c r="P726" s="28" t="s">
        <v>128</v>
      </c>
      <c r="Q726" s="28">
        <v>5993.0046936851804</v>
      </c>
      <c r="R726" s="28"/>
      <c r="S726" s="28"/>
      <c r="T726" s="28"/>
      <c r="U726" s="28" t="s">
        <v>141</v>
      </c>
      <c r="V726" s="29">
        <v>14400.759037889542</v>
      </c>
    </row>
    <row r="727" spans="1:22" x14ac:dyDescent="0.2">
      <c r="A727" s="28">
        <v>2012</v>
      </c>
      <c r="B727" s="28" t="s">
        <v>77</v>
      </c>
      <c r="C727" s="28" t="s">
        <v>76</v>
      </c>
      <c r="D727" s="28" t="s">
        <v>90</v>
      </c>
      <c r="E727" s="28" t="s">
        <v>92</v>
      </c>
      <c r="F727" s="28" t="s">
        <v>74</v>
      </c>
      <c r="G727" s="28">
        <v>46.893926405878702</v>
      </c>
      <c r="H727" s="29">
        <v>5259.8747194919997</v>
      </c>
      <c r="I727" s="30">
        <v>-3541.2562404788764</v>
      </c>
      <c r="K727" s="28">
        <v>726</v>
      </c>
      <c r="L727" s="28">
        <v>2008</v>
      </c>
      <c r="M727" s="28" t="s">
        <v>51</v>
      </c>
      <c r="N727" s="28" t="s">
        <v>144</v>
      </c>
      <c r="O727" s="28">
        <v>0.58582904713797501</v>
      </c>
      <c r="P727" s="28" t="s">
        <v>128</v>
      </c>
      <c r="Q727" s="28">
        <v>82016.066599316502</v>
      </c>
      <c r="R727" s="28"/>
      <c r="S727" s="28"/>
      <c r="T727" s="28"/>
      <c r="U727" s="28" t="s">
        <v>169</v>
      </c>
      <c r="V727" s="29">
        <v>210013.26055586518</v>
      </c>
    </row>
    <row r="728" spans="1:22" x14ac:dyDescent="0.2">
      <c r="A728" s="28">
        <v>2011</v>
      </c>
      <c r="B728" s="28" t="s">
        <v>77</v>
      </c>
      <c r="C728" s="28" t="s">
        <v>76</v>
      </c>
      <c r="D728" s="28" t="s">
        <v>90</v>
      </c>
      <c r="E728" s="28" t="s">
        <v>92</v>
      </c>
      <c r="F728" s="28" t="s">
        <v>74</v>
      </c>
      <c r="G728" s="28">
        <v>37.0657744522914</v>
      </c>
      <c r="H728" s="29">
        <v>5375.8488239999997</v>
      </c>
      <c r="I728" s="30">
        <v>-3619.336811447793</v>
      </c>
      <c r="K728" s="28">
        <v>727</v>
      </c>
      <c r="L728" s="28">
        <v>2008</v>
      </c>
      <c r="M728" s="28" t="s">
        <v>51</v>
      </c>
      <c r="N728" s="28" t="s">
        <v>144</v>
      </c>
      <c r="O728" s="28">
        <v>6.6293720664467606E-2</v>
      </c>
      <c r="P728" s="28" t="s">
        <v>128</v>
      </c>
      <c r="Q728" s="28">
        <v>9281.1208930254597</v>
      </c>
      <c r="R728" s="28"/>
      <c r="S728" s="28"/>
      <c r="T728" s="28"/>
      <c r="U728" s="28" t="s">
        <v>129</v>
      </c>
      <c r="V728" s="29">
        <v>24744.584345549763</v>
      </c>
    </row>
    <row r="729" spans="1:22" x14ac:dyDescent="0.2">
      <c r="A729" s="28">
        <v>2010</v>
      </c>
      <c r="B729" s="28" t="s">
        <v>77</v>
      </c>
      <c r="C729" s="28" t="s">
        <v>76</v>
      </c>
      <c r="D729" s="28" t="s">
        <v>90</v>
      </c>
      <c r="E729" s="28" t="s">
        <v>92</v>
      </c>
      <c r="F729" s="28" t="s">
        <v>74</v>
      </c>
      <c r="G729" s="28">
        <v>45.7289907556505</v>
      </c>
      <c r="H729" s="29">
        <v>5572.5262199999997</v>
      </c>
      <c r="I729" s="30">
        <v>-3751.7515728422245</v>
      </c>
      <c r="K729" s="28">
        <v>728</v>
      </c>
      <c r="L729" s="28">
        <v>2008</v>
      </c>
      <c r="M729" s="28" t="s">
        <v>51</v>
      </c>
      <c r="N729" s="28" t="s">
        <v>144</v>
      </c>
      <c r="O729" s="28">
        <v>4.94405809967014E-2</v>
      </c>
      <c r="P729" s="28" t="s">
        <v>128</v>
      </c>
      <c r="Q729" s="28">
        <v>6921.6813395381996</v>
      </c>
      <c r="R729" s="28"/>
      <c r="S729" s="28"/>
      <c r="T729" s="28"/>
      <c r="U729" s="28" t="s">
        <v>142</v>
      </c>
      <c r="V729" s="29">
        <v>24904.615327436641</v>
      </c>
    </row>
    <row r="730" spans="1:22" x14ac:dyDescent="0.2">
      <c r="A730" s="28">
        <v>2009</v>
      </c>
      <c r="B730" s="28" t="s">
        <v>77</v>
      </c>
      <c r="C730" s="28" t="s">
        <v>76</v>
      </c>
      <c r="D730" s="28" t="s">
        <v>90</v>
      </c>
      <c r="E730" s="28" t="s">
        <v>92</v>
      </c>
      <c r="F730" s="28" t="s">
        <v>74</v>
      </c>
      <c r="G730" s="28">
        <v>42.007877712596901</v>
      </c>
      <c r="H730" s="29">
        <v>5441.407956</v>
      </c>
      <c r="I730" s="30">
        <v>-3663.475065245937</v>
      </c>
      <c r="K730" s="28">
        <v>729</v>
      </c>
      <c r="L730" s="28">
        <v>2008</v>
      </c>
      <c r="M730" s="28" t="s">
        <v>51</v>
      </c>
      <c r="N730" s="28" t="s">
        <v>144</v>
      </c>
      <c r="O730" s="28">
        <v>8.4265698338830894E-3</v>
      </c>
      <c r="P730" s="28" t="s">
        <v>128</v>
      </c>
      <c r="Q730" s="28">
        <v>1179.7197767436301</v>
      </c>
      <c r="R730" s="28"/>
      <c r="S730" s="28"/>
      <c r="T730" s="28"/>
      <c r="U730" s="28" t="s">
        <v>170</v>
      </c>
      <c r="V730" s="29">
        <v>3202.0926735755884</v>
      </c>
    </row>
    <row r="731" spans="1:22" x14ac:dyDescent="0.2">
      <c r="A731" s="28">
        <v>2008</v>
      </c>
      <c r="B731" s="28" t="s">
        <v>77</v>
      </c>
      <c r="C731" s="28" t="s">
        <v>76</v>
      </c>
      <c r="D731" s="28" t="s">
        <v>90</v>
      </c>
      <c r="E731" s="28" t="s">
        <v>92</v>
      </c>
      <c r="F731" s="28" t="s">
        <v>74</v>
      </c>
      <c r="G731" s="28">
        <v>46.949980972902402</v>
      </c>
      <c r="H731" s="29">
        <v>5638.0853520000001</v>
      </c>
      <c r="I731" s="30">
        <v>-3795.8898266403685</v>
      </c>
      <c r="K731" s="28">
        <v>730</v>
      </c>
      <c r="L731" s="28">
        <v>2008</v>
      </c>
      <c r="M731" s="28" t="s">
        <v>51</v>
      </c>
      <c r="N731" s="28" t="s">
        <v>144</v>
      </c>
      <c r="O731" s="28">
        <v>0.247202904983507</v>
      </c>
      <c r="P731" s="28" t="s">
        <v>128</v>
      </c>
      <c r="Q731" s="28">
        <v>34608.406697691004</v>
      </c>
      <c r="R731" s="28"/>
      <c r="S731" s="28"/>
      <c r="T731" s="28"/>
      <c r="U731" s="28" t="s">
        <v>133</v>
      </c>
      <c r="V731" s="29">
        <v>89750.339251522979</v>
      </c>
    </row>
    <row r="732" spans="1:22" x14ac:dyDescent="0.2">
      <c r="A732" s="28">
        <v>2007</v>
      </c>
      <c r="B732" s="28" t="s">
        <v>77</v>
      </c>
      <c r="C732" s="28" t="s">
        <v>76</v>
      </c>
      <c r="D732" s="28" t="s">
        <v>90</v>
      </c>
      <c r="E732" s="28" t="s">
        <v>92</v>
      </c>
      <c r="F732" s="28" t="s">
        <v>74</v>
      </c>
      <c r="G732" s="28">
        <v>46.895953311778399</v>
      </c>
      <c r="H732" s="29">
        <v>5730.064814196</v>
      </c>
      <c r="I732" s="30">
        <v>-3857.8157967191642</v>
      </c>
      <c r="K732" s="28">
        <v>731</v>
      </c>
      <c r="L732" s="28">
        <v>2008</v>
      </c>
      <c r="M732" s="28" t="s">
        <v>145</v>
      </c>
      <c r="N732" s="28" t="s">
        <v>146</v>
      </c>
      <c r="O732" s="28">
        <v>1</v>
      </c>
      <c r="P732" s="28" t="s">
        <v>128</v>
      </c>
      <c r="Q732" s="28">
        <v>43697</v>
      </c>
      <c r="R732" s="28"/>
      <c r="S732" s="28"/>
      <c r="T732" s="28"/>
      <c r="U732" s="28" t="s">
        <v>129</v>
      </c>
      <c r="V732" s="29">
        <v>3.6164178530215522E-2</v>
      </c>
    </row>
    <row r="733" spans="1:22" x14ac:dyDescent="0.2">
      <c r="A733" s="28">
        <v>2006</v>
      </c>
      <c r="B733" s="28" t="s">
        <v>77</v>
      </c>
      <c r="C733" s="28" t="s">
        <v>76</v>
      </c>
      <c r="D733" s="28" t="s">
        <v>90</v>
      </c>
      <c r="E733" s="28" t="s">
        <v>92</v>
      </c>
      <c r="F733" s="28" t="s">
        <v>74</v>
      </c>
      <c r="G733" s="28">
        <v>32.1236711919858</v>
      </c>
      <c r="H733" s="29">
        <v>5310.2896920000003</v>
      </c>
      <c r="I733" s="30">
        <v>-3575.1985576496495</v>
      </c>
      <c r="K733" s="28">
        <v>732</v>
      </c>
      <c r="L733" s="28">
        <v>2008</v>
      </c>
      <c r="M733" s="28" t="s">
        <v>147</v>
      </c>
      <c r="N733" s="28" t="s">
        <v>148</v>
      </c>
      <c r="O733" s="28">
        <v>1</v>
      </c>
      <c r="P733" s="28" t="s">
        <v>128</v>
      </c>
      <c r="Q733" s="28">
        <v>221363.4</v>
      </c>
      <c r="R733" s="28"/>
      <c r="S733" s="28"/>
      <c r="T733" s="28"/>
      <c r="U733" s="28" t="s">
        <v>129</v>
      </c>
      <c r="V733" s="29">
        <v>0.18320309214947275</v>
      </c>
    </row>
    <row r="734" spans="1:22" x14ac:dyDescent="0.2">
      <c r="A734" s="28">
        <v>2005</v>
      </c>
      <c r="B734" s="28" t="s">
        <v>77</v>
      </c>
      <c r="C734" s="28" t="s">
        <v>76</v>
      </c>
      <c r="D734" s="28" t="s">
        <v>90</v>
      </c>
      <c r="E734" s="28" t="s">
        <v>92</v>
      </c>
      <c r="F734" s="28" t="s">
        <v>74</v>
      </c>
      <c r="G734" s="28">
        <v>50.656558418131503</v>
      </c>
      <c r="H734" s="29">
        <v>5900.3218800000004</v>
      </c>
      <c r="I734" s="30">
        <v>-3972.4428418329439</v>
      </c>
      <c r="K734" s="28">
        <v>733</v>
      </c>
      <c r="L734" s="28">
        <v>2008</v>
      </c>
      <c r="M734" s="28" t="s">
        <v>149</v>
      </c>
      <c r="N734" s="28" t="s">
        <v>140</v>
      </c>
      <c r="O734" s="28">
        <v>1</v>
      </c>
      <c r="P734" s="28" t="s">
        <v>128</v>
      </c>
      <c r="Q734" s="28">
        <v>20772.599999999999</v>
      </c>
      <c r="R734" s="28">
        <v>0</v>
      </c>
      <c r="S734" s="45">
        <v>0</v>
      </c>
      <c r="T734" s="45">
        <v>0</v>
      </c>
      <c r="U734" s="28" t="s">
        <v>129</v>
      </c>
      <c r="V734" s="29">
        <v>0</v>
      </c>
    </row>
    <row r="735" spans="1:22" x14ac:dyDescent="0.2">
      <c r="A735" s="28">
        <v>2004</v>
      </c>
      <c r="B735" s="28" t="s">
        <v>77</v>
      </c>
      <c r="C735" s="28" t="s">
        <v>76</v>
      </c>
      <c r="D735" s="28" t="s">
        <v>90</v>
      </c>
      <c r="E735" s="28" t="s">
        <v>92</v>
      </c>
      <c r="F735" s="28" t="s">
        <v>74</v>
      </c>
      <c r="G735" s="28">
        <v>48.185506787978802</v>
      </c>
      <c r="H735" s="29">
        <v>5900.3218800000004</v>
      </c>
      <c r="I735" s="30">
        <v>-3972.4428418329439</v>
      </c>
      <c r="K735" s="28">
        <v>734</v>
      </c>
      <c r="L735" s="28">
        <v>2008</v>
      </c>
      <c r="M735" s="28" t="s">
        <v>150</v>
      </c>
      <c r="N735" s="28" t="s">
        <v>148</v>
      </c>
      <c r="O735" s="28">
        <v>1</v>
      </c>
      <c r="P735" s="28" t="s">
        <v>128</v>
      </c>
      <c r="Q735" s="28">
        <v>2933</v>
      </c>
      <c r="R735" s="28"/>
      <c r="S735" s="28"/>
      <c r="T735" s="28"/>
      <c r="U735" s="28" t="s">
        <v>129</v>
      </c>
      <c r="V735" s="29">
        <v>2.4273871347946572E-3</v>
      </c>
    </row>
    <row r="736" spans="1:22" x14ac:dyDescent="0.2">
      <c r="A736" s="28">
        <v>2003</v>
      </c>
      <c r="B736" s="28" t="s">
        <v>77</v>
      </c>
      <c r="C736" s="28" t="s">
        <v>76</v>
      </c>
      <c r="D736" s="28" t="s">
        <v>90</v>
      </c>
      <c r="E736" s="28" t="s">
        <v>92</v>
      </c>
      <c r="F736" s="28" t="s">
        <v>74</v>
      </c>
      <c r="G736" s="28">
        <v>45.728032364585097</v>
      </c>
      <c r="H736" s="29">
        <v>5965.8810119999998</v>
      </c>
      <c r="I736" s="30">
        <v>-4016.5810956310875</v>
      </c>
      <c r="K736" s="28">
        <v>735</v>
      </c>
      <c r="L736" s="28">
        <v>2008</v>
      </c>
      <c r="M736" s="28" t="s">
        <v>151</v>
      </c>
      <c r="N736" s="28" t="s">
        <v>146</v>
      </c>
      <c r="O736" s="28">
        <v>1</v>
      </c>
      <c r="P736" s="28" t="s">
        <v>128</v>
      </c>
      <c r="Q736" s="28">
        <v>194</v>
      </c>
      <c r="R736" s="28"/>
      <c r="S736" s="28"/>
      <c r="T736" s="28"/>
      <c r="U736" s="28" t="s">
        <v>129</v>
      </c>
      <c r="V736" s="29">
        <v>1.6055680332429712E-4</v>
      </c>
    </row>
    <row r="737" spans="1:22" x14ac:dyDescent="0.2">
      <c r="A737" s="28">
        <v>2002</v>
      </c>
      <c r="B737" s="28" t="s">
        <v>77</v>
      </c>
      <c r="C737" s="28" t="s">
        <v>76</v>
      </c>
      <c r="D737" s="28" t="s">
        <v>90</v>
      </c>
      <c r="E737" s="28" t="s">
        <v>92</v>
      </c>
      <c r="F737" s="28" t="s">
        <v>74</v>
      </c>
      <c r="G737" s="28">
        <v>40.235286772980302</v>
      </c>
      <c r="H737" s="29">
        <v>5986.3354611840005</v>
      </c>
      <c r="I737" s="30">
        <v>-4030.3522308161087</v>
      </c>
      <c r="K737" s="28">
        <v>736</v>
      </c>
      <c r="L737" s="28">
        <v>2008</v>
      </c>
      <c r="M737" s="28" t="s">
        <v>152</v>
      </c>
      <c r="N737" s="28" t="s">
        <v>146</v>
      </c>
      <c r="O737" s="28">
        <v>1</v>
      </c>
      <c r="P737" s="28" t="s">
        <v>128</v>
      </c>
      <c r="Q737" s="28">
        <v>1228.5999999999999</v>
      </c>
      <c r="R737" s="28"/>
      <c r="S737" s="28"/>
      <c r="T737" s="28"/>
      <c r="U737" s="28" t="s">
        <v>129</v>
      </c>
      <c r="V737" s="29">
        <v>1.0168045802279972E-3</v>
      </c>
    </row>
    <row r="738" spans="1:22" x14ac:dyDescent="0.2">
      <c r="A738" s="28">
        <v>2001</v>
      </c>
      <c r="B738" s="28" t="s">
        <v>77</v>
      </c>
      <c r="C738" s="28" t="s">
        <v>76</v>
      </c>
      <c r="D738" s="28" t="s">
        <v>90</v>
      </c>
      <c r="E738" s="28" t="s">
        <v>92</v>
      </c>
      <c r="F738" s="28" t="s">
        <v>74</v>
      </c>
      <c r="G738" s="28">
        <v>46.949980972902402</v>
      </c>
      <c r="H738" s="29">
        <v>5572.5262199999997</v>
      </c>
      <c r="I738" s="30">
        <v>-3751.7515728422245</v>
      </c>
      <c r="K738" s="28">
        <v>737</v>
      </c>
      <c r="L738" s="28">
        <v>2008</v>
      </c>
      <c r="M738" s="28" t="s">
        <v>153</v>
      </c>
      <c r="N738" s="28" t="s">
        <v>154</v>
      </c>
      <c r="O738" s="28">
        <v>0.5</v>
      </c>
      <c r="P738" s="28" t="s">
        <v>128</v>
      </c>
      <c r="Q738" s="28">
        <v>6480.6</v>
      </c>
      <c r="R738" s="28"/>
      <c r="S738" s="28"/>
      <c r="T738" s="28"/>
      <c r="U738" s="28" t="s">
        <v>129</v>
      </c>
      <c r="V738" s="29">
        <v>2530.6936112957605</v>
      </c>
    </row>
    <row r="739" spans="1:22" x14ac:dyDescent="0.2">
      <c r="A739" s="28">
        <v>2000</v>
      </c>
      <c r="B739" s="28" t="s">
        <v>77</v>
      </c>
      <c r="C739" s="28" t="s">
        <v>76</v>
      </c>
      <c r="D739" s="28" t="s">
        <v>90</v>
      </c>
      <c r="E739" s="28" t="s">
        <v>92</v>
      </c>
      <c r="F739" s="28" t="s">
        <v>74</v>
      </c>
      <c r="G739" s="28">
        <v>40.786887495344899</v>
      </c>
      <c r="H739" s="29">
        <v>5572.5262199999997</v>
      </c>
      <c r="I739" s="30">
        <v>-3751.7515728422245</v>
      </c>
      <c r="K739" s="28">
        <v>738</v>
      </c>
      <c r="L739" s="28">
        <v>2008</v>
      </c>
      <c r="M739" s="28" t="s">
        <v>153</v>
      </c>
      <c r="N739" s="28" t="s">
        <v>154</v>
      </c>
      <c r="O739" s="28">
        <v>0.5</v>
      </c>
      <c r="P739" s="28" t="s">
        <v>128</v>
      </c>
      <c r="Q739" s="28">
        <v>6480.6</v>
      </c>
      <c r="R739" s="28"/>
      <c r="S739" s="28"/>
      <c r="T739" s="28"/>
      <c r="U739" s="28" t="s">
        <v>133</v>
      </c>
      <c r="V739" s="29">
        <v>2385.2122614262262</v>
      </c>
    </row>
    <row r="740" spans="1:22" x14ac:dyDescent="0.2">
      <c r="A740" s="28">
        <v>2020</v>
      </c>
      <c r="B740" s="28" t="s">
        <v>79</v>
      </c>
      <c r="C740" s="28" t="s">
        <v>80</v>
      </c>
      <c r="D740" s="28" t="s">
        <v>90</v>
      </c>
      <c r="E740" s="28" t="s">
        <v>92</v>
      </c>
      <c r="F740" s="28" t="s">
        <v>74</v>
      </c>
      <c r="G740" s="28">
        <v>8.3147310519175299</v>
      </c>
      <c r="H740" s="29">
        <v>853.10186330249905</v>
      </c>
      <c r="I740" s="30">
        <v>-574.3582230178871</v>
      </c>
      <c r="K740" s="28">
        <v>739</v>
      </c>
      <c r="L740" s="28">
        <v>2008</v>
      </c>
      <c r="M740" s="28" t="s">
        <v>155</v>
      </c>
      <c r="N740" s="28" t="s">
        <v>156</v>
      </c>
      <c r="O740" s="28">
        <v>0.5</v>
      </c>
      <c r="P740" s="28" t="s">
        <v>128</v>
      </c>
      <c r="Q740" s="28">
        <v>497.6</v>
      </c>
      <c r="R740" s="28"/>
      <c r="S740" s="28"/>
      <c r="T740" s="28"/>
      <c r="U740" s="28" t="s">
        <v>129</v>
      </c>
      <c r="V740" s="29">
        <v>99.091545786031446</v>
      </c>
    </row>
    <row r="741" spans="1:22" x14ac:dyDescent="0.2">
      <c r="A741" s="28">
        <v>2019</v>
      </c>
      <c r="B741" s="28" t="s">
        <v>79</v>
      </c>
      <c r="C741" s="28" t="s">
        <v>80</v>
      </c>
      <c r="D741" s="28" t="s">
        <v>90</v>
      </c>
      <c r="E741" s="28" t="s">
        <v>92</v>
      </c>
      <c r="F741" s="28" t="s">
        <v>74</v>
      </c>
      <c r="G741" s="28">
        <v>8.3147310519175299</v>
      </c>
      <c r="H741" s="29">
        <v>914.037710681249</v>
      </c>
      <c r="I741" s="30">
        <v>-615.38381037630757</v>
      </c>
      <c r="K741" s="28">
        <v>740</v>
      </c>
      <c r="L741" s="28">
        <v>2008</v>
      </c>
      <c r="M741" s="28" t="s">
        <v>155</v>
      </c>
      <c r="N741" s="28" t="s">
        <v>156</v>
      </c>
      <c r="O741" s="28">
        <v>0.5</v>
      </c>
      <c r="P741" s="28" t="s">
        <v>128</v>
      </c>
      <c r="Q741" s="28">
        <v>497.6</v>
      </c>
      <c r="R741" s="28"/>
      <c r="S741" s="28"/>
      <c r="T741" s="28"/>
      <c r="U741" s="28" t="s">
        <v>133</v>
      </c>
      <c r="V741" s="29">
        <v>95.239650437097168</v>
      </c>
    </row>
    <row r="742" spans="1:22" x14ac:dyDescent="0.2">
      <c r="A742" s="28">
        <v>2018</v>
      </c>
      <c r="B742" s="28" t="s">
        <v>79</v>
      </c>
      <c r="C742" s="28" t="s">
        <v>80</v>
      </c>
      <c r="D742" s="28" t="s">
        <v>90</v>
      </c>
      <c r="E742" s="28" t="s">
        <v>92</v>
      </c>
      <c r="F742" s="28" t="s">
        <v>74</v>
      </c>
      <c r="G742" s="28">
        <v>8.3147310519175299</v>
      </c>
      <c r="H742" s="29">
        <v>974.97355805999905</v>
      </c>
      <c r="I742" s="30">
        <v>-656.40939773472815</v>
      </c>
      <c r="K742" s="28">
        <v>741</v>
      </c>
      <c r="L742" s="28">
        <v>2008</v>
      </c>
      <c r="M742" s="28" t="s">
        <v>157</v>
      </c>
      <c r="N742" s="28" t="s">
        <v>146</v>
      </c>
      <c r="O742" s="28">
        <v>1</v>
      </c>
      <c r="P742" s="28" t="s">
        <v>128</v>
      </c>
      <c r="Q742" s="28">
        <v>500</v>
      </c>
      <c r="R742" s="28"/>
      <c r="S742" s="28"/>
      <c r="T742" s="28"/>
      <c r="U742" s="28" t="s">
        <v>129</v>
      </c>
      <c r="V742" s="29">
        <v>4.1380619413478644E-4</v>
      </c>
    </row>
    <row r="743" spans="1:22" x14ac:dyDescent="0.2">
      <c r="A743" s="28">
        <v>2017</v>
      </c>
      <c r="B743" s="28" t="s">
        <v>79</v>
      </c>
      <c r="C743" s="28" t="s">
        <v>80</v>
      </c>
      <c r="D743" s="28" t="s">
        <v>90</v>
      </c>
      <c r="E743" s="28" t="s">
        <v>92</v>
      </c>
      <c r="F743" s="28" t="s">
        <v>74</v>
      </c>
      <c r="G743" s="28">
        <v>8.3147310519175299</v>
      </c>
      <c r="H743" s="29">
        <v>1035.9094054387499</v>
      </c>
      <c r="I743" s="30">
        <v>-697.43498509314929</v>
      </c>
      <c r="K743" s="28">
        <v>742</v>
      </c>
      <c r="L743" s="28">
        <v>2008</v>
      </c>
      <c r="M743" s="28" t="s">
        <v>55</v>
      </c>
      <c r="N743" s="28" t="s">
        <v>158</v>
      </c>
      <c r="O743" s="28">
        <v>0.5</v>
      </c>
      <c r="P743" s="28" t="s">
        <v>128</v>
      </c>
      <c r="Q743" s="28">
        <v>3696.1</v>
      </c>
      <c r="R743" s="28"/>
      <c r="S743" s="28"/>
      <c r="T743" s="28"/>
      <c r="U743" s="28" t="s">
        <v>129</v>
      </c>
      <c r="V743" s="29">
        <v>617.58615949223451</v>
      </c>
    </row>
    <row r="744" spans="1:22" x14ac:dyDescent="0.2">
      <c r="A744" s="28">
        <v>2016</v>
      </c>
      <c r="B744" s="28" t="s">
        <v>79</v>
      </c>
      <c r="C744" s="28" t="s">
        <v>80</v>
      </c>
      <c r="D744" s="28" t="s">
        <v>90</v>
      </c>
      <c r="E744" s="28" t="s">
        <v>92</v>
      </c>
      <c r="F744" s="28" t="s">
        <v>74</v>
      </c>
      <c r="G744" s="28">
        <v>8.2737046674655197</v>
      </c>
      <c r="H744" s="29">
        <v>851.37638336999896</v>
      </c>
      <c r="I744" s="30">
        <v>-573.19652869917195</v>
      </c>
      <c r="K744" s="28">
        <v>743</v>
      </c>
      <c r="L744" s="28">
        <v>2008</v>
      </c>
      <c r="M744" s="28" t="s">
        <v>55</v>
      </c>
      <c r="N744" s="28" t="s">
        <v>158</v>
      </c>
      <c r="O744" s="28">
        <v>0.5</v>
      </c>
      <c r="P744" s="28" t="s">
        <v>128</v>
      </c>
      <c r="Q744" s="28">
        <v>3696.1</v>
      </c>
      <c r="R744" s="28"/>
      <c r="S744" s="28"/>
      <c r="T744" s="28"/>
      <c r="U744" s="28" t="s">
        <v>133</v>
      </c>
      <c r="V744" s="29">
        <v>603.75002095397713</v>
      </c>
    </row>
    <row r="745" spans="1:22" x14ac:dyDescent="0.2">
      <c r="A745" s="28">
        <v>2015</v>
      </c>
      <c r="B745" s="28" t="s">
        <v>79</v>
      </c>
      <c r="C745" s="28" t="s">
        <v>80</v>
      </c>
      <c r="D745" s="28" t="s">
        <v>90</v>
      </c>
      <c r="E745" s="28" t="s">
        <v>92</v>
      </c>
      <c r="F745" s="28" t="s">
        <v>74</v>
      </c>
      <c r="G745" s="28">
        <v>8.2326782830135095</v>
      </c>
      <c r="H745" s="29">
        <v>534.164881014</v>
      </c>
      <c r="I745" s="30">
        <v>-359.6311355716428</v>
      </c>
      <c r="K745" s="28">
        <v>744</v>
      </c>
      <c r="L745" s="28">
        <v>2008</v>
      </c>
      <c r="M745" s="28" t="s">
        <v>159</v>
      </c>
      <c r="N745" s="28" t="s">
        <v>146</v>
      </c>
      <c r="O745" s="28">
        <v>1</v>
      </c>
      <c r="P745" s="28" t="s">
        <v>128</v>
      </c>
      <c r="Q745" s="28">
        <v>724</v>
      </c>
      <c r="R745" s="28"/>
      <c r="S745" s="28"/>
      <c r="T745" s="28"/>
      <c r="U745" s="28" t="s">
        <v>129</v>
      </c>
      <c r="V745" s="29">
        <v>5.9919136910717072E-4</v>
      </c>
    </row>
    <row r="746" spans="1:22" x14ac:dyDescent="0.2">
      <c r="A746" s="28">
        <v>2014</v>
      </c>
      <c r="B746" s="28" t="s">
        <v>79</v>
      </c>
      <c r="C746" s="28" t="s">
        <v>80</v>
      </c>
      <c r="D746" s="28" t="s">
        <v>90</v>
      </c>
      <c r="E746" s="28" t="s">
        <v>92</v>
      </c>
      <c r="F746" s="28" t="s">
        <v>74</v>
      </c>
      <c r="G746" s="28">
        <v>8.1916518985615099</v>
      </c>
      <c r="H746" s="29">
        <v>418.12794900449899</v>
      </c>
      <c r="I746" s="30">
        <v>-281.50826544283581</v>
      </c>
      <c r="K746" s="28">
        <v>745</v>
      </c>
      <c r="L746" s="28">
        <v>2008</v>
      </c>
      <c r="M746" s="28" t="s">
        <v>56</v>
      </c>
      <c r="N746" s="28" t="s">
        <v>160</v>
      </c>
      <c r="O746" s="28">
        <v>1</v>
      </c>
      <c r="P746" s="28" t="s">
        <v>128</v>
      </c>
      <c r="Q746" s="28">
        <v>700</v>
      </c>
      <c r="R746" s="28"/>
      <c r="S746" s="28"/>
      <c r="T746" s="28"/>
      <c r="U746" s="28" t="s">
        <v>129</v>
      </c>
      <c r="V746" s="29">
        <v>17.850000000000001</v>
      </c>
    </row>
    <row r="747" spans="1:22" x14ac:dyDescent="0.2">
      <c r="A747" s="28">
        <v>2013</v>
      </c>
      <c r="B747" s="28" t="s">
        <v>79</v>
      </c>
      <c r="C747" s="28" t="s">
        <v>80</v>
      </c>
      <c r="D747" s="28" t="s">
        <v>90</v>
      </c>
      <c r="E747" s="28" t="s">
        <v>92</v>
      </c>
      <c r="F747" s="28" t="s">
        <v>74</v>
      </c>
      <c r="G747" s="28">
        <v>8.1506255141094996</v>
      </c>
      <c r="H747" s="29">
        <v>580.84298299800002</v>
      </c>
      <c r="I747" s="30">
        <v>-391.05757227592125</v>
      </c>
      <c r="K747" s="28">
        <v>746</v>
      </c>
      <c r="L747" s="28">
        <v>2008</v>
      </c>
      <c r="M747" s="28" t="s">
        <v>161</v>
      </c>
      <c r="N747" s="28" t="s">
        <v>127</v>
      </c>
      <c r="O747" s="28">
        <v>0.5</v>
      </c>
      <c r="P747" s="28" t="s">
        <v>128</v>
      </c>
      <c r="Q747" s="28">
        <v>341.6</v>
      </c>
      <c r="R747" s="28"/>
      <c r="S747" s="28"/>
      <c r="T747" s="28"/>
      <c r="U747" s="28" t="s">
        <v>129</v>
      </c>
      <c r="V747" s="29">
        <v>46.457600000000006</v>
      </c>
    </row>
    <row r="748" spans="1:22" x14ac:dyDescent="0.2">
      <c r="A748" s="28">
        <v>2012</v>
      </c>
      <c r="B748" s="28" t="s">
        <v>79</v>
      </c>
      <c r="C748" s="28" t="s">
        <v>80</v>
      </c>
      <c r="D748" s="28" t="s">
        <v>90</v>
      </c>
      <c r="E748" s="28" t="s">
        <v>92</v>
      </c>
      <c r="F748" s="28" t="s">
        <v>74</v>
      </c>
      <c r="G748" s="28">
        <v>8.1095991296574894</v>
      </c>
      <c r="H748" s="29">
        <v>604.18203399000004</v>
      </c>
      <c r="I748" s="30">
        <v>-406.77079062806041</v>
      </c>
      <c r="K748" s="28">
        <v>747</v>
      </c>
      <c r="L748" s="28">
        <v>2008</v>
      </c>
      <c r="M748" s="28" t="s">
        <v>161</v>
      </c>
      <c r="N748" s="28" t="s">
        <v>127</v>
      </c>
      <c r="O748" s="28">
        <v>0.5</v>
      </c>
      <c r="P748" s="28" t="s">
        <v>128</v>
      </c>
      <c r="Q748" s="28">
        <v>341.6</v>
      </c>
      <c r="R748" s="28"/>
      <c r="S748" s="28"/>
      <c r="T748" s="28"/>
      <c r="U748" s="28" t="s">
        <v>133</v>
      </c>
      <c r="V748" s="29">
        <v>46.457600000000006</v>
      </c>
    </row>
    <row r="749" spans="1:22" x14ac:dyDescent="0.2">
      <c r="A749" s="28">
        <v>2011</v>
      </c>
      <c r="B749" s="28" t="s">
        <v>79</v>
      </c>
      <c r="C749" s="28" t="s">
        <v>80</v>
      </c>
      <c r="D749" s="28" t="s">
        <v>90</v>
      </c>
      <c r="E749" s="28" t="s">
        <v>92</v>
      </c>
      <c r="F749" s="28" t="s">
        <v>74</v>
      </c>
      <c r="G749" s="28">
        <v>8.2974193135201997</v>
      </c>
      <c r="H749" s="29">
        <v>541.999197288</v>
      </c>
      <c r="I749" s="30">
        <v>-364.90565690052102</v>
      </c>
      <c r="K749" s="28">
        <v>748</v>
      </c>
      <c r="L749" s="28">
        <v>2008</v>
      </c>
      <c r="M749" s="28" t="s">
        <v>162</v>
      </c>
      <c r="N749" s="28" t="s">
        <v>146</v>
      </c>
      <c r="O749" s="28">
        <v>1</v>
      </c>
      <c r="P749" s="28" t="s">
        <v>128</v>
      </c>
      <c r="Q749" s="28">
        <v>58</v>
      </c>
      <c r="R749" s="28"/>
      <c r="S749" s="28"/>
      <c r="T749" s="28"/>
      <c r="U749" s="28" t="s">
        <v>129</v>
      </c>
      <c r="V749" s="29">
        <v>4.8001518519635225E-5</v>
      </c>
    </row>
    <row r="750" spans="1:22" x14ac:dyDescent="0.2">
      <c r="A750" s="28">
        <v>2010</v>
      </c>
      <c r="B750" s="28" t="s">
        <v>79</v>
      </c>
      <c r="C750" s="28" t="s">
        <v>80</v>
      </c>
      <c r="D750" s="28" t="s">
        <v>90</v>
      </c>
      <c r="E750" s="28" t="s">
        <v>92</v>
      </c>
      <c r="F750" s="28" t="s">
        <v>74</v>
      </c>
      <c r="G750" s="28">
        <v>8.4852394973828993</v>
      </c>
      <c r="H750" s="29">
        <v>479.81636058599997</v>
      </c>
      <c r="I750" s="30">
        <v>-323.04052317298158</v>
      </c>
      <c r="K750" s="28">
        <v>749</v>
      </c>
      <c r="L750" s="28">
        <v>2008</v>
      </c>
      <c r="M750" s="28" t="s">
        <v>163</v>
      </c>
      <c r="N750" s="28" t="s">
        <v>146</v>
      </c>
      <c r="O750" s="28">
        <v>1</v>
      </c>
      <c r="P750" s="28" t="s">
        <v>128</v>
      </c>
      <c r="Q750" s="28">
        <v>550.4</v>
      </c>
      <c r="R750" s="28"/>
      <c r="S750" s="28"/>
      <c r="T750" s="28"/>
      <c r="U750" s="28" t="s">
        <v>129</v>
      </c>
      <c r="V750" s="29">
        <v>4.5551785850357287E-4</v>
      </c>
    </row>
    <row r="751" spans="1:22" x14ac:dyDescent="0.2">
      <c r="A751" s="28">
        <v>2009</v>
      </c>
      <c r="B751" s="28" t="s">
        <v>79</v>
      </c>
      <c r="C751" s="28" t="s">
        <v>80</v>
      </c>
      <c r="D751" s="28" t="s">
        <v>90</v>
      </c>
      <c r="E751" s="28" t="s">
        <v>92</v>
      </c>
      <c r="F751" s="28" t="s">
        <v>74</v>
      </c>
      <c r="G751" s="28">
        <v>8.6730596812456007</v>
      </c>
      <c r="H751" s="29">
        <v>417.633523884</v>
      </c>
      <c r="I751" s="30">
        <v>-281.17538944544219</v>
      </c>
      <c r="K751" s="28">
        <v>750</v>
      </c>
      <c r="L751" s="28">
        <v>2008</v>
      </c>
      <c r="M751" s="28" t="s">
        <v>164</v>
      </c>
      <c r="N751" s="28" t="s">
        <v>146</v>
      </c>
      <c r="O751" s="28">
        <v>1</v>
      </c>
      <c r="P751" s="28" t="s">
        <v>128</v>
      </c>
      <c r="Q751" s="28">
        <v>2942.4</v>
      </c>
      <c r="R751" s="28"/>
      <c r="S751" s="28"/>
      <c r="T751" s="28"/>
      <c r="U751" s="28" t="s">
        <v>129</v>
      </c>
      <c r="V751" s="29">
        <v>2.435166691244391E-3</v>
      </c>
    </row>
    <row r="752" spans="1:22" x14ac:dyDescent="0.2">
      <c r="A752" s="28">
        <v>2008</v>
      </c>
      <c r="B752" s="28" t="s">
        <v>79</v>
      </c>
      <c r="C752" s="28" t="s">
        <v>80</v>
      </c>
      <c r="D752" s="28" t="s">
        <v>90</v>
      </c>
      <c r="E752" s="28" t="s">
        <v>92</v>
      </c>
      <c r="F752" s="28" t="s">
        <v>74</v>
      </c>
      <c r="G752" s="28">
        <v>8.8608798651083092</v>
      </c>
      <c r="H752" s="29">
        <v>355.45068718200002</v>
      </c>
      <c r="I752" s="30">
        <v>-239.31025571790278</v>
      </c>
      <c r="K752" s="28">
        <v>751</v>
      </c>
      <c r="L752" s="28">
        <v>2008</v>
      </c>
      <c r="M752" s="28" t="s">
        <v>165</v>
      </c>
      <c r="N752" s="28" t="s">
        <v>140</v>
      </c>
      <c r="O752" s="28">
        <v>1</v>
      </c>
      <c r="P752" s="28" t="s">
        <v>128</v>
      </c>
      <c r="Q752" s="28">
        <v>9337</v>
      </c>
      <c r="R752" s="28">
        <v>0</v>
      </c>
      <c r="S752" s="45">
        <v>0</v>
      </c>
      <c r="T752" s="45">
        <v>0</v>
      </c>
      <c r="U752" s="28" t="s">
        <v>129</v>
      </c>
      <c r="V752" s="29">
        <v>0</v>
      </c>
    </row>
    <row r="753" spans="1:22" x14ac:dyDescent="0.2">
      <c r="A753" s="28">
        <v>2007</v>
      </c>
      <c r="B753" s="28" t="s">
        <v>79</v>
      </c>
      <c r="C753" s="28" t="s">
        <v>80</v>
      </c>
      <c r="D753" s="28" t="s">
        <v>90</v>
      </c>
      <c r="E753" s="28" t="s">
        <v>92</v>
      </c>
      <c r="F753" s="28" t="s">
        <v>74</v>
      </c>
      <c r="G753" s="28">
        <v>9.0487000489710105</v>
      </c>
      <c r="H753" s="29">
        <v>293.26785047999999</v>
      </c>
      <c r="I753" s="30">
        <v>-197.44512199036333</v>
      </c>
      <c r="K753" s="28">
        <v>752</v>
      </c>
      <c r="L753" s="28">
        <v>2008</v>
      </c>
      <c r="M753" s="28" t="s">
        <v>166</v>
      </c>
      <c r="N753" s="28" t="s">
        <v>167</v>
      </c>
      <c r="O753" s="28">
        <v>0.5</v>
      </c>
      <c r="P753" s="28" t="s">
        <v>128</v>
      </c>
      <c r="Q753" s="28">
        <v>7450.3</v>
      </c>
      <c r="R753" s="28"/>
      <c r="S753" s="28"/>
      <c r="T753" s="28"/>
      <c r="U753" s="28" t="s">
        <v>129</v>
      </c>
      <c r="V753" s="29">
        <v>1219.4833058353802</v>
      </c>
    </row>
    <row r="754" spans="1:22" x14ac:dyDescent="0.2">
      <c r="A754" s="28">
        <v>2006</v>
      </c>
      <c r="B754" s="28" t="s">
        <v>79</v>
      </c>
      <c r="C754" s="28" t="s">
        <v>80</v>
      </c>
      <c r="D754" s="28" t="s">
        <v>90</v>
      </c>
      <c r="E754" s="28" t="s">
        <v>92</v>
      </c>
      <c r="F754" s="28" t="s">
        <v>74</v>
      </c>
      <c r="G754" s="28">
        <v>8.7678570227106096</v>
      </c>
      <c r="H754" s="29">
        <v>290.66733824400001</v>
      </c>
      <c r="I754" s="30">
        <v>-195.69430458970365</v>
      </c>
      <c r="K754" s="28">
        <v>753</v>
      </c>
      <c r="L754" s="28">
        <v>2008</v>
      </c>
      <c r="M754" s="28" t="s">
        <v>166</v>
      </c>
      <c r="N754" s="28" t="s">
        <v>167</v>
      </c>
      <c r="O754" s="28">
        <v>0.5</v>
      </c>
      <c r="P754" s="28" t="s">
        <v>128</v>
      </c>
      <c r="Q754" s="28">
        <v>7450.3</v>
      </c>
      <c r="R754" s="28"/>
      <c r="S754" s="28"/>
      <c r="T754" s="28"/>
      <c r="U754" s="28" t="s">
        <v>133</v>
      </c>
      <c r="V754" s="29">
        <v>1197.1241680312201</v>
      </c>
    </row>
    <row r="755" spans="1:22" x14ac:dyDescent="0.2">
      <c r="A755" s="28">
        <v>2005</v>
      </c>
      <c r="B755" s="28" t="s">
        <v>79</v>
      </c>
      <c r="C755" s="28" t="s">
        <v>80</v>
      </c>
      <c r="D755" s="28" t="s">
        <v>90</v>
      </c>
      <c r="E755" s="28" t="s">
        <v>92</v>
      </c>
      <c r="F755" s="28" t="s">
        <v>74</v>
      </c>
      <c r="G755" s="28">
        <v>8.4870139964502194</v>
      </c>
      <c r="H755" s="29">
        <v>288.06682600800002</v>
      </c>
      <c r="I755" s="30">
        <v>-193.94348718904396</v>
      </c>
      <c r="K755" s="28">
        <v>754</v>
      </c>
      <c r="L755" s="28">
        <v>2008</v>
      </c>
      <c r="M755" s="28" t="s">
        <v>168</v>
      </c>
      <c r="N755" s="28" t="s">
        <v>146</v>
      </c>
      <c r="O755" s="28">
        <v>1</v>
      </c>
      <c r="P755" s="28" t="s">
        <v>128</v>
      </c>
      <c r="Q755" s="28">
        <v>5356.4</v>
      </c>
      <c r="R755" s="28"/>
      <c r="S755" s="28"/>
      <c r="T755" s="28"/>
      <c r="U755" s="28" t="s">
        <v>129</v>
      </c>
      <c r="V755" s="29">
        <v>4.4330229965271395E-3</v>
      </c>
    </row>
    <row r="756" spans="1:22" x14ac:dyDescent="0.2">
      <c r="A756" s="28">
        <v>2004</v>
      </c>
      <c r="B756" s="28" t="s">
        <v>79</v>
      </c>
      <c r="C756" s="28" t="s">
        <v>80</v>
      </c>
      <c r="D756" s="28" t="s">
        <v>90</v>
      </c>
      <c r="E756" s="28" t="s">
        <v>92</v>
      </c>
      <c r="F756" s="28" t="s">
        <v>74</v>
      </c>
      <c r="G756" s="28">
        <v>8.2061709701898202</v>
      </c>
      <c r="H756" s="29">
        <v>285.46631377199998</v>
      </c>
      <c r="I756" s="30">
        <v>-192.19266978838422</v>
      </c>
      <c r="K756" s="28">
        <v>755</v>
      </c>
      <c r="L756" s="28">
        <v>2009</v>
      </c>
      <c r="M756" s="28" t="s">
        <v>126</v>
      </c>
      <c r="N756" s="28" t="s">
        <v>127</v>
      </c>
      <c r="O756" s="28">
        <v>0.5</v>
      </c>
      <c r="P756" s="28" t="s">
        <v>128</v>
      </c>
      <c r="Q756" s="28">
        <v>1066.2</v>
      </c>
      <c r="R756" s="28"/>
      <c r="S756" s="28"/>
      <c r="T756" s="28"/>
      <c r="U756" s="28" t="s">
        <v>129</v>
      </c>
      <c r="V756" s="29">
        <v>145.00320000000002</v>
      </c>
    </row>
    <row r="757" spans="1:22" x14ac:dyDescent="0.2">
      <c r="A757" s="28">
        <v>2003</v>
      </c>
      <c r="B757" s="28" t="s">
        <v>79</v>
      </c>
      <c r="C757" s="28" t="s">
        <v>80</v>
      </c>
      <c r="D757" s="28" t="s">
        <v>90</v>
      </c>
      <c r="E757" s="28" t="s">
        <v>92</v>
      </c>
      <c r="F757" s="28" t="s">
        <v>74</v>
      </c>
      <c r="G757" s="28">
        <v>7.92532794392943</v>
      </c>
      <c r="H757" s="29">
        <v>282.86580153599999</v>
      </c>
      <c r="I757" s="30">
        <v>-190.44185238772451</v>
      </c>
      <c r="K757" s="28">
        <v>756</v>
      </c>
      <c r="L757" s="28">
        <v>2009</v>
      </c>
      <c r="M757" s="28" t="s">
        <v>126</v>
      </c>
      <c r="N757" s="28" t="s">
        <v>127</v>
      </c>
      <c r="O757" s="28">
        <v>0.5</v>
      </c>
      <c r="P757" s="28" t="s">
        <v>128</v>
      </c>
      <c r="Q757" s="28">
        <v>1066.2</v>
      </c>
      <c r="R757" s="28"/>
      <c r="S757" s="28"/>
      <c r="T757" s="28"/>
      <c r="U757" s="28" t="s">
        <v>133</v>
      </c>
      <c r="V757" s="29">
        <v>145.00320000000002</v>
      </c>
    </row>
    <row r="758" spans="1:22" x14ac:dyDescent="0.2">
      <c r="A758" s="28">
        <v>2002</v>
      </c>
      <c r="B758" s="28" t="s">
        <v>79</v>
      </c>
      <c r="C758" s="28" t="s">
        <v>80</v>
      </c>
      <c r="D758" s="28" t="s">
        <v>90</v>
      </c>
      <c r="E758" s="28" t="s">
        <v>92</v>
      </c>
      <c r="F758" s="28" t="s">
        <v>74</v>
      </c>
      <c r="G758" s="28">
        <v>7.6444849176690397</v>
      </c>
      <c r="H758" s="29">
        <v>280.26528930000001</v>
      </c>
      <c r="I758" s="30">
        <v>-188.69103498706482</v>
      </c>
      <c r="K758" s="28">
        <v>757</v>
      </c>
      <c r="L758" s="28">
        <v>2009</v>
      </c>
      <c r="M758" s="28" t="s">
        <v>136</v>
      </c>
      <c r="N758" s="28" t="s">
        <v>137</v>
      </c>
      <c r="O758" s="28">
        <v>0.5</v>
      </c>
      <c r="P758" s="28" t="s">
        <v>128</v>
      </c>
      <c r="Q758" s="28">
        <v>72.599999999999994</v>
      </c>
      <c r="R758" s="28"/>
      <c r="S758" s="28"/>
      <c r="T758" s="28"/>
      <c r="U758" s="28" t="s">
        <v>129</v>
      </c>
      <c r="V758" s="29">
        <v>0</v>
      </c>
    </row>
    <row r="759" spans="1:22" x14ac:dyDescent="0.2">
      <c r="A759" s="28">
        <v>2001</v>
      </c>
      <c r="B759" s="28" t="s">
        <v>79</v>
      </c>
      <c r="C759" s="28" t="s">
        <v>80</v>
      </c>
      <c r="D759" s="28" t="s">
        <v>90</v>
      </c>
      <c r="E759" s="28" t="s">
        <v>92</v>
      </c>
      <c r="F759" s="28" t="s">
        <v>74</v>
      </c>
      <c r="G759" s="28">
        <v>7.5404255659077499</v>
      </c>
      <c r="H759" s="29">
        <v>314.85865795199999</v>
      </c>
      <c r="I759" s="30">
        <v>-211.9813202412187</v>
      </c>
      <c r="K759" s="28">
        <v>758</v>
      </c>
      <c r="L759" s="28">
        <v>2009</v>
      </c>
      <c r="M759" s="28" t="s">
        <v>136</v>
      </c>
      <c r="N759" s="28" t="s">
        <v>137</v>
      </c>
      <c r="O759" s="28">
        <v>0.5</v>
      </c>
      <c r="P759" s="28" t="s">
        <v>128</v>
      </c>
      <c r="Q759" s="28">
        <v>72.599999999999994</v>
      </c>
      <c r="R759" s="28"/>
      <c r="S759" s="28"/>
      <c r="T759" s="28"/>
      <c r="U759" s="28" t="s">
        <v>133</v>
      </c>
      <c r="V759" s="29">
        <v>0</v>
      </c>
    </row>
    <row r="760" spans="1:22" x14ac:dyDescent="0.2">
      <c r="A760" s="28">
        <v>2000</v>
      </c>
      <c r="B760" s="28" t="s">
        <v>79</v>
      </c>
      <c r="C760" s="28" t="s">
        <v>80</v>
      </c>
      <c r="D760" s="28" t="s">
        <v>90</v>
      </c>
      <c r="E760" s="28" t="s">
        <v>92</v>
      </c>
      <c r="F760" s="28" t="s">
        <v>74</v>
      </c>
      <c r="G760" s="28">
        <v>7.4363662141464602</v>
      </c>
      <c r="H760" s="29">
        <v>349.45202660400003</v>
      </c>
      <c r="I760" s="30">
        <v>-235.27160549537263</v>
      </c>
      <c r="K760" s="28">
        <v>759</v>
      </c>
      <c r="L760" s="28">
        <v>2009</v>
      </c>
      <c r="M760" s="28" t="s">
        <v>49</v>
      </c>
      <c r="N760" s="28" t="s">
        <v>140</v>
      </c>
      <c r="O760" s="28">
        <v>2.0966347275542498E-2</v>
      </c>
      <c r="P760" s="28" t="s">
        <v>128</v>
      </c>
      <c r="Q760" s="28">
        <v>2526.6545101756301</v>
      </c>
      <c r="R760" s="28">
        <v>50</v>
      </c>
      <c r="S760" s="45">
        <v>0.3</v>
      </c>
      <c r="T760" s="45">
        <v>0.15</v>
      </c>
      <c r="U760" s="28" t="s">
        <v>141</v>
      </c>
      <c r="V760" s="29">
        <v>2147.6563336492859</v>
      </c>
    </row>
    <row r="761" spans="1:22" x14ac:dyDescent="0.2">
      <c r="A761" s="28">
        <v>2020</v>
      </c>
      <c r="B761" s="28" t="s">
        <v>81</v>
      </c>
      <c r="C761" s="28" t="s">
        <v>82</v>
      </c>
      <c r="D761" s="28" t="s">
        <v>90</v>
      </c>
      <c r="E761" s="28" t="s">
        <v>92</v>
      </c>
      <c r="F761" s="28" t="s">
        <v>74</v>
      </c>
      <c r="G761" s="28">
        <v>2.81161701568498</v>
      </c>
      <c r="H761" s="29">
        <v>185.905666395</v>
      </c>
      <c r="I761" s="30">
        <v>-125.16260108287533</v>
      </c>
      <c r="K761" s="28">
        <v>760</v>
      </c>
      <c r="L761" s="28">
        <v>2009</v>
      </c>
      <c r="M761" s="28" t="s">
        <v>49</v>
      </c>
      <c r="N761" s="28" t="s">
        <v>140</v>
      </c>
      <c r="O761" s="28">
        <v>0.29080456882198202</v>
      </c>
      <c r="P761" s="28" t="s">
        <v>128</v>
      </c>
      <c r="Q761" s="28">
        <v>35044.858588737101</v>
      </c>
      <c r="R761" s="28">
        <v>50</v>
      </c>
      <c r="S761" s="45">
        <v>0.3</v>
      </c>
      <c r="T761" s="45">
        <v>0.15</v>
      </c>
      <c r="U761" s="28" t="s">
        <v>169</v>
      </c>
      <c r="V761" s="29">
        <v>29788.129800426537</v>
      </c>
    </row>
    <row r="762" spans="1:22" x14ac:dyDescent="0.2">
      <c r="A762" s="28">
        <v>2019</v>
      </c>
      <c r="B762" s="28" t="s">
        <v>81</v>
      </c>
      <c r="C762" s="28" t="s">
        <v>82</v>
      </c>
      <c r="D762" s="28" t="s">
        <v>90</v>
      </c>
      <c r="E762" s="28" t="s">
        <v>92</v>
      </c>
      <c r="F762" s="28" t="s">
        <v>74</v>
      </c>
      <c r="G762" s="28">
        <v>2.81161701568498</v>
      </c>
      <c r="H762" s="29">
        <v>185.905666395</v>
      </c>
      <c r="I762" s="30">
        <v>-125.16260108287533</v>
      </c>
      <c r="K762" s="28">
        <v>761</v>
      </c>
      <c r="L762" s="28">
        <v>2009</v>
      </c>
      <c r="M762" s="28" t="s">
        <v>49</v>
      </c>
      <c r="N762" s="28" t="s">
        <v>140</v>
      </c>
      <c r="O762" s="28">
        <v>3.4035814447366503E-2</v>
      </c>
      <c r="P762" s="28" t="s">
        <v>128</v>
      </c>
      <c r="Q762" s="28">
        <v>4101.65599905214</v>
      </c>
      <c r="R762" s="28">
        <v>50</v>
      </c>
      <c r="S762" s="45">
        <v>0.3</v>
      </c>
      <c r="T762" s="45">
        <v>0.15</v>
      </c>
      <c r="U762" s="28" t="s">
        <v>129</v>
      </c>
      <c r="V762" s="29">
        <v>3486.4075991943196</v>
      </c>
    </row>
    <row r="763" spans="1:22" x14ac:dyDescent="0.2">
      <c r="A763" s="28">
        <v>2018</v>
      </c>
      <c r="B763" s="28" t="s">
        <v>81</v>
      </c>
      <c r="C763" s="28" t="s">
        <v>82</v>
      </c>
      <c r="D763" s="28" t="s">
        <v>90</v>
      </c>
      <c r="E763" s="28" t="s">
        <v>92</v>
      </c>
      <c r="F763" s="28" t="s">
        <v>74</v>
      </c>
      <c r="G763" s="28">
        <v>2.81161701568498</v>
      </c>
      <c r="H763" s="29">
        <v>185.905666395</v>
      </c>
      <c r="I763" s="30">
        <v>-125.16260108287533</v>
      </c>
      <c r="K763" s="28">
        <v>762</v>
      </c>
      <c r="L763" s="28">
        <v>2009</v>
      </c>
      <c r="M763" s="28" t="s">
        <v>49</v>
      </c>
      <c r="N763" s="28" t="s">
        <v>140</v>
      </c>
      <c r="O763" s="28">
        <v>0.15</v>
      </c>
      <c r="P763" s="28" t="s">
        <v>128</v>
      </c>
      <c r="Q763" s="28">
        <v>18076.5</v>
      </c>
      <c r="R763" s="28">
        <v>50</v>
      </c>
      <c r="S763" s="45">
        <v>0.3</v>
      </c>
      <c r="T763" s="45">
        <v>0.15</v>
      </c>
      <c r="U763" s="28" t="s">
        <v>142</v>
      </c>
      <c r="V763" s="29">
        <v>15365.025000000001</v>
      </c>
    </row>
    <row r="764" spans="1:22" x14ac:dyDescent="0.2">
      <c r="A764" s="28">
        <v>2017</v>
      </c>
      <c r="B764" s="28" t="s">
        <v>81</v>
      </c>
      <c r="C764" s="28" t="s">
        <v>82</v>
      </c>
      <c r="D764" s="28" t="s">
        <v>90</v>
      </c>
      <c r="E764" s="28" t="s">
        <v>92</v>
      </c>
      <c r="F764" s="28" t="s">
        <v>74</v>
      </c>
      <c r="G764" s="28">
        <v>2.81161701568498</v>
      </c>
      <c r="H764" s="29">
        <v>185.905666395</v>
      </c>
      <c r="I764" s="30">
        <v>-125.16260108287533</v>
      </c>
      <c r="K764" s="28">
        <v>763</v>
      </c>
      <c r="L764" s="28">
        <v>2009</v>
      </c>
      <c r="M764" s="28" t="s">
        <v>49</v>
      </c>
      <c r="N764" s="28" t="s">
        <v>140</v>
      </c>
      <c r="O764" s="28">
        <v>4.1932694551084998E-3</v>
      </c>
      <c r="P764" s="28" t="s">
        <v>128</v>
      </c>
      <c r="Q764" s="28">
        <v>505.33090203512597</v>
      </c>
      <c r="R764" s="28">
        <v>50</v>
      </c>
      <c r="S764" s="45">
        <v>0.3</v>
      </c>
      <c r="T764" s="45">
        <v>0.15</v>
      </c>
      <c r="U764" s="28" t="s">
        <v>170</v>
      </c>
      <c r="V764" s="29">
        <v>429.53126672985712</v>
      </c>
    </row>
    <row r="765" spans="1:22" x14ac:dyDescent="0.2">
      <c r="A765" s="28">
        <v>2016</v>
      </c>
      <c r="B765" s="28" t="s">
        <v>81</v>
      </c>
      <c r="C765" s="28" t="s">
        <v>82</v>
      </c>
      <c r="D765" s="28" t="s">
        <v>90</v>
      </c>
      <c r="E765" s="28" t="s">
        <v>92</v>
      </c>
      <c r="F765" s="28" t="s">
        <v>74</v>
      </c>
      <c r="G765" s="28">
        <v>2.9161648864650598</v>
      </c>
      <c r="H765" s="29">
        <v>150.78120807089999</v>
      </c>
      <c r="I765" s="30">
        <v>-101.51475510420295</v>
      </c>
      <c r="K765" s="28">
        <v>764</v>
      </c>
      <c r="L765" s="28">
        <v>2009</v>
      </c>
      <c r="M765" s="28" t="s">
        <v>49</v>
      </c>
      <c r="N765" s="28" t="s">
        <v>140</v>
      </c>
      <c r="O765" s="28">
        <v>0.5</v>
      </c>
      <c r="P765" s="28" t="s">
        <v>128</v>
      </c>
      <c r="Q765" s="28">
        <v>60255</v>
      </c>
      <c r="R765" s="28">
        <v>50</v>
      </c>
      <c r="S765" s="45">
        <v>0.3</v>
      </c>
      <c r="T765" s="45">
        <v>0.15</v>
      </c>
      <c r="U765" s="28" t="s">
        <v>133</v>
      </c>
      <c r="V765" s="29">
        <v>51216.750000000007</v>
      </c>
    </row>
    <row r="766" spans="1:22" x14ac:dyDescent="0.2">
      <c r="A766" s="28">
        <v>2015</v>
      </c>
      <c r="B766" s="28" t="s">
        <v>81</v>
      </c>
      <c r="C766" s="28" t="s">
        <v>82</v>
      </c>
      <c r="D766" s="28" t="s">
        <v>90</v>
      </c>
      <c r="E766" s="28" t="s">
        <v>92</v>
      </c>
      <c r="F766" s="28" t="s">
        <v>74</v>
      </c>
      <c r="G766" s="28">
        <v>3.0207127572451502</v>
      </c>
      <c r="H766" s="29">
        <v>116.5538576716</v>
      </c>
      <c r="I766" s="30">
        <v>-78.470894810837535</v>
      </c>
      <c r="K766" s="28">
        <v>765</v>
      </c>
      <c r="L766" s="28">
        <v>2009</v>
      </c>
      <c r="M766" s="28" t="s">
        <v>50</v>
      </c>
      <c r="N766" s="28" t="s">
        <v>143</v>
      </c>
      <c r="O766" s="28">
        <v>0.5</v>
      </c>
      <c r="P766" s="28" t="s">
        <v>128</v>
      </c>
      <c r="Q766" s="28">
        <v>5298</v>
      </c>
      <c r="R766" s="28"/>
      <c r="S766" s="28"/>
      <c r="T766" s="28"/>
      <c r="U766" s="28" t="s">
        <v>129</v>
      </c>
      <c r="V766" s="29">
        <v>6473.4176872829103</v>
      </c>
    </row>
    <row r="767" spans="1:22" x14ac:dyDescent="0.2">
      <c r="A767" s="28">
        <v>2014</v>
      </c>
      <c r="B767" s="28" t="s">
        <v>81</v>
      </c>
      <c r="C767" s="28" t="s">
        <v>82</v>
      </c>
      <c r="D767" s="28" t="s">
        <v>90</v>
      </c>
      <c r="E767" s="28" t="s">
        <v>92</v>
      </c>
      <c r="F767" s="28" t="s">
        <v>74</v>
      </c>
      <c r="G767" s="28">
        <v>3.1252606280252402</v>
      </c>
      <c r="H767" s="29">
        <v>79.260585902000003</v>
      </c>
      <c r="I767" s="30">
        <v>-53.362876383599101</v>
      </c>
      <c r="K767" s="28">
        <v>766</v>
      </c>
      <c r="L767" s="28">
        <v>2009</v>
      </c>
      <c r="M767" s="28" t="s">
        <v>50</v>
      </c>
      <c r="N767" s="28" t="s">
        <v>143</v>
      </c>
      <c r="O767" s="28">
        <v>0.5</v>
      </c>
      <c r="P767" s="28" t="s">
        <v>128</v>
      </c>
      <c r="Q767" s="28">
        <v>5298</v>
      </c>
      <c r="R767" s="28"/>
      <c r="S767" s="28"/>
      <c r="T767" s="28"/>
      <c r="U767" s="28" t="s">
        <v>133</v>
      </c>
      <c r="V767" s="29">
        <v>6311.1694802090396</v>
      </c>
    </row>
    <row r="768" spans="1:22" x14ac:dyDescent="0.2">
      <c r="A768" s="28">
        <v>2013</v>
      </c>
      <c r="B768" s="28" t="s">
        <v>81</v>
      </c>
      <c r="C768" s="28" t="s">
        <v>82</v>
      </c>
      <c r="D768" s="28" t="s">
        <v>90</v>
      </c>
      <c r="E768" s="28" t="s">
        <v>92</v>
      </c>
      <c r="F768" s="28" t="s">
        <v>74</v>
      </c>
      <c r="G768" s="28">
        <v>3.2298084988053302</v>
      </c>
      <c r="H768" s="29">
        <v>78.139200996</v>
      </c>
      <c r="I768" s="30">
        <v>-52.607894276965418</v>
      </c>
      <c r="K768" s="28">
        <v>767</v>
      </c>
      <c r="L768" s="28">
        <v>2009</v>
      </c>
      <c r="M768" s="28" t="s">
        <v>51</v>
      </c>
      <c r="N768" s="28" t="s">
        <v>144</v>
      </c>
      <c r="O768" s="28">
        <v>4.12651139194972E-2</v>
      </c>
      <c r="P768" s="28" t="s">
        <v>128</v>
      </c>
      <c r="Q768" s="28">
        <v>5570.7903791321296</v>
      </c>
      <c r="R768" s="28"/>
      <c r="S768" s="28"/>
      <c r="T768" s="28"/>
      <c r="U768" s="28" t="s">
        <v>141</v>
      </c>
      <c r="V768" s="29">
        <v>13386.208421462881</v>
      </c>
    </row>
    <row r="769" spans="1:22" x14ac:dyDescent="0.2">
      <c r="A769" s="28">
        <v>2012</v>
      </c>
      <c r="B769" s="28" t="s">
        <v>81</v>
      </c>
      <c r="C769" s="28" t="s">
        <v>82</v>
      </c>
      <c r="D769" s="28" t="s">
        <v>90</v>
      </c>
      <c r="E769" s="28" t="s">
        <v>92</v>
      </c>
      <c r="F769" s="28" t="s">
        <v>74</v>
      </c>
      <c r="G769" s="28">
        <v>3.3343563695854201</v>
      </c>
      <c r="H769" s="29">
        <v>77.017816089999997</v>
      </c>
      <c r="I769" s="30">
        <v>-51.852912170331734</v>
      </c>
      <c r="K769" s="28">
        <v>768</v>
      </c>
      <c r="L769" s="28">
        <v>2009</v>
      </c>
      <c r="M769" s="28" t="s">
        <v>51</v>
      </c>
      <c r="N769" s="28" t="s">
        <v>144</v>
      </c>
      <c r="O769" s="28">
        <v>0.57234975186868098</v>
      </c>
      <c r="P769" s="28" t="s">
        <v>128</v>
      </c>
      <c r="Q769" s="28">
        <v>77267.216502272</v>
      </c>
      <c r="R769" s="28"/>
      <c r="S769" s="28"/>
      <c r="T769" s="28"/>
      <c r="U769" s="28" t="s">
        <v>169</v>
      </c>
      <c r="V769" s="29">
        <v>197853.1859006919</v>
      </c>
    </row>
    <row r="770" spans="1:22" x14ac:dyDescent="0.2">
      <c r="A770" s="28">
        <v>2011</v>
      </c>
      <c r="B770" s="28" t="s">
        <v>81</v>
      </c>
      <c r="C770" s="28" t="s">
        <v>82</v>
      </c>
      <c r="D770" s="28" t="s">
        <v>90</v>
      </c>
      <c r="E770" s="28" t="s">
        <v>92</v>
      </c>
      <c r="F770" s="28" t="s">
        <v>74</v>
      </c>
      <c r="G770" s="28">
        <v>3.17123484315966</v>
      </c>
      <c r="H770" s="29">
        <v>68.531753012999999</v>
      </c>
      <c r="I770" s="30">
        <v>-46.139596657861503</v>
      </c>
      <c r="K770" s="28">
        <v>769</v>
      </c>
      <c r="L770" s="28">
        <v>2009</v>
      </c>
      <c r="M770" s="28" t="s">
        <v>51</v>
      </c>
      <c r="N770" s="28" t="s">
        <v>144</v>
      </c>
      <c r="O770" s="28">
        <v>6.6987908864402104E-2</v>
      </c>
      <c r="P770" s="28" t="s">
        <v>128</v>
      </c>
      <c r="Q770" s="28">
        <v>9043.3676966942894</v>
      </c>
      <c r="R770" s="28"/>
      <c r="S770" s="28"/>
      <c r="T770" s="28"/>
      <c r="U770" s="28" t="s">
        <v>129</v>
      </c>
      <c r="V770" s="29">
        <v>24110.705734566291</v>
      </c>
    </row>
    <row r="771" spans="1:22" x14ac:dyDescent="0.2">
      <c r="A771" s="28">
        <v>2010</v>
      </c>
      <c r="B771" s="28" t="s">
        <v>81</v>
      </c>
      <c r="C771" s="28" t="s">
        <v>82</v>
      </c>
      <c r="D771" s="28" t="s">
        <v>90</v>
      </c>
      <c r="E771" s="28" t="s">
        <v>92</v>
      </c>
      <c r="F771" s="28" t="s">
        <v>74</v>
      </c>
      <c r="G771" s="28">
        <v>3.00811331673391</v>
      </c>
      <c r="H771" s="29">
        <v>60.045689936000002</v>
      </c>
      <c r="I771" s="30">
        <v>-40.426281145391279</v>
      </c>
      <c r="K771" s="28">
        <v>770</v>
      </c>
      <c r="L771" s="28">
        <v>2009</v>
      </c>
      <c r="M771" s="28" t="s">
        <v>51</v>
      </c>
      <c r="N771" s="28" t="s">
        <v>144</v>
      </c>
      <c r="O771" s="28">
        <v>5.8734886080502702E-2</v>
      </c>
      <c r="P771" s="28" t="s">
        <v>128</v>
      </c>
      <c r="Q771" s="28">
        <v>7929.2096208678704</v>
      </c>
      <c r="R771" s="28"/>
      <c r="S771" s="28"/>
      <c r="T771" s="28"/>
      <c r="U771" s="28" t="s">
        <v>142</v>
      </c>
      <c r="V771" s="29">
        <v>28529.761162263952</v>
      </c>
    </row>
    <row r="772" spans="1:22" x14ac:dyDescent="0.2">
      <c r="A772" s="28">
        <v>2009</v>
      </c>
      <c r="B772" s="28" t="s">
        <v>81</v>
      </c>
      <c r="C772" s="28" t="s">
        <v>82</v>
      </c>
      <c r="D772" s="28" t="s">
        <v>90</v>
      </c>
      <c r="E772" s="28" t="s">
        <v>92</v>
      </c>
      <c r="F772" s="28" t="s">
        <v>74</v>
      </c>
      <c r="G772" s="28">
        <v>2.8449917903081601</v>
      </c>
      <c r="H772" s="29">
        <v>51.559626858999998</v>
      </c>
      <c r="I772" s="30">
        <v>-34.712965632921048</v>
      </c>
      <c r="K772" s="28">
        <v>771</v>
      </c>
      <c r="L772" s="28">
        <v>2009</v>
      </c>
      <c r="M772" s="28" t="s">
        <v>51</v>
      </c>
      <c r="N772" s="28" t="s">
        <v>144</v>
      </c>
      <c r="O772" s="28">
        <v>8.2530227838994493E-3</v>
      </c>
      <c r="P772" s="28" t="s">
        <v>128</v>
      </c>
      <c r="Q772" s="28">
        <v>1114.1580758264199</v>
      </c>
      <c r="R772" s="28"/>
      <c r="S772" s="28"/>
      <c r="T772" s="28"/>
      <c r="U772" s="28" t="s">
        <v>170</v>
      </c>
      <c r="V772" s="29">
        <v>3024.1397000706152</v>
      </c>
    </row>
    <row r="773" spans="1:22" x14ac:dyDescent="0.2">
      <c r="A773" s="28">
        <v>2008</v>
      </c>
      <c r="B773" s="28" t="s">
        <v>81</v>
      </c>
      <c r="C773" s="28" t="s">
        <v>82</v>
      </c>
      <c r="D773" s="28" t="s">
        <v>90</v>
      </c>
      <c r="E773" s="28" t="s">
        <v>92</v>
      </c>
      <c r="F773" s="28" t="s">
        <v>74</v>
      </c>
      <c r="G773" s="28">
        <v>2.6818702638824101</v>
      </c>
      <c r="H773" s="29">
        <v>43.073563782000001</v>
      </c>
      <c r="I773" s="30">
        <v>-28.999650120450823</v>
      </c>
      <c r="K773" s="28">
        <v>772</v>
      </c>
      <c r="L773" s="28">
        <v>2009</v>
      </c>
      <c r="M773" s="28" t="s">
        <v>51</v>
      </c>
      <c r="N773" s="28" t="s">
        <v>144</v>
      </c>
      <c r="O773" s="28">
        <v>0.25240931648301601</v>
      </c>
      <c r="P773" s="28" t="s">
        <v>128</v>
      </c>
      <c r="Q773" s="28">
        <v>34075.257725207201</v>
      </c>
      <c r="R773" s="28"/>
      <c r="S773" s="28"/>
      <c r="T773" s="28"/>
      <c r="U773" s="28" t="s">
        <v>133</v>
      </c>
      <c r="V773" s="29">
        <v>88367.718503622033</v>
      </c>
    </row>
    <row r="774" spans="1:22" x14ac:dyDescent="0.2">
      <c r="A774" s="28">
        <v>2007</v>
      </c>
      <c r="B774" s="28" t="s">
        <v>81</v>
      </c>
      <c r="C774" s="28" t="s">
        <v>82</v>
      </c>
      <c r="D774" s="28" t="s">
        <v>90</v>
      </c>
      <c r="E774" s="28" t="s">
        <v>92</v>
      </c>
      <c r="F774" s="28" t="s">
        <v>74</v>
      </c>
      <c r="G774" s="28">
        <v>2.51874873745665</v>
      </c>
      <c r="H774" s="29">
        <v>34.587500704999997</v>
      </c>
      <c r="I774" s="30">
        <v>-23.286334607980596</v>
      </c>
      <c r="K774" s="28">
        <v>773</v>
      </c>
      <c r="L774" s="28">
        <v>2009</v>
      </c>
      <c r="M774" s="28" t="s">
        <v>145</v>
      </c>
      <c r="N774" s="28" t="s">
        <v>146</v>
      </c>
      <c r="O774" s="28">
        <v>1</v>
      </c>
      <c r="P774" s="28" t="s">
        <v>128</v>
      </c>
      <c r="Q774" s="28">
        <v>44909</v>
      </c>
      <c r="R774" s="28"/>
      <c r="S774" s="28"/>
      <c r="T774" s="28"/>
      <c r="U774" s="28" t="s">
        <v>129</v>
      </c>
      <c r="V774" s="29">
        <v>3.7167244744798246E-2</v>
      </c>
    </row>
    <row r="775" spans="1:22" x14ac:dyDescent="0.2">
      <c r="A775" s="28">
        <v>2006</v>
      </c>
      <c r="B775" s="28" t="s">
        <v>81</v>
      </c>
      <c r="C775" s="28" t="s">
        <v>82</v>
      </c>
      <c r="D775" s="28" t="s">
        <v>90</v>
      </c>
      <c r="E775" s="28" t="s">
        <v>92</v>
      </c>
      <c r="F775" s="28" t="s">
        <v>74</v>
      </c>
      <c r="G775" s="28">
        <v>2.4566419732421001</v>
      </c>
      <c r="H775" s="29">
        <v>33.043016586</v>
      </c>
      <c r="I775" s="30">
        <v>-22.246497289334819</v>
      </c>
      <c r="K775" s="28">
        <v>774</v>
      </c>
      <c r="L775" s="28">
        <v>2009</v>
      </c>
      <c r="M775" s="28" t="s">
        <v>147</v>
      </c>
      <c r="N775" s="28" t="s">
        <v>148</v>
      </c>
      <c r="O775" s="28">
        <v>1</v>
      </c>
      <c r="P775" s="28" t="s">
        <v>128</v>
      </c>
      <c r="Q775" s="28">
        <v>219121.8</v>
      </c>
      <c r="R775" s="28"/>
      <c r="S775" s="28"/>
      <c r="T775" s="28"/>
      <c r="U775" s="28" t="s">
        <v>129</v>
      </c>
      <c r="V775" s="29">
        <v>0.18134791621992769</v>
      </c>
    </row>
    <row r="776" spans="1:22" x14ac:dyDescent="0.2">
      <c r="A776" s="28">
        <v>2005</v>
      </c>
      <c r="B776" s="28" t="s">
        <v>81</v>
      </c>
      <c r="C776" s="28" t="s">
        <v>82</v>
      </c>
      <c r="D776" s="28" t="s">
        <v>90</v>
      </c>
      <c r="E776" s="28" t="s">
        <v>92</v>
      </c>
      <c r="F776" s="28" t="s">
        <v>74</v>
      </c>
      <c r="G776" s="28">
        <v>2.39453520902754</v>
      </c>
      <c r="H776" s="29">
        <v>31.498532467</v>
      </c>
      <c r="I776" s="30">
        <v>-21.206659970689042</v>
      </c>
      <c r="K776" s="28">
        <v>775</v>
      </c>
      <c r="L776" s="28">
        <v>2009</v>
      </c>
      <c r="M776" s="28" t="s">
        <v>149</v>
      </c>
      <c r="N776" s="28" t="s">
        <v>140</v>
      </c>
      <c r="O776" s="28">
        <v>1</v>
      </c>
      <c r="P776" s="28" t="s">
        <v>128</v>
      </c>
      <c r="Q776" s="28">
        <v>18321.2</v>
      </c>
      <c r="R776" s="28">
        <v>0</v>
      </c>
      <c r="S776" s="45">
        <v>0</v>
      </c>
      <c r="T776" s="45">
        <v>0</v>
      </c>
      <c r="U776" s="28" t="s">
        <v>129</v>
      </c>
      <c r="V776" s="29">
        <v>0</v>
      </c>
    </row>
    <row r="777" spans="1:22" x14ac:dyDescent="0.2">
      <c r="A777" s="28">
        <v>2004</v>
      </c>
      <c r="B777" s="28" t="s">
        <v>81</v>
      </c>
      <c r="C777" s="28" t="s">
        <v>82</v>
      </c>
      <c r="D777" s="28" t="s">
        <v>90</v>
      </c>
      <c r="E777" s="28" t="s">
        <v>92</v>
      </c>
      <c r="F777" s="28" t="s">
        <v>74</v>
      </c>
      <c r="G777" s="28">
        <v>2.3324284448129902</v>
      </c>
      <c r="H777" s="29">
        <v>29.954048348000001</v>
      </c>
      <c r="I777" s="30">
        <v>-20.166822652043265</v>
      </c>
      <c r="K777" s="28">
        <v>776</v>
      </c>
      <c r="L777" s="28">
        <v>2009</v>
      </c>
      <c r="M777" s="28" t="s">
        <v>150</v>
      </c>
      <c r="N777" s="28" t="s">
        <v>148</v>
      </c>
      <c r="O777" s="28">
        <v>1</v>
      </c>
      <c r="P777" s="28" t="s">
        <v>128</v>
      </c>
      <c r="Q777" s="28">
        <v>2933</v>
      </c>
      <c r="R777" s="28"/>
      <c r="S777" s="28"/>
      <c r="T777" s="28"/>
      <c r="U777" s="28" t="s">
        <v>129</v>
      </c>
      <c r="V777" s="29">
        <v>2.4273871347946572E-3</v>
      </c>
    </row>
    <row r="778" spans="1:22" x14ac:dyDescent="0.2">
      <c r="A778" s="28">
        <v>2003</v>
      </c>
      <c r="B778" s="28" t="s">
        <v>81</v>
      </c>
      <c r="C778" s="28" t="s">
        <v>82</v>
      </c>
      <c r="D778" s="28" t="s">
        <v>90</v>
      </c>
      <c r="E778" s="28" t="s">
        <v>92</v>
      </c>
      <c r="F778" s="28" t="s">
        <v>74</v>
      </c>
      <c r="G778" s="28">
        <v>2.2703216805984301</v>
      </c>
      <c r="H778" s="29">
        <v>28.409564229000001</v>
      </c>
      <c r="I778" s="30">
        <v>-19.126985333397489</v>
      </c>
      <c r="K778" s="28">
        <v>777</v>
      </c>
      <c r="L778" s="28">
        <v>2009</v>
      </c>
      <c r="M778" s="28" t="s">
        <v>151</v>
      </c>
      <c r="N778" s="28" t="s">
        <v>146</v>
      </c>
      <c r="O778" s="28">
        <v>1</v>
      </c>
      <c r="P778" s="28" t="s">
        <v>128</v>
      </c>
      <c r="Q778" s="28">
        <v>194</v>
      </c>
      <c r="R778" s="28"/>
      <c r="S778" s="28"/>
      <c r="T778" s="28"/>
      <c r="U778" s="28" t="s">
        <v>129</v>
      </c>
      <c r="V778" s="29">
        <v>1.6055680332429712E-4</v>
      </c>
    </row>
    <row r="779" spans="1:22" x14ac:dyDescent="0.2">
      <c r="A779" s="28">
        <v>2002</v>
      </c>
      <c r="B779" s="28" t="s">
        <v>81</v>
      </c>
      <c r="C779" s="28" t="s">
        <v>82</v>
      </c>
      <c r="D779" s="28" t="s">
        <v>90</v>
      </c>
      <c r="E779" s="28" t="s">
        <v>92</v>
      </c>
      <c r="F779" s="28" t="s">
        <v>74</v>
      </c>
      <c r="G779" s="28">
        <v>2.2082149163838798</v>
      </c>
      <c r="H779" s="29">
        <v>26.865080110000001</v>
      </c>
      <c r="I779" s="30">
        <v>-18.087148014751712</v>
      </c>
      <c r="K779" s="28">
        <v>778</v>
      </c>
      <c r="L779" s="28">
        <v>2009</v>
      </c>
      <c r="M779" s="28" t="s">
        <v>152</v>
      </c>
      <c r="N779" s="28" t="s">
        <v>146</v>
      </c>
      <c r="O779" s="28">
        <v>1</v>
      </c>
      <c r="P779" s="28" t="s">
        <v>128</v>
      </c>
      <c r="Q779" s="28">
        <v>1270.2</v>
      </c>
      <c r="R779" s="28"/>
      <c r="S779" s="28"/>
      <c r="T779" s="28"/>
      <c r="U779" s="28" t="s">
        <v>129</v>
      </c>
      <c r="V779" s="29">
        <v>1.0512332555800115E-3</v>
      </c>
    </row>
    <row r="780" spans="1:22" x14ac:dyDescent="0.2">
      <c r="A780" s="28">
        <v>2001</v>
      </c>
      <c r="B780" s="28" t="s">
        <v>81</v>
      </c>
      <c r="C780" s="28" t="s">
        <v>82</v>
      </c>
      <c r="D780" s="28" t="s">
        <v>90</v>
      </c>
      <c r="E780" s="28" t="s">
        <v>92</v>
      </c>
      <c r="F780" s="28" t="s">
        <v>74</v>
      </c>
      <c r="G780" s="28">
        <v>2.1989301748534298</v>
      </c>
      <c r="H780" s="29">
        <v>25.544185005999999</v>
      </c>
      <c r="I780" s="30">
        <v>-17.197843938226146</v>
      </c>
      <c r="K780" s="28">
        <v>779</v>
      </c>
      <c r="L780" s="28">
        <v>2009</v>
      </c>
      <c r="M780" s="28" t="s">
        <v>153</v>
      </c>
      <c r="N780" s="28" t="s">
        <v>154</v>
      </c>
      <c r="O780" s="28">
        <v>0.5</v>
      </c>
      <c r="P780" s="28" t="s">
        <v>128</v>
      </c>
      <c r="Q780" s="28">
        <v>6318.7</v>
      </c>
      <c r="R780" s="28"/>
      <c r="S780" s="28"/>
      <c r="T780" s="28"/>
      <c r="U780" s="28" t="s">
        <v>129</v>
      </c>
      <c r="V780" s="29">
        <v>2467.4711788560503</v>
      </c>
    </row>
    <row r="781" spans="1:22" x14ac:dyDescent="0.2">
      <c r="A781" s="28">
        <v>2000</v>
      </c>
      <c r="B781" s="28" t="s">
        <v>81</v>
      </c>
      <c r="C781" s="28" t="s">
        <v>82</v>
      </c>
      <c r="D781" s="28" t="s">
        <v>90</v>
      </c>
      <c r="E781" s="28" t="s">
        <v>92</v>
      </c>
      <c r="F781" s="28" t="s">
        <v>74</v>
      </c>
      <c r="G781" s="28">
        <v>2.1896454333229798</v>
      </c>
      <c r="H781" s="29">
        <v>24.223289902000001</v>
      </c>
      <c r="I781" s="30">
        <v>-16.308539861700584</v>
      </c>
      <c r="K781" s="28">
        <v>780</v>
      </c>
      <c r="L781" s="28">
        <v>2009</v>
      </c>
      <c r="M781" s="28" t="s">
        <v>153</v>
      </c>
      <c r="N781" s="28" t="s">
        <v>154</v>
      </c>
      <c r="O781" s="28">
        <v>0.5</v>
      </c>
      <c r="P781" s="28" t="s">
        <v>128</v>
      </c>
      <c r="Q781" s="28">
        <v>6318.7</v>
      </c>
      <c r="R781" s="28"/>
      <c r="S781" s="28"/>
      <c r="T781" s="28"/>
      <c r="U781" s="28" t="s">
        <v>133</v>
      </c>
      <c r="V781" s="29">
        <v>2325.6242811273482</v>
      </c>
    </row>
    <row r="782" spans="1:22" x14ac:dyDescent="0.2">
      <c r="A782" s="28">
        <v>2020</v>
      </c>
      <c r="B782" s="28" t="s">
        <v>83</v>
      </c>
      <c r="C782" s="28" t="s">
        <v>80</v>
      </c>
      <c r="D782" s="28" t="s">
        <v>90</v>
      </c>
      <c r="E782" s="28" t="s">
        <v>92</v>
      </c>
      <c r="F782" s="28" t="s">
        <v>74</v>
      </c>
      <c r="G782" s="28">
        <v>2.4094883315435198</v>
      </c>
      <c r="H782" s="29">
        <v>135.92269619199999</v>
      </c>
      <c r="I782" s="30">
        <v>-91.511133207963951</v>
      </c>
      <c r="K782" s="28">
        <v>781</v>
      </c>
      <c r="L782" s="28">
        <v>2009</v>
      </c>
      <c r="M782" s="28" t="s">
        <v>155</v>
      </c>
      <c r="N782" s="28" t="s">
        <v>156</v>
      </c>
      <c r="O782" s="28">
        <v>0.5</v>
      </c>
      <c r="P782" s="28" t="s">
        <v>128</v>
      </c>
      <c r="Q782" s="28">
        <v>521.20000000000005</v>
      </c>
      <c r="R782" s="28"/>
      <c r="S782" s="28"/>
      <c r="T782" s="28"/>
      <c r="U782" s="28" t="s">
        <v>129</v>
      </c>
      <c r="V782" s="29">
        <v>103.79122520835929</v>
      </c>
    </row>
    <row r="783" spans="1:22" x14ac:dyDescent="0.2">
      <c r="A783" s="28">
        <v>2019</v>
      </c>
      <c r="B783" s="28" t="s">
        <v>83</v>
      </c>
      <c r="C783" s="28" t="s">
        <v>80</v>
      </c>
      <c r="D783" s="28" t="s">
        <v>90</v>
      </c>
      <c r="E783" s="28" t="s">
        <v>92</v>
      </c>
      <c r="F783" s="28" t="s">
        <v>74</v>
      </c>
      <c r="G783" s="28">
        <v>2.4094883315435198</v>
      </c>
      <c r="H783" s="29">
        <v>135.92269619199999</v>
      </c>
      <c r="I783" s="30">
        <v>-91.511133207963951</v>
      </c>
      <c r="K783" s="28">
        <v>782</v>
      </c>
      <c r="L783" s="28">
        <v>2009</v>
      </c>
      <c r="M783" s="28" t="s">
        <v>155</v>
      </c>
      <c r="N783" s="28" t="s">
        <v>156</v>
      </c>
      <c r="O783" s="28">
        <v>0.5</v>
      </c>
      <c r="P783" s="28" t="s">
        <v>128</v>
      </c>
      <c r="Q783" s="28">
        <v>521.20000000000005</v>
      </c>
      <c r="R783" s="28"/>
      <c r="S783" s="28"/>
      <c r="T783" s="28"/>
      <c r="U783" s="28" t="s">
        <v>133</v>
      </c>
      <c r="V783" s="29">
        <v>99.756643504451432</v>
      </c>
    </row>
    <row r="784" spans="1:22" x14ac:dyDescent="0.2">
      <c r="A784" s="28">
        <v>2018</v>
      </c>
      <c r="B784" s="28" t="s">
        <v>83</v>
      </c>
      <c r="C784" s="28" t="s">
        <v>80</v>
      </c>
      <c r="D784" s="28" t="s">
        <v>90</v>
      </c>
      <c r="E784" s="28" t="s">
        <v>92</v>
      </c>
      <c r="F784" s="28" t="s">
        <v>74</v>
      </c>
      <c r="G784" s="28">
        <v>2.4094883315435198</v>
      </c>
      <c r="H784" s="29">
        <v>135.92269619199999</v>
      </c>
      <c r="I784" s="30">
        <v>-91.511133207963951</v>
      </c>
      <c r="K784" s="28">
        <v>783</v>
      </c>
      <c r="L784" s="28">
        <v>2009</v>
      </c>
      <c r="M784" s="28" t="s">
        <v>157</v>
      </c>
      <c r="N784" s="28" t="s">
        <v>146</v>
      </c>
      <c r="O784" s="28">
        <v>1</v>
      </c>
      <c r="P784" s="28" t="s">
        <v>128</v>
      </c>
      <c r="Q784" s="28">
        <v>444</v>
      </c>
      <c r="R784" s="28"/>
      <c r="S784" s="28"/>
      <c r="T784" s="28"/>
      <c r="U784" s="28" t="s">
        <v>129</v>
      </c>
      <c r="V784" s="29">
        <v>3.6745990039169034E-4</v>
      </c>
    </row>
    <row r="785" spans="1:22" x14ac:dyDescent="0.2">
      <c r="A785" s="28">
        <v>2017</v>
      </c>
      <c r="B785" s="28" t="s">
        <v>83</v>
      </c>
      <c r="C785" s="28" t="s">
        <v>80</v>
      </c>
      <c r="D785" s="28" t="s">
        <v>90</v>
      </c>
      <c r="E785" s="28" t="s">
        <v>92</v>
      </c>
      <c r="F785" s="28" t="s">
        <v>74</v>
      </c>
      <c r="G785" s="28">
        <v>2.4094883315435198</v>
      </c>
      <c r="H785" s="29">
        <v>135.92269619199999</v>
      </c>
      <c r="I785" s="30">
        <v>-91.511133207963951</v>
      </c>
      <c r="K785" s="28">
        <v>784</v>
      </c>
      <c r="L785" s="28">
        <v>2009</v>
      </c>
      <c r="M785" s="28" t="s">
        <v>55</v>
      </c>
      <c r="N785" s="28" t="s">
        <v>158</v>
      </c>
      <c r="O785" s="28">
        <v>0.5</v>
      </c>
      <c r="P785" s="28" t="s">
        <v>128</v>
      </c>
      <c r="Q785" s="28">
        <v>4095.7</v>
      </c>
      <c r="R785" s="28"/>
      <c r="S785" s="28"/>
      <c r="T785" s="28"/>
      <c r="U785" s="28" t="s">
        <v>129</v>
      </c>
      <c r="V785" s="29">
        <v>684.3558435735896</v>
      </c>
    </row>
    <row r="786" spans="1:22" x14ac:dyDescent="0.2">
      <c r="A786" s="28">
        <v>2016</v>
      </c>
      <c r="B786" s="28" t="s">
        <v>83</v>
      </c>
      <c r="C786" s="28" t="s">
        <v>80</v>
      </c>
      <c r="D786" s="28" t="s">
        <v>90</v>
      </c>
      <c r="E786" s="28" t="s">
        <v>92</v>
      </c>
      <c r="F786" s="28" t="s">
        <v>74</v>
      </c>
      <c r="G786" s="28">
        <v>2.34895889429347</v>
      </c>
      <c r="H786" s="29">
        <v>86.060201011199993</v>
      </c>
      <c r="I786" s="30">
        <v>-57.940776185865587</v>
      </c>
      <c r="K786" s="28">
        <v>785</v>
      </c>
      <c r="L786" s="28">
        <v>2009</v>
      </c>
      <c r="M786" s="28" t="s">
        <v>55</v>
      </c>
      <c r="N786" s="28" t="s">
        <v>158</v>
      </c>
      <c r="O786" s="28">
        <v>0.5</v>
      </c>
      <c r="P786" s="28" t="s">
        <v>128</v>
      </c>
      <c r="Q786" s="28">
        <v>4095.7</v>
      </c>
      <c r="R786" s="28"/>
      <c r="S786" s="28"/>
      <c r="T786" s="28"/>
      <c r="U786" s="28" t="s">
        <v>133</v>
      </c>
      <c r="V786" s="29">
        <v>669.0238253351381</v>
      </c>
    </row>
    <row r="787" spans="1:22" x14ac:dyDescent="0.2">
      <c r="A787" s="28">
        <v>2015</v>
      </c>
      <c r="B787" s="28" t="s">
        <v>83</v>
      </c>
      <c r="C787" s="28" t="s">
        <v>80</v>
      </c>
      <c r="D787" s="28" t="s">
        <v>90</v>
      </c>
      <c r="E787" s="28" t="s">
        <v>92</v>
      </c>
      <c r="F787" s="28" t="s">
        <v>74</v>
      </c>
      <c r="G787" s="28">
        <v>2.2884294570434101</v>
      </c>
      <c r="H787" s="29">
        <v>46.785586585600001</v>
      </c>
      <c r="I787" s="30">
        <v>-31.498801643838814</v>
      </c>
      <c r="K787" s="28">
        <v>786</v>
      </c>
      <c r="L787" s="28">
        <v>2009</v>
      </c>
      <c r="M787" s="28" t="s">
        <v>159</v>
      </c>
      <c r="N787" s="28" t="s">
        <v>146</v>
      </c>
      <c r="O787" s="28">
        <v>1</v>
      </c>
      <c r="P787" s="28" t="s">
        <v>128</v>
      </c>
      <c r="Q787" s="28">
        <v>724</v>
      </c>
      <c r="R787" s="28"/>
      <c r="S787" s="28"/>
      <c r="T787" s="28"/>
      <c r="U787" s="28" t="s">
        <v>129</v>
      </c>
      <c r="V787" s="29">
        <v>5.9919136910717072E-4</v>
      </c>
    </row>
    <row r="788" spans="1:22" x14ac:dyDescent="0.2">
      <c r="A788" s="28">
        <v>2014</v>
      </c>
      <c r="B788" s="28" t="s">
        <v>83</v>
      </c>
      <c r="C788" s="28" t="s">
        <v>80</v>
      </c>
      <c r="D788" s="28" t="s">
        <v>90</v>
      </c>
      <c r="E788" s="28" t="s">
        <v>92</v>
      </c>
      <c r="F788" s="28" t="s">
        <v>74</v>
      </c>
      <c r="G788" s="28">
        <v>2.2279000197933501</v>
      </c>
      <c r="H788" s="29">
        <v>18.098852915199998</v>
      </c>
      <c r="I788" s="30">
        <v>-12.185209581883614</v>
      </c>
      <c r="K788" s="28">
        <v>787</v>
      </c>
      <c r="L788" s="28">
        <v>2009</v>
      </c>
      <c r="M788" s="28" t="s">
        <v>56</v>
      </c>
      <c r="N788" s="28" t="s">
        <v>160</v>
      </c>
      <c r="O788" s="28">
        <v>1</v>
      </c>
      <c r="P788" s="28" t="s">
        <v>128</v>
      </c>
      <c r="Q788" s="28">
        <v>200</v>
      </c>
      <c r="R788" s="28"/>
      <c r="S788" s="28"/>
      <c r="T788" s="28"/>
      <c r="U788" s="28" t="s">
        <v>129</v>
      </c>
      <c r="V788" s="29">
        <v>5.1000000000000005</v>
      </c>
    </row>
    <row r="789" spans="1:22" x14ac:dyDescent="0.2">
      <c r="A789" s="28">
        <v>2013</v>
      </c>
      <c r="B789" s="28" t="s">
        <v>83</v>
      </c>
      <c r="C789" s="28" t="s">
        <v>80</v>
      </c>
      <c r="D789" s="28" t="s">
        <v>90</v>
      </c>
      <c r="E789" s="28" t="s">
        <v>92</v>
      </c>
      <c r="F789" s="28" t="s">
        <v>74</v>
      </c>
      <c r="G789" s="28">
        <v>2.1673705825432901</v>
      </c>
      <c r="H789" s="29">
        <v>12.8049125376</v>
      </c>
      <c r="I789" s="30">
        <v>-8.6210183418478241</v>
      </c>
      <c r="K789" s="28">
        <v>788</v>
      </c>
      <c r="L789" s="28">
        <v>2009</v>
      </c>
      <c r="M789" s="28" t="s">
        <v>161</v>
      </c>
      <c r="N789" s="28" t="s">
        <v>127</v>
      </c>
      <c r="O789" s="28">
        <v>0.5</v>
      </c>
      <c r="P789" s="28" t="s">
        <v>128</v>
      </c>
      <c r="Q789" s="28">
        <v>323.2</v>
      </c>
      <c r="R789" s="28"/>
      <c r="S789" s="28"/>
      <c r="T789" s="28"/>
      <c r="U789" s="28" t="s">
        <v>129</v>
      </c>
      <c r="V789" s="29">
        <v>43.955200000000005</v>
      </c>
    </row>
    <row r="790" spans="1:22" x14ac:dyDescent="0.2">
      <c r="A790" s="28">
        <v>2012</v>
      </c>
      <c r="B790" s="28" t="s">
        <v>83</v>
      </c>
      <c r="C790" s="28" t="s">
        <v>80</v>
      </c>
      <c r="D790" s="28" t="s">
        <v>90</v>
      </c>
      <c r="E790" s="28" t="s">
        <v>92</v>
      </c>
      <c r="F790" s="28" t="s">
        <v>74</v>
      </c>
      <c r="G790" s="28">
        <v>2.1068411452932301</v>
      </c>
      <c r="H790" s="29">
        <v>7.5109721599999997</v>
      </c>
      <c r="I790" s="30">
        <v>-5.0568271018120319</v>
      </c>
      <c r="K790" s="28">
        <v>789</v>
      </c>
      <c r="L790" s="28">
        <v>2009</v>
      </c>
      <c r="M790" s="28" t="s">
        <v>161</v>
      </c>
      <c r="N790" s="28" t="s">
        <v>127</v>
      </c>
      <c r="O790" s="28">
        <v>0.5</v>
      </c>
      <c r="P790" s="28" t="s">
        <v>128</v>
      </c>
      <c r="Q790" s="28">
        <v>323.2</v>
      </c>
      <c r="R790" s="28"/>
      <c r="S790" s="28"/>
      <c r="T790" s="28"/>
      <c r="U790" s="28" t="s">
        <v>133</v>
      </c>
      <c r="V790" s="29">
        <v>43.955200000000005</v>
      </c>
    </row>
    <row r="791" spans="1:22" x14ac:dyDescent="0.2">
      <c r="A791" s="28">
        <v>2011</v>
      </c>
      <c r="B791" s="28" t="s">
        <v>83</v>
      </c>
      <c r="C791" s="28" t="s">
        <v>80</v>
      </c>
      <c r="D791" s="28" t="s">
        <v>90</v>
      </c>
      <c r="E791" s="28" t="s">
        <v>92</v>
      </c>
      <c r="F791" s="28" t="s">
        <v>74</v>
      </c>
      <c r="G791" s="28">
        <v>1.9267531951668899</v>
      </c>
      <c r="H791" s="29">
        <v>7.0447738879999999</v>
      </c>
      <c r="I791" s="30">
        <v>-4.7429550748030094</v>
      </c>
      <c r="K791" s="28">
        <v>790</v>
      </c>
      <c r="L791" s="28">
        <v>2009</v>
      </c>
      <c r="M791" s="28" t="s">
        <v>162</v>
      </c>
      <c r="N791" s="28" t="s">
        <v>146</v>
      </c>
      <c r="O791" s="28">
        <v>1</v>
      </c>
      <c r="P791" s="28" t="s">
        <v>128</v>
      </c>
      <c r="Q791" s="28">
        <v>58</v>
      </c>
      <c r="R791" s="28"/>
      <c r="S791" s="28"/>
      <c r="T791" s="28"/>
      <c r="U791" s="28" t="s">
        <v>129</v>
      </c>
      <c r="V791" s="29">
        <v>4.8001518519635225E-5</v>
      </c>
    </row>
    <row r="792" spans="1:22" x14ac:dyDescent="0.2">
      <c r="A792" s="28">
        <v>2010</v>
      </c>
      <c r="B792" s="28" t="s">
        <v>83</v>
      </c>
      <c r="C792" s="28" t="s">
        <v>80</v>
      </c>
      <c r="D792" s="28" t="s">
        <v>90</v>
      </c>
      <c r="E792" s="28" t="s">
        <v>92</v>
      </c>
      <c r="F792" s="28" t="s">
        <v>74</v>
      </c>
      <c r="G792" s="28">
        <v>1.74666524504055</v>
      </c>
      <c r="H792" s="29">
        <v>6.5785756160000002</v>
      </c>
      <c r="I792" s="30">
        <v>-4.4290830477939869</v>
      </c>
      <c r="K792" s="28">
        <v>791</v>
      </c>
      <c r="L792" s="28">
        <v>2009</v>
      </c>
      <c r="M792" s="28" t="s">
        <v>163</v>
      </c>
      <c r="N792" s="28" t="s">
        <v>146</v>
      </c>
      <c r="O792" s="28">
        <v>1</v>
      </c>
      <c r="P792" s="28" t="s">
        <v>128</v>
      </c>
      <c r="Q792" s="28">
        <v>475.79999999999899</v>
      </c>
      <c r="R792" s="28"/>
      <c r="S792" s="28"/>
      <c r="T792" s="28"/>
      <c r="U792" s="28" t="s">
        <v>129</v>
      </c>
      <c r="V792" s="29">
        <v>3.9377797433866194E-4</v>
      </c>
    </row>
    <row r="793" spans="1:22" x14ac:dyDescent="0.2">
      <c r="A793" s="28">
        <v>2009</v>
      </c>
      <c r="B793" s="28" t="s">
        <v>83</v>
      </c>
      <c r="C793" s="28" t="s">
        <v>80</v>
      </c>
      <c r="D793" s="28" t="s">
        <v>90</v>
      </c>
      <c r="E793" s="28" t="s">
        <v>92</v>
      </c>
      <c r="F793" s="28" t="s">
        <v>74</v>
      </c>
      <c r="G793" s="28">
        <v>1.5665772949142101</v>
      </c>
      <c r="H793" s="29">
        <v>6.1123773440000004</v>
      </c>
      <c r="I793" s="30">
        <v>-4.1152110207849644</v>
      </c>
      <c r="K793" s="28">
        <v>792</v>
      </c>
      <c r="L793" s="28">
        <v>2009</v>
      </c>
      <c r="M793" s="28" t="s">
        <v>164</v>
      </c>
      <c r="N793" s="28" t="s">
        <v>146</v>
      </c>
      <c r="O793" s="28">
        <v>1</v>
      </c>
      <c r="P793" s="28" t="s">
        <v>128</v>
      </c>
      <c r="Q793" s="28">
        <v>2300.8000000000002</v>
      </c>
      <c r="R793" s="28"/>
      <c r="S793" s="28"/>
      <c r="T793" s="28"/>
      <c r="U793" s="28" t="s">
        <v>129</v>
      </c>
      <c r="V793" s="29">
        <v>1.9041705829306334E-3</v>
      </c>
    </row>
    <row r="794" spans="1:22" x14ac:dyDescent="0.2">
      <c r="A794" s="28">
        <v>2008</v>
      </c>
      <c r="B794" s="28" t="s">
        <v>83</v>
      </c>
      <c r="C794" s="28" t="s">
        <v>80</v>
      </c>
      <c r="D794" s="28" t="s">
        <v>90</v>
      </c>
      <c r="E794" s="28" t="s">
        <v>92</v>
      </c>
      <c r="F794" s="28" t="s">
        <v>74</v>
      </c>
      <c r="G794" s="28">
        <v>1.3864893447878699</v>
      </c>
      <c r="H794" s="29">
        <v>5.6461790719999998</v>
      </c>
      <c r="I794" s="30">
        <v>-3.8013389937759414</v>
      </c>
      <c r="K794" s="28">
        <v>793</v>
      </c>
      <c r="L794" s="28">
        <v>2009</v>
      </c>
      <c r="M794" s="28" t="s">
        <v>165</v>
      </c>
      <c r="N794" s="28" t="s">
        <v>140</v>
      </c>
      <c r="O794" s="28">
        <v>1</v>
      </c>
      <c r="P794" s="28" t="s">
        <v>128</v>
      </c>
      <c r="Q794" s="28">
        <v>9337</v>
      </c>
      <c r="R794" s="28">
        <v>0</v>
      </c>
      <c r="S794" s="45">
        <v>0</v>
      </c>
      <c r="T794" s="45">
        <v>0</v>
      </c>
      <c r="U794" s="28" t="s">
        <v>129</v>
      </c>
      <c r="V794" s="29">
        <v>0</v>
      </c>
    </row>
    <row r="795" spans="1:22" x14ac:dyDescent="0.2">
      <c r="A795" s="28">
        <v>2007</v>
      </c>
      <c r="B795" s="28" t="s">
        <v>83</v>
      </c>
      <c r="C795" s="28" t="s">
        <v>80</v>
      </c>
      <c r="D795" s="28" t="s">
        <v>90</v>
      </c>
      <c r="E795" s="28" t="s">
        <v>92</v>
      </c>
      <c r="F795" s="28" t="s">
        <v>74</v>
      </c>
      <c r="G795" s="28">
        <v>1.2064013946615399</v>
      </c>
      <c r="H795" s="29">
        <v>5.1799808000000001</v>
      </c>
      <c r="I795" s="30">
        <v>-3.4874669667669189</v>
      </c>
      <c r="K795" s="28">
        <v>794</v>
      </c>
      <c r="L795" s="28">
        <v>2009</v>
      </c>
      <c r="M795" s="28" t="s">
        <v>166</v>
      </c>
      <c r="N795" s="28" t="s">
        <v>167</v>
      </c>
      <c r="O795" s="28">
        <v>0.5</v>
      </c>
      <c r="P795" s="28" t="s">
        <v>128</v>
      </c>
      <c r="Q795" s="28">
        <v>7938.1</v>
      </c>
      <c r="R795" s="28"/>
      <c r="S795" s="28"/>
      <c r="T795" s="28"/>
      <c r="U795" s="28" t="s">
        <v>129</v>
      </c>
      <c r="V795" s="29">
        <v>1299.3276015800482</v>
      </c>
    </row>
    <row r="796" spans="1:22" x14ac:dyDescent="0.2">
      <c r="A796" s="28">
        <v>2006</v>
      </c>
      <c r="B796" s="28" t="s">
        <v>83</v>
      </c>
      <c r="C796" s="28" t="s">
        <v>80</v>
      </c>
      <c r="D796" s="28" t="s">
        <v>90</v>
      </c>
      <c r="E796" s="28" t="s">
        <v>92</v>
      </c>
      <c r="F796" s="28" t="s">
        <v>74</v>
      </c>
      <c r="G796" s="28">
        <v>1.45795684159526</v>
      </c>
      <c r="H796" s="29">
        <v>5.6668989952000004</v>
      </c>
      <c r="I796" s="30">
        <v>-3.8152888616430096</v>
      </c>
      <c r="K796" s="28">
        <v>795</v>
      </c>
      <c r="L796" s="28">
        <v>2009</v>
      </c>
      <c r="M796" s="28" t="s">
        <v>166</v>
      </c>
      <c r="N796" s="28" t="s">
        <v>167</v>
      </c>
      <c r="O796" s="28">
        <v>0.5</v>
      </c>
      <c r="P796" s="28" t="s">
        <v>128</v>
      </c>
      <c r="Q796" s="28">
        <v>7938.1</v>
      </c>
      <c r="R796" s="28"/>
      <c r="S796" s="28"/>
      <c r="T796" s="28"/>
      <c r="U796" s="28" t="s">
        <v>133</v>
      </c>
      <c r="V796" s="29">
        <v>1275.5045244149399</v>
      </c>
    </row>
    <row r="797" spans="1:22" x14ac:dyDescent="0.2">
      <c r="A797" s="28">
        <v>2005</v>
      </c>
      <c r="B797" s="28" t="s">
        <v>83</v>
      </c>
      <c r="C797" s="28" t="s">
        <v>80</v>
      </c>
      <c r="D797" s="28" t="s">
        <v>90</v>
      </c>
      <c r="E797" s="28" t="s">
        <v>92</v>
      </c>
      <c r="F797" s="28" t="s">
        <v>74</v>
      </c>
      <c r="G797" s="28">
        <v>1.70951228852899</v>
      </c>
      <c r="H797" s="29">
        <v>6.1538171903999999</v>
      </c>
      <c r="I797" s="30">
        <v>-4.1431107565190999</v>
      </c>
      <c r="K797" s="28">
        <v>796</v>
      </c>
      <c r="L797" s="28">
        <v>2009</v>
      </c>
      <c r="M797" s="28" t="s">
        <v>168</v>
      </c>
      <c r="N797" s="28" t="s">
        <v>146</v>
      </c>
      <c r="O797" s="28">
        <v>1</v>
      </c>
      <c r="P797" s="28" t="s">
        <v>128</v>
      </c>
      <c r="Q797" s="28">
        <v>4964.8</v>
      </c>
      <c r="R797" s="28"/>
      <c r="S797" s="28"/>
      <c r="T797" s="28"/>
      <c r="U797" s="28" t="s">
        <v>129</v>
      </c>
      <c r="V797" s="29">
        <v>4.1089299852807753E-3</v>
      </c>
    </row>
    <row r="798" spans="1:22" x14ac:dyDescent="0.2">
      <c r="A798" s="28">
        <v>2004</v>
      </c>
      <c r="B798" s="28" t="s">
        <v>83</v>
      </c>
      <c r="C798" s="28" t="s">
        <v>80</v>
      </c>
      <c r="D798" s="28" t="s">
        <v>90</v>
      </c>
      <c r="E798" s="28" t="s">
        <v>92</v>
      </c>
      <c r="F798" s="28" t="s">
        <v>74</v>
      </c>
      <c r="G798" s="28">
        <v>1.96106773546272</v>
      </c>
      <c r="H798" s="29">
        <v>6.6407353856000002</v>
      </c>
      <c r="I798" s="30">
        <v>-4.4709326513951906</v>
      </c>
      <c r="K798" s="28">
        <v>797</v>
      </c>
      <c r="L798" s="28">
        <v>2010</v>
      </c>
      <c r="M798" s="28" t="s">
        <v>126</v>
      </c>
      <c r="N798" s="28" t="s">
        <v>127</v>
      </c>
      <c r="O798" s="28">
        <v>0.5</v>
      </c>
      <c r="P798" s="28" t="s">
        <v>128</v>
      </c>
      <c r="Q798" s="28">
        <v>1186.8</v>
      </c>
      <c r="R798" s="28"/>
      <c r="S798" s="28"/>
      <c r="T798" s="28"/>
      <c r="U798" s="28" t="s">
        <v>129</v>
      </c>
      <c r="V798" s="29">
        <v>161.40479999999999</v>
      </c>
    </row>
    <row r="799" spans="1:22" x14ac:dyDescent="0.2">
      <c r="A799" s="28">
        <v>2003</v>
      </c>
      <c r="B799" s="28" t="s">
        <v>83</v>
      </c>
      <c r="C799" s="28" t="s">
        <v>80</v>
      </c>
      <c r="D799" s="28" t="s">
        <v>90</v>
      </c>
      <c r="E799" s="28" t="s">
        <v>92</v>
      </c>
      <c r="F799" s="28" t="s">
        <v>74</v>
      </c>
      <c r="G799" s="28">
        <v>2.2126231823964502</v>
      </c>
      <c r="H799" s="29">
        <v>7.1276535807999997</v>
      </c>
      <c r="I799" s="30">
        <v>-4.7987545462712804</v>
      </c>
      <c r="K799" s="28">
        <v>798</v>
      </c>
      <c r="L799" s="28">
        <v>2010</v>
      </c>
      <c r="M799" s="28" t="s">
        <v>126</v>
      </c>
      <c r="N799" s="28" t="s">
        <v>127</v>
      </c>
      <c r="O799" s="28">
        <v>0.5</v>
      </c>
      <c r="P799" s="28" t="s">
        <v>128</v>
      </c>
      <c r="Q799" s="28">
        <v>1186.8</v>
      </c>
      <c r="R799" s="28"/>
      <c r="S799" s="28"/>
      <c r="T799" s="28"/>
      <c r="U799" s="28" t="s">
        <v>133</v>
      </c>
      <c r="V799" s="29">
        <v>161.40479999999999</v>
      </c>
    </row>
    <row r="800" spans="1:22" x14ac:dyDescent="0.2">
      <c r="A800" s="28">
        <v>2002</v>
      </c>
      <c r="B800" s="28" t="s">
        <v>83</v>
      </c>
      <c r="C800" s="28" t="s">
        <v>80</v>
      </c>
      <c r="D800" s="28" t="s">
        <v>90</v>
      </c>
      <c r="E800" s="28" t="s">
        <v>92</v>
      </c>
      <c r="F800" s="28" t="s">
        <v>74</v>
      </c>
      <c r="G800" s="28">
        <v>2.4641786293301799</v>
      </c>
      <c r="H800" s="29">
        <v>7.614571776</v>
      </c>
      <c r="I800" s="30">
        <v>-5.1265764411473711</v>
      </c>
      <c r="K800" s="28">
        <v>799</v>
      </c>
      <c r="L800" s="28">
        <v>2010</v>
      </c>
      <c r="M800" s="28" t="s">
        <v>136</v>
      </c>
      <c r="N800" s="28" t="s">
        <v>137</v>
      </c>
      <c r="O800" s="28">
        <v>0.5</v>
      </c>
      <c r="P800" s="28" t="s">
        <v>128</v>
      </c>
      <c r="Q800" s="28">
        <v>66.400000000000006</v>
      </c>
      <c r="R800" s="28"/>
      <c r="S800" s="28"/>
      <c r="T800" s="28"/>
      <c r="U800" s="28" t="s">
        <v>129</v>
      </c>
      <c r="V800" s="29">
        <v>0</v>
      </c>
    </row>
    <row r="801" spans="1:22" x14ac:dyDescent="0.2">
      <c r="A801" s="28">
        <v>2001</v>
      </c>
      <c r="B801" s="28" t="s">
        <v>83</v>
      </c>
      <c r="C801" s="28" t="s">
        <v>80</v>
      </c>
      <c r="D801" s="28" t="s">
        <v>90</v>
      </c>
      <c r="E801" s="28" t="s">
        <v>92</v>
      </c>
      <c r="F801" s="28" t="s">
        <v>74</v>
      </c>
      <c r="G801" s="28">
        <v>2.45870038674938</v>
      </c>
      <c r="H801" s="29">
        <v>8.2465294335999992</v>
      </c>
      <c r="I801" s="30">
        <v>-5.5520474110929348</v>
      </c>
      <c r="K801" s="28">
        <v>800</v>
      </c>
      <c r="L801" s="28">
        <v>2010</v>
      </c>
      <c r="M801" s="28" t="s">
        <v>136</v>
      </c>
      <c r="N801" s="28" t="s">
        <v>137</v>
      </c>
      <c r="O801" s="28">
        <v>0.5</v>
      </c>
      <c r="P801" s="28" t="s">
        <v>128</v>
      </c>
      <c r="Q801" s="28">
        <v>66.400000000000006</v>
      </c>
      <c r="R801" s="28"/>
      <c r="S801" s="28"/>
      <c r="T801" s="28"/>
      <c r="U801" s="28" t="s">
        <v>133</v>
      </c>
      <c r="V801" s="29">
        <v>0</v>
      </c>
    </row>
    <row r="802" spans="1:22" x14ac:dyDescent="0.2">
      <c r="A802" s="28">
        <v>2000</v>
      </c>
      <c r="B802" s="28" t="s">
        <v>83</v>
      </c>
      <c r="C802" s="28" t="s">
        <v>80</v>
      </c>
      <c r="D802" s="28" t="s">
        <v>90</v>
      </c>
      <c r="E802" s="28" t="s">
        <v>92</v>
      </c>
      <c r="F802" s="28" t="s">
        <v>74</v>
      </c>
      <c r="G802" s="28">
        <v>2.45322214416858</v>
      </c>
      <c r="H802" s="29">
        <v>8.8784870912000002</v>
      </c>
      <c r="I802" s="30">
        <v>-5.9775183810384993</v>
      </c>
      <c r="K802" s="28">
        <v>801</v>
      </c>
      <c r="L802" s="28">
        <v>2010</v>
      </c>
      <c r="M802" s="28" t="s">
        <v>49</v>
      </c>
      <c r="N802" s="28" t="s">
        <v>140</v>
      </c>
      <c r="O802" s="28">
        <v>2.11093257482797E-2</v>
      </c>
      <c r="P802" s="28" t="s">
        <v>128</v>
      </c>
      <c r="Q802" s="28">
        <v>2600.96446274853</v>
      </c>
      <c r="R802" s="28">
        <v>50</v>
      </c>
      <c r="S802" s="45">
        <v>0.3</v>
      </c>
      <c r="T802" s="45">
        <v>0.15</v>
      </c>
      <c r="U802" s="28" t="s">
        <v>141</v>
      </c>
      <c r="V802" s="29">
        <v>2210.8197933362508</v>
      </c>
    </row>
    <row r="803" spans="1:22" x14ac:dyDescent="0.2">
      <c r="A803" s="28">
        <v>2020</v>
      </c>
      <c r="B803" s="28" t="s">
        <v>84</v>
      </c>
      <c r="C803" s="28" t="s">
        <v>85</v>
      </c>
      <c r="D803" s="28" t="s">
        <v>90</v>
      </c>
      <c r="E803" s="28" t="s">
        <v>92</v>
      </c>
      <c r="F803" s="28" t="s">
        <v>74</v>
      </c>
      <c r="G803" s="28">
        <v>1.96870377161496</v>
      </c>
      <c r="H803" s="29">
        <v>4.5842830079999999</v>
      </c>
      <c r="I803" s="30">
        <v>-3.0864082655887231</v>
      </c>
      <c r="K803" s="28">
        <v>802</v>
      </c>
      <c r="L803" s="28">
        <v>2010</v>
      </c>
      <c r="M803" s="28" t="s">
        <v>49</v>
      </c>
      <c r="N803" s="28" t="s">
        <v>140</v>
      </c>
      <c r="O803" s="28">
        <v>0.28572025832310699</v>
      </c>
      <c r="P803" s="28" t="s">
        <v>128</v>
      </c>
      <c r="Q803" s="28">
        <v>35204.7359090233</v>
      </c>
      <c r="R803" s="28">
        <v>50</v>
      </c>
      <c r="S803" s="45">
        <v>0.3</v>
      </c>
      <c r="T803" s="45">
        <v>0.15</v>
      </c>
      <c r="U803" s="28" t="s">
        <v>169</v>
      </c>
      <c r="V803" s="29">
        <v>29924.02552266981</v>
      </c>
    </row>
    <row r="804" spans="1:22" x14ac:dyDescent="0.2">
      <c r="A804" s="28">
        <v>2019</v>
      </c>
      <c r="B804" s="28" t="s">
        <v>84</v>
      </c>
      <c r="C804" s="28" t="s">
        <v>85</v>
      </c>
      <c r="D804" s="28" t="s">
        <v>90</v>
      </c>
      <c r="E804" s="28" t="s">
        <v>92</v>
      </c>
      <c r="F804" s="28" t="s">
        <v>74</v>
      </c>
      <c r="G804" s="28">
        <v>1.96870377161496</v>
      </c>
      <c r="H804" s="29">
        <v>4.5842830079999999</v>
      </c>
      <c r="I804" s="30">
        <v>-3.0864082655887231</v>
      </c>
      <c r="K804" s="28">
        <v>803</v>
      </c>
      <c r="L804" s="28">
        <v>2010</v>
      </c>
      <c r="M804" s="28" t="s">
        <v>49</v>
      </c>
      <c r="N804" s="28" t="s">
        <v>140</v>
      </c>
      <c r="O804" s="28">
        <v>3.4726685629300903E-2</v>
      </c>
      <c r="P804" s="28" t="s">
        <v>128</v>
      </c>
      <c r="Q804" s="28">
        <v>4278.8138431286898</v>
      </c>
      <c r="R804" s="28">
        <v>50</v>
      </c>
      <c r="S804" s="45">
        <v>0.3</v>
      </c>
      <c r="T804" s="45">
        <v>0.15</v>
      </c>
      <c r="U804" s="28" t="s">
        <v>129</v>
      </c>
      <c r="V804" s="29">
        <v>3636.9917666593865</v>
      </c>
    </row>
    <row r="805" spans="1:22" x14ac:dyDescent="0.2">
      <c r="A805" s="28">
        <v>2018</v>
      </c>
      <c r="B805" s="28" t="s">
        <v>84</v>
      </c>
      <c r="C805" s="28" t="s">
        <v>85</v>
      </c>
      <c r="D805" s="28" t="s">
        <v>90</v>
      </c>
      <c r="E805" s="28" t="s">
        <v>92</v>
      </c>
      <c r="F805" s="28" t="s">
        <v>74</v>
      </c>
      <c r="G805" s="28">
        <v>1.96870377161496</v>
      </c>
      <c r="H805" s="29">
        <v>4.5842830079999999</v>
      </c>
      <c r="I805" s="30">
        <v>-3.0864082655887231</v>
      </c>
      <c r="K805" s="28">
        <v>804</v>
      </c>
      <c r="L805" s="28">
        <v>2010</v>
      </c>
      <c r="M805" s="28" t="s">
        <v>49</v>
      </c>
      <c r="N805" s="28" t="s">
        <v>140</v>
      </c>
      <c r="O805" s="28">
        <v>0.15</v>
      </c>
      <c r="P805" s="28" t="s">
        <v>128</v>
      </c>
      <c r="Q805" s="28">
        <v>18482.099999999999</v>
      </c>
      <c r="R805" s="28">
        <v>50</v>
      </c>
      <c r="S805" s="45">
        <v>0.3</v>
      </c>
      <c r="T805" s="45">
        <v>0.15</v>
      </c>
      <c r="U805" s="28" t="s">
        <v>142</v>
      </c>
      <c r="V805" s="29">
        <v>15709.785</v>
      </c>
    </row>
    <row r="806" spans="1:22" x14ac:dyDescent="0.2">
      <c r="A806" s="28">
        <v>2017</v>
      </c>
      <c r="B806" s="28" t="s">
        <v>84</v>
      </c>
      <c r="C806" s="28" t="s">
        <v>85</v>
      </c>
      <c r="D806" s="28" t="s">
        <v>90</v>
      </c>
      <c r="E806" s="28" t="s">
        <v>92</v>
      </c>
      <c r="F806" s="28" t="s">
        <v>74</v>
      </c>
      <c r="G806" s="28">
        <v>1.96870377161496</v>
      </c>
      <c r="H806" s="29">
        <v>4.5842830079999999</v>
      </c>
      <c r="I806" s="30">
        <v>-3.0864082655887231</v>
      </c>
      <c r="K806" s="28">
        <v>805</v>
      </c>
      <c r="L806" s="28">
        <v>2010</v>
      </c>
      <c r="M806" s="28" t="s">
        <v>49</v>
      </c>
      <c r="N806" s="28" t="s">
        <v>140</v>
      </c>
      <c r="O806" s="28">
        <v>8.4437302993118392E-3</v>
      </c>
      <c r="P806" s="28" t="s">
        <v>128</v>
      </c>
      <c r="Q806" s="28">
        <v>1040.3857850994</v>
      </c>
      <c r="R806" s="28">
        <v>50</v>
      </c>
      <c r="S806" s="45">
        <v>0.3</v>
      </c>
      <c r="T806" s="45">
        <v>0.15</v>
      </c>
      <c r="U806" s="28" t="s">
        <v>170</v>
      </c>
      <c r="V806" s="29">
        <v>884.32791733449005</v>
      </c>
    </row>
    <row r="807" spans="1:22" x14ac:dyDescent="0.2">
      <c r="A807" s="28">
        <v>2016</v>
      </c>
      <c r="B807" s="28" t="s">
        <v>84</v>
      </c>
      <c r="C807" s="28" t="s">
        <v>85</v>
      </c>
      <c r="D807" s="28" t="s">
        <v>90</v>
      </c>
      <c r="E807" s="28" t="s">
        <v>92</v>
      </c>
      <c r="F807" s="28" t="s">
        <v>74</v>
      </c>
      <c r="G807" s="28">
        <v>2.31092292816288</v>
      </c>
      <c r="H807" s="29">
        <v>4.3641338239999996</v>
      </c>
      <c r="I807" s="30">
        <v>-2.9381909195011291</v>
      </c>
      <c r="K807" s="28">
        <v>806</v>
      </c>
      <c r="L807" s="28">
        <v>2010</v>
      </c>
      <c r="M807" s="28" t="s">
        <v>49</v>
      </c>
      <c r="N807" s="28" t="s">
        <v>140</v>
      </c>
      <c r="O807" s="28">
        <v>0.5</v>
      </c>
      <c r="P807" s="28" t="s">
        <v>128</v>
      </c>
      <c r="Q807" s="28">
        <v>61607</v>
      </c>
      <c r="R807" s="28">
        <v>50</v>
      </c>
      <c r="S807" s="45">
        <v>0.3</v>
      </c>
      <c r="T807" s="45">
        <v>0.15</v>
      </c>
      <c r="U807" s="28" t="s">
        <v>133</v>
      </c>
      <c r="V807" s="29">
        <v>52365.950000000004</v>
      </c>
    </row>
    <row r="808" spans="1:22" x14ac:dyDescent="0.2">
      <c r="A808" s="28">
        <v>2015</v>
      </c>
      <c r="B808" s="28" t="s">
        <v>84</v>
      </c>
      <c r="C808" s="28" t="s">
        <v>85</v>
      </c>
      <c r="D808" s="28" t="s">
        <v>90</v>
      </c>
      <c r="E808" s="28" t="s">
        <v>92</v>
      </c>
      <c r="F808" s="28" t="s">
        <v>74</v>
      </c>
      <c r="G808" s="28">
        <v>2.6531420847108</v>
      </c>
      <c r="H808" s="29">
        <v>4.1439846400000002</v>
      </c>
      <c r="I808" s="30">
        <v>-2.7899735734135351</v>
      </c>
      <c r="K808" s="28">
        <v>807</v>
      </c>
      <c r="L808" s="28">
        <v>2010</v>
      </c>
      <c r="M808" s="28" t="s">
        <v>50</v>
      </c>
      <c r="N808" s="28" t="s">
        <v>143</v>
      </c>
      <c r="O808" s="28">
        <v>0.5</v>
      </c>
      <c r="P808" s="28" t="s">
        <v>128</v>
      </c>
      <c r="Q808" s="28">
        <v>5446.5</v>
      </c>
      <c r="R808" s="28"/>
      <c r="S808" s="28"/>
      <c r="T808" s="28"/>
      <c r="U808" s="28" t="s">
        <v>129</v>
      </c>
      <c r="V808" s="29">
        <v>6654.8639927871591</v>
      </c>
    </row>
    <row r="809" spans="1:22" x14ac:dyDescent="0.2">
      <c r="A809" s="28">
        <v>2014</v>
      </c>
      <c r="B809" s="28" t="s">
        <v>84</v>
      </c>
      <c r="C809" s="28" t="s">
        <v>85</v>
      </c>
      <c r="D809" s="28" t="s">
        <v>90</v>
      </c>
      <c r="E809" s="28" t="s">
        <v>92</v>
      </c>
      <c r="F809" s="28" t="s">
        <v>74</v>
      </c>
      <c r="G809" s="28">
        <v>2.9953612412587201</v>
      </c>
      <c r="H809" s="29">
        <v>3.9238354559999999</v>
      </c>
      <c r="I809" s="30">
        <v>-2.6417562273259412</v>
      </c>
      <c r="K809" s="28">
        <v>808</v>
      </c>
      <c r="L809" s="28">
        <v>2010</v>
      </c>
      <c r="M809" s="28" t="s">
        <v>50</v>
      </c>
      <c r="N809" s="28" t="s">
        <v>143</v>
      </c>
      <c r="O809" s="28">
        <v>0.5</v>
      </c>
      <c r="P809" s="28" t="s">
        <v>128</v>
      </c>
      <c r="Q809" s="28">
        <v>5446.5</v>
      </c>
      <c r="R809" s="28"/>
      <c r="S809" s="28"/>
      <c r="T809" s="28"/>
      <c r="U809" s="28" t="s">
        <v>133</v>
      </c>
      <c r="V809" s="29">
        <v>6488.0680585048203</v>
      </c>
    </row>
    <row r="810" spans="1:22" x14ac:dyDescent="0.2">
      <c r="A810" s="28">
        <v>2013</v>
      </c>
      <c r="B810" s="28" t="s">
        <v>84</v>
      </c>
      <c r="C810" s="28" t="s">
        <v>85</v>
      </c>
      <c r="D810" s="28" t="s">
        <v>90</v>
      </c>
      <c r="E810" s="28" t="s">
        <v>92</v>
      </c>
      <c r="F810" s="28" t="s">
        <v>74</v>
      </c>
      <c r="G810" s="28">
        <v>3.3375803978066401</v>
      </c>
      <c r="H810" s="29">
        <v>3.7036862720000001</v>
      </c>
      <c r="I810" s="30">
        <v>-2.4935388812383472</v>
      </c>
      <c r="K810" s="28">
        <v>809</v>
      </c>
      <c r="L810" s="28">
        <v>2010</v>
      </c>
      <c r="M810" s="28" t="s">
        <v>51</v>
      </c>
      <c r="N810" s="28" t="s">
        <v>144</v>
      </c>
      <c r="O810" s="28">
        <v>4.0898333675931001E-2</v>
      </c>
      <c r="P810" s="28" t="s">
        <v>128</v>
      </c>
      <c r="Q810" s="28">
        <v>5562.1733799266203</v>
      </c>
      <c r="R810" s="28"/>
      <c r="S810" s="28"/>
      <c r="T810" s="28"/>
      <c r="U810" s="28" t="s">
        <v>141</v>
      </c>
      <c r="V810" s="29">
        <v>13365.502392428902</v>
      </c>
    </row>
    <row r="811" spans="1:22" x14ac:dyDescent="0.2">
      <c r="A811" s="28">
        <v>2012</v>
      </c>
      <c r="B811" s="28" t="s">
        <v>84</v>
      </c>
      <c r="C811" s="28" t="s">
        <v>85</v>
      </c>
      <c r="D811" s="28" t="s">
        <v>90</v>
      </c>
      <c r="E811" s="28" t="s">
        <v>92</v>
      </c>
      <c r="F811" s="28" t="s">
        <v>74</v>
      </c>
      <c r="G811" s="28">
        <v>3.6797995543545601</v>
      </c>
      <c r="H811" s="29">
        <v>3.4835370879999998</v>
      </c>
      <c r="I811" s="30">
        <v>-2.3453215351507528</v>
      </c>
      <c r="K811" s="28">
        <v>810</v>
      </c>
      <c r="L811" s="28">
        <v>2010</v>
      </c>
      <c r="M811" s="28" t="s">
        <v>51</v>
      </c>
      <c r="N811" s="28" t="s">
        <v>144</v>
      </c>
      <c r="O811" s="28">
        <v>0.55356966879077196</v>
      </c>
      <c r="P811" s="28" t="s">
        <v>128</v>
      </c>
      <c r="Q811" s="28">
        <v>75285.474955544996</v>
      </c>
      <c r="R811" s="28"/>
      <c r="S811" s="28"/>
      <c r="T811" s="28"/>
      <c r="U811" s="28" t="s">
        <v>169</v>
      </c>
      <c r="V811" s="29">
        <v>192778.66793044546</v>
      </c>
    </row>
    <row r="812" spans="1:22" x14ac:dyDescent="0.2">
      <c r="A812" s="28">
        <v>2011</v>
      </c>
      <c r="B812" s="28" t="s">
        <v>84</v>
      </c>
      <c r="C812" s="28" t="s">
        <v>85</v>
      </c>
      <c r="D812" s="28" t="s">
        <v>90</v>
      </c>
      <c r="E812" s="28" t="s">
        <v>92</v>
      </c>
      <c r="F812" s="28" t="s">
        <v>74</v>
      </c>
      <c r="G812" s="28">
        <v>3.6797995543545601</v>
      </c>
      <c r="H812" s="29">
        <v>3.4835370879999998</v>
      </c>
      <c r="I812" s="30">
        <v>-2.3453215351507528</v>
      </c>
      <c r="K812" s="28">
        <v>811</v>
      </c>
      <c r="L812" s="28">
        <v>2010</v>
      </c>
      <c r="M812" s="28" t="s">
        <v>51</v>
      </c>
      <c r="N812" s="28" t="s">
        <v>144</v>
      </c>
      <c r="O812" s="28">
        <v>6.72813330592551E-2</v>
      </c>
      <c r="P812" s="28" t="s">
        <v>128</v>
      </c>
      <c r="Q812" s="28">
        <v>9150.2612960586994</v>
      </c>
      <c r="R812" s="28"/>
      <c r="S812" s="28"/>
      <c r="T812" s="28"/>
      <c r="U812" s="28" t="s">
        <v>129</v>
      </c>
      <c r="V812" s="29">
        <v>24395.696924311451</v>
      </c>
    </row>
    <row r="813" spans="1:22" x14ac:dyDescent="0.2">
      <c r="A813" s="28">
        <v>2010</v>
      </c>
      <c r="B813" s="28" t="s">
        <v>84</v>
      </c>
      <c r="C813" s="28" t="s">
        <v>85</v>
      </c>
      <c r="D813" s="28" t="s">
        <v>90</v>
      </c>
      <c r="E813" s="28" t="s">
        <v>92</v>
      </c>
      <c r="F813" s="28" t="s">
        <v>74</v>
      </c>
      <c r="G813" s="28">
        <v>3.6797995543545601</v>
      </c>
      <c r="H813" s="29">
        <v>3.4835370879999998</v>
      </c>
      <c r="I813" s="30">
        <v>-2.3453215351507528</v>
      </c>
      <c r="K813" s="28">
        <v>812</v>
      </c>
      <c r="L813" s="28">
        <v>2010</v>
      </c>
      <c r="M813" s="28" t="s">
        <v>51</v>
      </c>
      <c r="N813" s="28" t="s">
        <v>144</v>
      </c>
      <c r="O813" s="28">
        <v>6.72813330592551E-2</v>
      </c>
      <c r="P813" s="28" t="s">
        <v>128</v>
      </c>
      <c r="Q813" s="28">
        <v>9150.2612960586994</v>
      </c>
      <c r="R813" s="28"/>
      <c r="S813" s="28"/>
      <c r="T813" s="28"/>
      <c r="U813" s="28" t="s">
        <v>142</v>
      </c>
      <c r="V813" s="29">
        <v>32923.176688610409</v>
      </c>
    </row>
    <row r="814" spans="1:22" x14ac:dyDescent="0.2">
      <c r="A814" s="28">
        <v>2009</v>
      </c>
      <c r="B814" s="28" t="s">
        <v>84</v>
      </c>
      <c r="C814" s="28" t="s">
        <v>85</v>
      </c>
      <c r="D814" s="28" t="s">
        <v>90</v>
      </c>
      <c r="E814" s="28" t="s">
        <v>92</v>
      </c>
      <c r="F814" s="28" t="s">
        <v>74</v>
      </c>
      <c r="G814" s="28">
        <v>3.6797995543545601</v>
      </c>
      <c r="H814" s="29">
        <v>3.4835370879999998</v>
      </c>
      <c r="I814" s="30">
        <v>-2.3453215351507528</v>
      </c>
      <c r="K814" s="28">
        <v>813</v>
      </c>
      <c r="L814" s="28">
        <v>2010</v>
      </c>
      <c r="M814" s="28" t="s">
        <v>51</v>
      </c>
      <c r="N814" s="28" t="s">
        <v>144</v>
      </c>
      <c r="O814" s="28">
        <v>1.6359333470372401E-2</v>
      </c>
      <c r="P814" s="28" t="s">
        <v>128</v>
      </c>
      <c r="Q814" s="28">
        <v>2224.8693519706499</v>
      </c>
      <c r="R814" s="28"/>
      <c r="S814" s="28"/>
      <c r="T814" s="28"/>
      <c r="U814" s="28" t="s">
        <v>170</v>
      </c>
      <c r="V814" s="29">
        <v>6038.9238122913011</v>
      </c>
    </row>
    <row r="815" spans="1:22" x14ac:dyDescent="0.2">
      <c r="A815" s="28">
        <v>2008</v>
      </c>
      <c r="B815" s="28" t="s">
        <v>84</v>
      </c>
      <c r="C815" s="28" t="s">
        <v>85</v>
      </c>
      <c r="D815" s="28" t="s">
        <v>90</v>
      </c>
      <c r="E815" s="28" t="s">
        <v>92</v>
      </c>
      <c r="F815" s="28" t="s">
        <v>74</v>
      </c>
      <c r="G815" s="28">
        <v>3.6797995543545601</v>
      </c>
      <c r="H815" s="29">
        <v>3.4835370879999998</v>
      </c>
      <c r="I815" s="30">
        <v>-2.3453215351507528</v>
      </c>
      <c r="K815" s="28">
        <v>814</v>
      </c>
      <c r="L815" s="28">
        <v>2010</v>
      </c>
      <c r="M815" s="28" t="s">
        <v>51</v>
      </c>
      <c r="N815" s="28" t="s">
        <v>144</v>
      </c>
      <c r="O815" s="28">
        <v>0.25460999794441302</v>
      </c>
      <c r="P815" s="28" t="s">
        <v>128</v>
      </c>
      <c r="Q815" s="28">
        <v>34626.959720440202</v>
      </c>
      <c r="R815" s="28"/>
      <c r="S815" s="28"/>
      <c r="T815" s="28"/>
      <c r="U815" s="28" t="s">
        <v>133</v>
      </c>
      <c r="V815" s="29">
        <v>89798.452997423723</v>
      </c>
    </row>
    <row r="816" spans="1:22" x14ac:dyDescent="0.2">
      <c r="A816" s="28">
        <v>2007</v>
      </c>
      <c r="B816" s="28" t="s">
        <v>84</v>
      </c>
      <c r="C816" s="28" t="s">
        <v>85</v>
      </c>
      <c r="D816" s="28" t="s">
        <v>90</v>
      </c>
      <c r="E816" s="28" t="s">
        <v>92</v>
      </c>
      <c r="F816" s="28" t="s">
        <v>74</v>
      </c>
      <c r="G816" s="28">
        <v>3.6797995543545601</v>
      </c>
      <c r="H816" s="29">
        <v>3.4835370879999998</v>
      </c>
      <c r="I816" s="30">
        <v>-2.3453215351507528</v>
      </c>
      <c r="K816" s="28">
        <v>815</v>
      </c>
      <c r="L816" s="28">
        <v>2010</v>
      </c>
      <c r="M816" s="28" t="s">
        <v>145</v>
      </c>
      <c r="N816" s="28" t="s">
        <v>146</v>
      </c>
      <c r="O816" s="28">
        <v>1</v>
      </c>
      <c r="P816" s="28" t="s">
        <v>128</v>
      </c>
      <c r="Q816" s="28">
        <v>46121</v>
      </c>
      <c r="R816" s="28"/>
      <c r="S816" s="28"/>
      <c r="T816" s="28"/>
      <c r="U816" s="28" t="s">
        <v>129</v>
      </c>
      <c r="V816" s="29">
        <v>3.8170310959380969E-2</v>
      </c>
    </row>
    <row r="817" spans="1:22" x14ac:dyDescent="0.2">
      <c r="A817" s="28">
        <v>2006</v>
      </c>
      <c r="B817" s="28" t="s">
        <v>84</v>
      </c>
      <c r="C817" s="28" t="s">
        <v>85</v>
      </c>
      <c r="D817" s="28" t="s">
        <v>90</v>
      </c>
      <c r="E817" s="28" t="s">
        <v>92</v>
      </c>
      <c r="F817" s="28" t="s">
        <v>74</v>
      </c>
      <c r="G817" s="28">
        <v>3.6797995543545601</v>
      </c>
      <c r="H817" s="29">
        <v>3.4835370879999998</v>
      </c>
      <c r="I817" s="30">
        <v>-2.3453215351507528</v>
      </c>
      <c r="K817" s="28">
        <v>816</v>
      </c>
      <c r="L817" s="28">
        <v>2010</v>
      </c>
      <c r="M817" s="28" t="s">
        <v>147</v>
      </c>
      <c r="N817" s="28" t="s">
        <v>148</v>
      </c>
      <c r="O817" s="28">
        <v>1</v>
      </c>
      <c r="P817" s="28" t="s">
        <v>128</v>
      </c>
      <c r="Q817" s="28">
        <v>216880.2</v>
      </c>
      <c r="R817" s="28"/>
      <c r="S817" s="28"/>
      <c r="T817" s="28"/>
      <c r="U817" s="28" t="s">
        <v>129</v>
      </c>
      <c r="V817" s="29">
        <v>0.17949274029038262</v>
      </c>
    </row>
    <row r="818" spans="1:22" x14ac:dyDescent="0.2">
      <c r="A818" s="28">
        <v>2005</v>
      </c>
      <c r="B818" s="28" t="s">
        <v>84</v>
      </c>
      <c r="C818" s="28" t="s">
        <v>85</v>
      </c>
      <c r="D818" s="28" t="s">
        <v>90</v>
      </c>
      <c r="E818" s="28" t="s">
        <v>92</v>
      </c>
      <c r="F818" s="28" t="s">
        <v>74</v>
      </c>
      <c r="G818" s="28">
        <v>3.6797995543545601</v>
      </c>
      <c r="H818" s="29">
        <v>3.4835370879999998</v>
      </c>
      <c r="I818" s="30">
        <v>-2.3453215351507528</v>
      </c>
      <c r="K818" s="28">
        <v>817</v>
      </c>
      <c r="L818" s="28">
        <v>2010</v>
      </c>
      <c r="M818" s="28" t="s">
        <v>149</v>
      </c>
      <c r="N818" s="28" t="s">
        <v>140</v>
      </c>
      <c r="O818" s="28">
        <v>1</v>
      </c>
      <c r="P818" s="28" t="s">
        <v>128</v>
      </c>
      <c r="Q818" s="28">
        <v>15869.8</v>
      </c>
      <c r="R818" s="28">
        <v>0</v>
      </c>
      <c r="S818" s="45">
        <v>0</v>
      </c>
      <c r="T818" s="45">
        <v>0</v>
      </c>
      <c r="U818" s="28" t="s">
        <v>129</v>
      </c>
      <c r="V818" s="29">
        <v>0</v>
      </c>
    </row>
    <row r="819" spans="1:22" x14ac:dyDescent="0.2">
      <c r="A819" s="28">
        <v>2004</v>
      </c>
      <c r="B819" s="28" t="s">
        <v>84</v>
      </c>
      <c r="C819" s="28" t="s">
        <v>85</v>
      </c>
      <c r="D819" s="28" t="s">
        <v>90</v>
      </c>
      <c r="E819" s="28" t="s">
        <v>92</v>
      </c>
      <c r="F819" s="28" t="s">
        <v>74</v>
      </c>
      <c r="G819" s="28">
        <v>3.6797995543545601</v>
      </c>
      <c r="H819" s="29">
        <v>3.4835370879999998</v>
      </c>
      <c r="I819" s="30">
        <v>-2.3453215351507528</v>
      </c>
      <c r="K819" s="28">
        <v>818</v>
      </c>
      <c r="L819" s="28">
        <v>2010</v>
      </c>
      <c r="M819" s="28" t="s">
        <v>150</v>
      </c>
      <c r="N819" s="28" t="s">
        <v>148</v>
      </c>
      <c r="O819" s="28">
        <v>1</v>
      </c>
      <c r="P819" s="28" t="s">
        <v>128</v>
      </c>
      <c r="Q819" s="28">
        <v>2933</v>
      </c>
      <c r="R819" s="28"/>
      <c r="S819" s="28"/>
      <c r="T819" s="28"/>
      <c r="U819" s="28" t="s">
        <v>129</v>
      </c>
      <c r="V819" s="29">
        <v>2.4273871347946572E-3</v>
      </c>
    </row>
    <row r="820" spans="1:22" x14ac:dyDescent="0.2">
      <c r="A820" s="28">
        <v>2003</v>
      </c>
      <c r="B820" s="28" t="s">
        <v>84</v>
      </c>
      <c r="C820" s="28" t="s">
        <v>85</v>
      </c>
      <c r="D820" s="28" t="s">
        <v>90</v>
      </c>
      <c r="E820" s="28" t="s">
        <v>92</v>
      </c>
      <c r="F820" s="28" t="s">
        <v>74</v>
      </c>
      <c r="G820" s="28">
        <v>3.6797995543545601</v>
      </c>
      <c r="H820" s="29">
        <v>3.4835370879999998</v>
      </c>
      <c r="I820" s="30">
        <v>-2.3453215351507528</v>
      </c>
      <c r="K820" s="28">
        <v>819</v>
      </c>
      <c r="L820" s="28">
        <v>2010</v>
      </c>
      <c r="M820" s="28" t="s">
        <v>151</v>
      </c>
      <c r="N820" s="28" t="s">
        <v>146</v>
      </c>
      <c r="O820" s="28">
        <v>1</v>
      </c>
      <c r="P820" s="28" t="s">
        <v>128</v>
      </c>
      <c r="Q820" s="28">
        <v>194</v>
      </c>
      <c r="R820" s="28"/>
      <c r="S820" s="28"/>
      <c r="T820" s="28"/>
      <c r="U820" s="28" t="s">
        <v>129</v>
      </c>
      <c r="V820" s="29">
        <v>1.6055680332429712E-4</v>
      </c>
    </row>
    <row r="821" spans="1:22" x14ac:dyDescent="0.2">
      <c r="A821" s="28">
        <v>2002</v>
      </c>
      <c r="B821" s="28" t="s">
        <v>84</v>
      </c>
      <c r="C821" s="28" t="s">
        <v>85</v>
      </c>
      <c r="D821" s="28" t="s">
        <v>90</v>
      </c>
      <c r="E821" s="28" t="s">
        <v>92</v>
      </c>
      <c r="F821" s="28" t="s">
        <v>74</v>
      </c>
      <c r="G821" s="28">
        <v>3.6797995543545601</v>
      </c>
      <c r="H821" s="29">
        <v>3.4835370879999998</v>
      </c>
      <c r="I821" s="30">
        <v>-2.3453215351507528</v>
      </c>
      <c r="K821" s="28">
        <v>820</v>
      </c>
      <c r="L821" s="28">
        <v>2010</v>
      </c>
      <c r="M821" s="28" t="s">
        <v>152</v>
      </c>
      <c r="N821" s="28" t="s">
        <v>146</v>
      </c>
      <c r="O821" s="28">
        <v>1</v>
      </c>
      <c r="P821" s="28" t="s">
        <v>128</v>
      </c>
      <c r="Q821" s="28">
        <v>1311.8</v>
      </c>
      <c r="R821" s="28"/>
      <c r="S821" s="28"/>
      <c r="T821" s="28"/>
      <c r="U821" s="28" t="s">
        <v>129</v>
      </c>
      <c r="V821" s="29">
        <v>1.0856619309320256E-3</v>
      </c>
    </row>
    <row r="822" spans="1:22" x14ac:dyDescent="0.2">
      <c r="A822" s="28">
        <v>2001</v>
      </c>
      <c r="B822" s="28" t="s">
        <v>84</v>
      </c>
      <c r="C822" s="28" t="s">
        <v>85</v>
      </c>
      <c r="D822" s="28" t="s">
        <v>90</v>
      </c>
      <c r="E822" s="28" t="s">
        <v>92</v>
      </c>
      <c r="F822" s="28" t="s">
        <v>74</v>
      </c>
      <c r="G822" s="28">
        <v>3.6797995543545601</v>
      </c>
      <c r="H822" s="29">
        <v>3.4835370879999998</v>
      </c>
      <c r="I822" s="30">
        <v>-2.3453215351507528</v>
      </c>
      <c r="K822" s="28">
        <v>821</v>
      </c>
      <c r="L822" s="28">
        <v>2010</v>
      </c>
      <c r="M822" s="28" t="s">
        <v>153</v>
      </c>
      <c r="N822" s="28" t="s">
        <v>154</v>
      </c>
      <c r="O822" s="28">
        <v>0.5</v>
      </c>
      <c r="P822" s="28" t="s">
        <v>128</v>
      </c>
      <c r="Q822" s="28">
        <v>6156.8</v>
      </c>
      <c r="R822" s="28"/>
      <c r="S822" s="28"/>
      <c r="T822" s="28"/>
      <c r="U822" s="28" t="s">
        <v>129</v>
      </c>
      <c r="V822" s="29">
        <v>2404.2487464163405</v>
      </c>
    </row>
    <row r="823" spans="1:22" x14ac:dyDescent="0.2">
      <c r="A823" s="28">
        <v>2000</v>
      </c>
      <c r="B823" s="28" t="s">
        <v>84</v>
      </c>
      <c r="C823" s="28" t="s">
        <v>85</v>
      </c>
      <c r="D823" s="28" t="s">
        <v>90</v>
      </c>
      <c r="E823" s="28" t="s">
        <v>92</v>
      </c>
      <c r="F823" s="28" t="s">
        <v>74</v>
      </c>
      <c r="G823" s="28">
        <v>3.6797995543545601</v>
      </c>
      <c r="H823" s="29">
        <v>3.4835370879999998</v>
      </c>
      <c r="I823" s="30">
        <v>-2.3453215351507528</v>
      </c>
      <c r="K823" s="28">
        <v>822</v>
      </c>
      <c r="L823" s="28">
        <v>2010</v>
      </c>
      <c r="M823" s="28" t="s">
        <v>153</v>
      </c>
      <c r="N823" s="28" t="s">
        <v>154</v>
      </c>
      <c r="O823" s="28">
        <v>0.5</v>
      </c>
      <c r="P823" s="28" t="s">
        <v>128</v>
      </c>
      <c r="Q823" s="28">
        <v>6156.8</v>
      </c>
      <c r="R823" s="28"/>
      <c r="S823" s="28"/>
      <c r="T823" s="28"/>
      <c r="U823" s="28" t="s">
        <v>133</v>
      </c>
      <c r="V823" s="29">
        <v>2266.0363008284712</v>
      </c>
    </row>
    <row r="824" spans="1:22" x14ac:dyDescent="0.2">
      <c r="A824" s="28">
        <v>2020</v>
      </c>
      <c r="B824" s="28" t="s">
        <v>86</v>
      </c>
      <c r="C824" s="28" t="s">
        <v>87</v>
      </c>
      <c r="D824" s="28" t="s">
        <v>90</v>
      </c>
      <c r="E824" s="28" t="s">
        <v>92</v>
      </c>
      <c r="F824" s="28" t="s">
        <v>74</v>
      </c>
      <c r="G824" s="28">
        <v>3.6926182499293501</v>
      </c>
      <c r="H824" s="29">
        <v>34.187873279999998</v>
      </c>
      <c r="I824" s="30">
        <v>-23.017281980661664</v>
      </c>
      <c r="K824" s="28">
        <v>823</v>
      </c>
      <c r="L824" s="28">
        <v>2010</v>
      </c>
      <c r="M824" s="28" t="s">
        <v>155</v>
      </c>
      <c r="N824" s="28" t="s">
        <v>156</v>
      </c>
      <c r="O824" s="28">
        <v>0.5</v>
      </c>
      <c r="P824" s="28" t="s">
        <v>128</v>
      </c>
      <c r="Q824" s="28">
        <v>544.79999999999995</v>
      </c>
      <c r="R824" s="28"/>
      <c r="S824" s="28"/>
      <c r="T824" s="28"/>
      <c r="U824" s="28" t="s">
        <v>129</v>
      </c>
      <c r="V824" s="29">
        <v>108.49090463068715</v>
      </c>
    </row>
    <row r="825" spans="1:22" x14ac:dyDescent="0.2">
      <c r="A825" s="28">
        <v>2019</v>
      </c>
      <c r="B825" s="28" t="s">
        <v>86</v>
      </c>
      <c r="C825" s="28" t="s">
        <v>87</v>
      </c>
      <c r="D825" s="28" t="s">
        <v>90</v>
      </c>
      <c r="E825" s="28" t="s">
        <v>92</v>
      </c>
      <c r="F825" s="28" t="s">
        <v>74</v>
      </c>
      <c r="G825" s="28">
        <v>3.6926182499293501</v>
      </c>
      <c r="H825" s="29">
        <v>34.187873279999998</v>
      </c>
      <c r="I825" s="30">
        <v>-23.017281980661664</v>
      </c>
      <c r="K825" s="28">
        <v>824</v>
      </c>
      <c r="L825" s="28">
        <v>2010</v>
      </c>
      <c r="M825" s="28" t="s">
        <v>155</v>
      </c>
      <c r="N825" s="28" t="s">
        <v>156</v>
      </c>
      <c r="O825" s="28">
        <v>0.5</v>
      </c>
      <c r="P825" s="28" t="s">
        <v>128</v>
      </c>
      <c r="Q825" s="28">
        <v>544.79999999999995</v>
      </c>
      <c r="R825" s="28"/>
      <c r="S825" s="28"/>
      <c r="T825" s="28"/>
      <c r="U825" s="28" t="s">
        <v>133</v>
      </c>
      <c r="V825" s="29">
        <v>104.27363657180571</v>
      </c>
    </row>
    <row r="826" spans="1:22" x14ac:dyDescent="0.2">
      <c r="A826" s="28">
        <v>2018</v>
      </c>
      <c r="B826" s="28" t="s">
        <v>86</v>
      </c>
      <c r="C826" s="28" t="s">
        <v>87</v>
      </c>
      <c r="D826" s="28" t="s">
        <v>90</v>
      </c>
      <c r="E826" s="28" t="s">
        <v>92</v>
      </c>
      <c r="F826" s="28" t="s">
        <v>74</v>
      </c>
      <c r="G826" s="28">
        <v>3.6926182499293501</v>
      </c>
      <c r="H826" s="29">
        <v>34.187873279999998</v>
      </c>
      <c r="I826" s="30">
        <v>-23.017281980661664</v>
      </c>
      <c r="K826" s="28">
        <v>825</v>
      </c>
      <c r="L826" s="28">
        <v>2010</v>
      </c>
      <c r="M826" s="28" t="s">
        <v>157</v>
      </c>
      <c r="N826" s="28" t="s">
        <v>146</v>
      </c>
      <c r="O826" s="28">
        <v>1</v>
      </c>
      <c r="P826" s="28" t="s">
        <v>128</v>
      </c>
      <c r="Q826" s="28">
        <v>388</v>
      </c>
      <c r="R826" s="28"/>
      <c r="S826" s="28"/>
      <c r="T826" s="28"/>
      <c r="U826" s="28" t="s">
        <v>129</v>
      </c>
      <c r="V826" s="29">
        <v>3.2111360664859425E-4</v>
      </c>
    </row>
    <row r="827" spans="1:22" x14ac:dyDescent="0.2">
      <c r="A827" s="28">
        <v>2017</v>
      </c>
      <c r="B827" s="28" t="s">
        <v>86</v>
      </c>
      <c r="C827" s="28" t="s">
        <v>87</v>
      </c>
      <c r="D827" s="28" t="s">
        <v>90</v>
      </c>
      <c r="E827" s="28" t="s">
        <v>92</v>
      </c>
      <c r="F827" s="28" t="s">
        <v>74</v>
      </c>
      <c r="G827" s="28">
        <v>3.6926182499293501</v>
      </c>
      <c r="H827" s="29">
        <v>34.187873279999998</v>
      </c>
      <c r="I827" s="30">
        <v>-23.017281980661664</v>
      </c>
      <c r="K827" s="28">
        <v>826</v>
      </c>
      <c r="L827" s="28">
        <v>2010</v>
      </c>
      <c r="M827" s="28" t="s">
        <v>55</v>
      </c>
      <c r="N827" s="28" t="s">
        <v>158</v>
      </c>
      <c r="O827" s="28">
        <v>0.5</v>
      </c>
      <c r="P827" s="28" t="s">
        <v>128</v>
      </c>
      <c r="Q827" s="28">
        <v>4495.3</v>
      </c>
      <c r="R827" s="28"/>
      <c r="S827" s="28"/>
      <c r="T827" s="28"/>
      <c r="U827" s="28" t="s">
        <v>129</v>
      </c>
      <c r="V827" s="29">
        <v>751.12552765494479</v>
      </c>
    </row>
    <row r="828" spans="1:22" x14ac:dyDescent="0.2">
      <c r="A828" s="28">
        <v>2016</v>
      </c>
      <c r="B828" s="28" t="s">
        <v>86</v>
      </c>
      <c r="C828" s="28" t="s">
        <v>87</v>
      </c>
      <c r="D828" s="28" t="s">
        <v>90</v>
      </c>
      <c r="E828" s="28" t="s">
        <v>92</v>
      </c>
      <c r="F828" s="28" t="s">
        <v>74</v>
      </c>
      <c r="G828" s="28">
        <v>3.6317589073194099</v>
      </c>
      <c r="H828" s="29">
        <v>29.9610089472</v>
      </c>
      <c r="I828" s="30">
        <v>-20.171508935779858</v>
      </c>
      <c r="K828" s="28">
        <v>827</v>
      </c>
      <c r="L828" s="28">
        <v>2010</v>
      </c>
      <c r="M828" s="28" t="s">
        <v>55</v>
      </c>
      <c r="N828" s="28" t="s">
        <v>158</v>
      </c>
      <c r="O828" s="28">
        <v>0.5</v>
      </c>
      <c r="P828" s="28" t="s">
        <v>128</v>
      </c>
      <c r="Q828" s="28">
        <v>4495.3</v>
      </c>
      <c r="R828" s="28"/>
      <c r="S828" s="28"/>
      <c r="T828" s="28"/>
      <c r="U828" s="28" t="s">
        <v>133</v>
      </c>
      <c r="V828" s="29">
        <v>734.29762971629918</v>
      </c>
    </row>
    <row r="829" spans="1:22" x14ac:dyDescent="0.2">
      <c r="A829" s="28">
        <v>2015</v>
      </c>
      <c r="B829" s="28" t="s">
        <v>86</v>
      </c>
      <c r="C829" s="28" t="s">
        <v>87</v>
      </c>
      <c r="D829" s="28" t="s">
        <v>90</v>
      </c>
      <c r="E829" s="28" t="s">
        <v>92</v>
      </c>
      <c r="F829" s="28" t="s">
        <v>74</v>
      </c>
      <c r="G829" s="28">
        <v>3.5708995647094701</v>
      </c>
      <c r="H829" s="29">
        <v>22.854075289600001</v>
      </c>
      <c r="I829" s="30">
        <v>-15.386704257375648</v>
      </c>
      <c r="K829" s="28">
        <v>828</v>
      </c>
      <c r="L829" s="28">
        <v>2010</v>
      </c>
      <c r="M829" s="28" t="s">
        <v>159</v>
      </c>
      <c r="N829" s="28" t="s">
        <v>146</v>
      </c>
      <c r="O829" s="28">
        <v>1</v>
      </c>
      <c r="P829" s="28" t="s">
        <v>128</v>
      </c>
      <c r="Q829" s="28">
        <v>724</v>
      </c>
      <c r="R829" s="28"/>
      <c r="S829" s="28"/>
      <c r="T829" s="28"/>
      <c r="U829" s="28" t="s">
        <v>129</v>
      </c>
      <c r="V829" s="29">
        <v>5.9919136910717072E-4</v>
      </c>
    </row>
    <row r="830" spans="1:22" x14ac:dyDescent="0.2">
      <c r="A830" s="28">
        <v>2014</v>
      </c>
      <c r="B830" s="28" t="s">
        <v>86</v>
      </c>
      <c r="C830" s="28" t="s">
        <v>87</v>
      </c>
      <c r="D830" s="28" t="s">
        <v>90</v>
      </c>
      <c r="E830" s="28" t="s">
        <v>92</v>
      </c>
      <c r="F830" s="28" t="s">
        <v>74</v>
      </c>
      <c r="G830" s="28">
        <v>3.5100402220995299</v>
      </c>
      <c r="H830" s="29">
        <v>12.867072307200001</v>
      </c>
      <c r="I830" s="30">
        <v>-8.6628679454490278</v>
      </c>
      <c r="K830" s="28">
        <v>829</v>
      </c>
      <c r="L830" s="28">
        <v>2010</v>
      </c>
      <c r="M830" s="28" t="s">
        <v>56</v>
      </c>
      <c r="N830" s="28" t="s">
        <v>160</v>
      </c>
      <c r="O830" s="28">
        <v>1</v>
      </c>
      <c r="P830" s="28" t="s">
        <v>128</v>
      </c>
      <c r="Q830" s="28">
        <v>300</v>
      </c>
      <c r="R830" s="28"/>
      <c r="S830" s="28"/>
      <c r="T830" s="28"/>
      <c r="U830" s="28" t="s">
        <v>129</v>
      </c>
      <c r="V830" s="29">
        <v>7.65</v>
      </c>
    </row>
    <row r="831" spans="1:22" x14ac:dyDescent="0.2">
      <c r="A831" s="28">
        <v>2013</v>
      </c>
      <c r="B831" s="28" t="s">
        <v>86</v>
      </c>
      <c r="C831" s="28" t="s">
        <v>87</v>
      </c>
      <c r="D831" s="28" t="s">
        <v>90</v>
      </c>
      <c r="E831" s="28" t="s">
        <v>92</v>
      </c>
      <c r="F831" s="28" t="s">
        <v>74</v>
      </c>
      <c r="G831" s="28">
        <v>3.4491808794895999</v>
      </c>
      <c r="H831" s="29">
        <v>14.3071069696</v>
      </c>
      <c r="I831" s="30">
        <v>-9.63238376221023</v>
      </c>
      <c r="K831" s="28">
        <v>830</v>
      </c>
      <c r="L831" s="28">
        <v>2010</v>
      </c>
      <c r="M831" s="28" t="s">
        <v>161</v>
      </c>
      <c r="N831" s="28" t="s">
        <v>127</v>
      </c>
      <c r="O831" s="28">
        <v>0.5</v>
      </c>
      <c r="P831" s="28" t="s">
        <v>128</v>
      </c>
      <c r="Q831" s="28">
        <v>304.8</v>
      </c>
      <c r="R831" s="28"/>
      <c r="S831" s="28"/>
      <c r="T831" s="28"/>
      <c r="U831" s="28" t="s">
        <v>129</v>
      </c>
      <c r="V831" s="29">
        <v>41.452800000000003</v>
      </c>
    </row>
    <row r="832" spans="1:22" x14ac:dyDescent="0.2">
      <c r="A832" s="28">
        <v>2012</v>
      </c>
      <c r="B832" s="28" t="s">
        <v>86</v>
      </c>
      <c r="C832" s="28" t="s">
        <v>87</v>
      </c>
      <c r="D832" s="28" t="s">
        <v>90</v>
      </c>
      <c r="E832" s="28" t="s">
        <v>92</v>
      </c>
      <c r="F832" s="28" t="s">
        <v>74</v>
      </c>
      <c r="G832" s="28">
        <v>3.3883215368796602</v>
      </c>
      <c r="H832" s="29">
        <v>15.747141632</v>
      </c>
      <c r="I832" s="30">
        <v>-10.601899578971434</v>
      </c>
      <c r="K832" s="28">
        <v>831</v>
      </c>
      <c r="L832" s="28">
        <v>2010</v>
      </c>
      <c r="M832" s="28" t="s">
        <v>161</v>
      </c>
      <c r="N832" s="28" t="s">
        <v>127</v>
      </c>
      <c r="O832" s="28">
        <v>0.5</v>
      </c>
      <c r="P832" s="28" t="s">
        <v>128</v>
      </c>
      <c r="Q832" s="28">
        <v>304.8</v>
      </c>
      <c r="R832" s="28"/>
      <c r="S832" s="28"/>
      <c r="T832" s="28"/>
      <c r="U832" s="28" t="s">
        <v>133</v>
      </c>
      <c r="V832" s="29">
        <v>41.452800000000003</v>
      </c>
    </row>
    <row r="833" spans="1:22" x14ac:dyDescent="0.2">
      <c r="A833" s="28">
        <v>2011</v>
      </c>
      <c r="B833" s="28" t="s">
        <v>86</v>
      </c>
      <c r="C833" s="28" t="s">
        <v>87</v>
      </c>
      <c r="D833" s="28" t="s">
        <v>90</v>
      </c>
      <c r="E833" s="28" t="s">
        <v>92</v>
      </c>
      <c r="F833" s="28" t="s">
        <v>74</v>
      </c>
      <c r="G833" s="28">
        <v>3.3255641284553499</v>
      </c>
      <c r="H833" s="29">
        <v>16.2996729173333</v>
      </c>
      <c r="I833" s="30">
        <v>-10.973896055426549</v>
      </c>
      <c r="K833" s="28">
        <v>832</v>
      </c>
      <c r="L833" s="28">
        <v>2010</v>
      </c>
      <c r="M833" s="28" t="s">
        <v>162</v>
      </c>
      <c r="N833" s="28" t="s">
        <v>146</v>
      </c>
      <c r="O833" s="28">
        <v>1</v>
      </c>
      <c r="P833" s="28" t="s">
        <v>128</v>
      </c>
      <c r="Q833" s="28">
        <v>58</v>
      </c>
      <c r="R833" s="28"/>
      <c r="S833" s="28"/>
      <c r="T833" s="28"/>
      <c r="U833" s="28" t="s">
        <v>129</v>
      </c>
      <c r="V833" s="29">
        <v>4.8001518519635225E-5</v>
      </c>
    </row>
    <row r="834" spans="1:22" x14ac:dyDescent="0.2">
      <c r="A834" s="28">
        <v>2010</v>
      </c>
      <c r="B834" s="28" t="s">
        <v>86</v>
      </c>
      <c r="C834" s="28" t="s">
        <v>87</v>
      </c>
      <c r="D834" s="28" t="s">
        <v>90</v>
      </c>
      <c r="E834" s="28" t="s">
        <v>92</v>
      </c>
      <c r="F834" s="28" t="s">
        <v>74</v>
      </c>
      <c r="G834" s="28">
        <v>3.2628067200310298</v>
      </c>
      <c r="H834" s="29">
        <v>16.852204202666599</v>
      </c>
      <c r="I834" s="30">
        <v>-11.345892531881663</v>
      </c>
      <c r="K834" s="28">
        <v>833</v>
      </c>
      <c r="L834" s="28">
        <v>2010</v>
      </c>
      <c r="M834" s="28" t="s">
        <v>163</v>
      </c>
      <c r="N834" s="28" t="s">
        <v>146</v>
      </c>
      <c r="O834" s="28">
        <v>1</v>
      </c>
      <c r="P834" s="28" t="s">
        <v>128</v>
      </c>
      <c r="Q834" s="28">
        <v>401.2</v>
      </c>
      <c r="R834" s="28"/>
      <c r="S834" s="28"/>
      <c r="T834" s="28"/>
      <c r="U834" s="28" t="s">
        <v>129</v>
      </c>
      <c r="V834" s="29">
        <v>3.3203809017375263E-4</v>
      </c>
    </row>
    <row r="835" spans="1:22" x14ac:dyDescent="0.2">
      <c r="A835" s="28">
        <v>2009</v>
      </c>
      <c r="B835" s="28" t="s">
        <v>86</v>
      </c>
      <c r="C835" s="28" t="s">
        <v>87</v>
      </c>
      <c r="D835" s="28" t="s">
        <v>90</v>
      </c>
      <c r="E835" s="28" t="s">
        <v>92</v>
      </c>
      <c r="F835" s="28" t="s">
        <v>74</v>
      </c>
      <c r="G835" s="28">
        <v>3.2000493116067199</v>
      </c>
      <c r="H835" s="29">
        <v>17.404735488</v>
      </c>
      <c r="I835" s="30">
        <v>-11.717889008336847</v>
      </c>
      <c r="K835" s="28">
        <v>834</v>
      </c>
      <c r="L835" s="28">
        <v>2010</v>
      </c>
      <c r="M835" s="28" t="s">
        <v>164</v>
      </c>
      <c r="N835" s="28" t="s">
        <v>146</v>
      </c>
      <c r="O835" s="28">
        <v>1</v>
      </c>
      <c r="P835" s="28" t="s">
        <v>128</v>
      </c>
      <c r="Q835" s="28">
        <v>1659.2</v>
      </c>
      <c r="R835" s="28"/>
      <c r="S835" s="28"/>
      <c r="T835" s="28"/>
      <c r="U835" s="28" t="s">
        <v>129</v>
      </c>
      <c r="V835" s="29">
        <v>1.3731744746168753E-3</v>
      </c>
    </row>
    <row r="836" spans="1:22" x14ac:dyDescent="0.2">
      <c r="A836" s="28">
        <v>2008</v>
      </c>
      <c r="B836" s="28" t="s">
        <v>86</v>
      </c>
      <c r="C836" s="28" t="s">
        <v>87</v>
      </c>
      <c r="D836" s="28" t="s">
        <v>90</v>
      </c>
      <c r="E836" s="28" t="s">
        <v>92</v>
      </c>
      <c r="F836" s="28" t="s">
        <v>74</v>
      </c>
      <c r="G836" s="28">
        <v>3.1372919031823998</v>
      </c>
      <c r="H836" s="29">
        <v>17.957266773333298</v>
      </c>
      <c r="I836" s="30">
        <v>-12.089885484791962</v>
      </c>
      <c r="K836" s="28">
        <v>835</v>
      </c>
      <c r="L836" s="28">
        <v>2010</v>
      </c>
      <c r="M836" s="28" t="s">
        <v>165</v>
      </c>
      <c r="N836" s="28" t="s">
        <v>140</v>
      </c>
      <c r="O836" s="28">
        <v>1</v>
      </c>
      <c r="P836" s="28" t="s">
        <v>128</v>
      </c>
      <c r="Q836" s="28">
        <v>9337</v>
      </c>
      <c r="R836" s="28">
        <v>0</v>
      </c>
      <c r="S836" s="45">
        <v>0</v>
      </c>
      <c r="T836" s="45">
        <v>0</v>
      </c>
      <c r="U836" s="28" t="s">
        <v>129</v>
      </c>
      <c r="V836" s="29">
        <v>0</v>
      </c>
    </row>
    <row r="837" spans="1:22" x14ac:dyDescent="0.2">
      <c r="A837" s="28">
        <v>2007</v>
      </c>
      <c r="B837" s="28" t="s">
        <v>86</v>
      </c>
      <c r="C837" s="28" t="s">
        <v>87</v>
      </c>
      <c r="D837" s="28" t="s">
        <v>90</v>
      </c>
      <c r="E837" s="28" t="s">
        <v>92</v>
      </c>
      <c r="F837" s="28" t="s">
        <v>74</v>
      </c>
      <c r="G837" s="28">
        <v>3.0745344947580899</v>
      </c>
      <c r="H837" s="29">
        <v>18.5097980586666</v>
      </c>
      <c r="I837" s="30">
        <v>-12.461881961247078</v>
      </c>
      <c r="K837" s="28">
        <v>836</v>
      </c>
      <c r="L837" s="28">
        <v>2010</v>
      </c>
      <c r="M837" s="28" t="s">
        <v>166</v>
      </c>
      <c r="N837" s="28" t="s">
        <v>167</v>
      </c>
      <c r="O837" s="28">
        <v>0.5</v>
      </c>
      <c r="P837" s="28" t="s">
        <v>128</v>
      </c>
      <c r="Q837" s="28">
        <v>8425.9</v>
      </c>
      <c r="R837" s="28"/>
      <c r="S837" s="28"/>
      <c r="T837" s="28"/>
      <c r="U837" s="28" t="s">
        <v>129</v>
      </c>
      <c r="V837" s="29">
        <v>1379.1718973247159</v>
      </c>
    </row>
    <row r="838" spans="1:22" x14ac:dyDescent="0.2">
      <c r="A838" s="28">
        <v>2006</v>
      </c>
      <c r="B838" s="28" t="s">
        <v>86</v>
      </c>
      <c r="C838" s="28" t="s">
        <v>87</v>
      </c>
      <c r="D838" s="28" t="s">
        <v>90</v>
      </c>
      <c r="E838" s="28" t="s">
        <v>92</v>
      </c>
      <c r="F838" s="28" t="s">
        <v>74</v>
      </c>
      <c r="G838" s="28">
        <v>3.0117770863337801</v>
      </c>
      <c r="H838" s="29">
        <v>19.062329343999998</v>
      </c>
      <c r="I838" s="30">
        <v>-12.833878437702261</v>
      </c>
      <c r="K838" s="28">
        <v>837</v>
      </c>
      <c r="L838" s="28">
        <v>2010</v>
      </c>
      <c r="M838" s="28" t="s">
        <v>166</v>
      </c>
      <c r="N838" s="28" t="s">
        <v>167</v>
      </c>
      <c r="O838" s="28">
        <v>0.5</v>
      </c>
      <c r="P838" s="28" t="s">
        <v>128</v>
      </c>
      <c r="Q838" s="28">
        <v>8425.9</v>
      </c>
      <c r="R838" s="28"/>
      <c r="S838" s="28"/>
      <c r="T838" s="28"/>
      <c r="U838" s="28" t="s">
        <v>133</v>
      </c>
      <c r="V838" s="29">
        <v>1353.8848807986597</v>
      </c>
    </row>
    <row r="839" spans="1:22" x14ac:dyDescent="0.2">
      <c r="A839" s="28">
        <v>2005</v>
      </c>
      <c r="B839" s="28" t="s">
        <v>86</v>
      </c>
      <c r="C839" s="28" t="s">
        <v>87</v>
      </c>
      <c r="D839" s="28" t="s">
        <v>90</v>
      </c>
      <c r="E839" s="28" t="s">
        <v>92</v>
      </c>
      <c r="F839" s="28" t="s">
        <v>74</v>
      </c>
      <c r="G839" s="28">
        <v>2.94901967790946</v>
      </c>
      <c r="H839" s="29">
        <v>19.6148606293333</v>
      </c>
      <c r="I839" s="30">
        <v>-13.205874914157377</v>
      </c>
      <c r="K839" s="28">
        <v>838</v>
      </c>
      <c r="L839" s="28">
        <v>2010</v>
      </c>
      <c r="M839" s="28" t="s">
        <v>168</v>
      </c>
      <c r="N839" s="28" t="s">
        <v>146</v>
      </c>
      <c r="O839" s="28">
        <v>1</v>
      </c>
      <c r="P839" s="28" t="s">
        <v>128</v>
      </c>
      <c r="Q839" s="28">
        <v>4573.2</v>
      </c>
      <c r="R839" s="28"/>
      <c r="S839" s="28"/>
      <c r="T839" s="28"/>
      <c r="U839" s="28" t="s">
        <v>129</v>
      </c>
      <c r="V839" s="29">
        <v>3.7848369740344106E-3</v>
      </c>
    </row>
    <row r="840" spans="1:22" x14ac:dyDescent="0.2">
      <c r="A840" s="28">
        <v>2004</v>
      </c>
      <c r="B840" s="28" t="s">
        <v>86</v>
      </c>
      <c r="C840" s="28" t="s">
        <v>87</v>
      </c>
      <c r="D840" s="28" t="s">
        <v>90</v>
      </c>
      <c r="E840" s="28" t="s">
        <v>92</v>
      </c>
      <c r="F840" s="28" t="s">
        <v>74</v>
      </c>
      <c r="G840" s="28">
        <v>2.8862622694851501</v>
      </c>
      <c r="H840" s="29">
        <v>20.167391914666599</v>
      </c>
      <c r="I840" s="30">
        <v>-13.577871390612492</v>
      </c>
      <c r="K840" s="28">
        <v>839</v>
      </c>
      <c r="L840" s="28">
        <v>2011</v>
      </c>
      <c r="M840" s="28" t="s">
        <v>126</v>
      </c>
      <c r="N840" s="28" t="s">
        <v>127</v>
      </c>
      <c r="O840" s="28">
        <v>0.5</v>
      </c>
      <c r="P840" s="28" t="s">
        <v>128</v>
      </c>
      <c r="Q840" s="28">
        <v>1307.4000000000001</v>
      </c>
      <c r="R840" s="28"/>
      <c r="S840" s="28"/>
      <c r="T840" s="28"/>
      <c r="U840" s="28" t="s">
        <v>129</v>
      </c>
      <c r="V840" s="29">
        <v>177.80640000000002</v>
      </c>
    </row>
    <row r="841" spans="1:22" x14ac:dyDescent="0.2">
      <c r="A841" s="28">
        <v>2003</v>
      </c>
      <c r="B841" s="28" t="s">
        <v>86</v>
      </c>
      <c r="C841" s="28" t="s">
        <v>87</v>
      </c>
      <c r="D841" s="28" t="s">
        <v>90</v>
      </c>
      <c r="E841" s="28" t="s">
        <v>92</v>
      </c>
      <c r="F841" s="28" t="s">
        <v>74</v>
      </c>
      <c r="G841" s="28">
        <v>2.82350486106083</v>
      </c>
      <c r="H841" s="29">
        <v>20.7199232</v>
      </c>
      <c r="I841" s="30">
        <v>-13.949867867067676</v>
      </c>
      <c r="K841" s="28">
        <v>840</v>
      </c>
      <c r="L841" s="28">
        <v>2011</v>
      </c>
      <c r="M841" s="28" t="s">
        <v>126</v>
      </c>
      <c r="N841" s="28" t="s">
        <v>127</v>
      </c>
      <c r="O841" s="28">
        <v>0.5</v>
      </c>
      <c r="P841" s="28" t="s">
        <v>128</v>
      </c>
      <c r="Q841" s="28">
        <v>1307.4000000000001</v>
      </c>
      <c r="R841" s="28"/>
      <c r="S841" s="28"/>
      <c r="T841" s="28"/>
      <c r="U841" s="28" t="s">
        <v>133</v>
      </c>
      <c r="V841" s="29">
        <v>177.80640000000002</v>
      </c>
    </row>
    <row r="842" spans="1:22" x14ac:dyDescent="0.2">
      <c r="A842" s="28">
        <v>2002</v>
      </c>
      <c r="B842" s="28" t="s">
        <v>86</v>
      </c>
      <c r="C842" s="28" t="s">
        <v>87</v>
      </c>
      <c r="D842" s="28" t="s">
        <v>90</v>
      </c>
      <c r="E842" s="28" t="s">
        <v>92</v>
      </c>
      <c r="F842" s="28" t="s">
        <v>74</v>
      </c>
      <c r="G842" s="28">
        <v>2.7607474526365201</v>
      </c>
      <c r="H842" s="29">
        <v>21.272454485333299</v>
      </c>
      <c r="I842" s="30">
        <v>-14.32186434352279</v>
      </c>
      <c r="K842" s="28">
        <v>841</v>
      </c>
      <c r="L842" s="28">
        <v>2011</v>
      </c>
      <c r="M842" s="28" t="s">
        <v>136</v>
      </c>
      <c r="N842" s="28" t="s">
        <v>137</v>
      </c>
      <c r="O842" s="28">
        <v>0.5</v>
      </c>
      <c r="P842" s="28" t="s">
        <v>128</v>
      </c>
      <c r="Q842" s="28">
        <v>60.2</v>
      </c>
      <c r="R842" s="28"/>
      <c r="S842" s="28"/>
      <c r="T842" s="28"/>
      <c r="U842" s="28" t="s">
        <v>129</v>
      </c>
      <c r="V842" s="29">
        <v>0</v>
      </c>
    </row>
    <row r="843" spans="1:22" x14ac:dyDescent="0.2">
      <c r="A843" s="28">
        <v>2001</v>
      </c>
      <c r="B843" s="28" t="s">
        <v>86</v>
      </c>
      <c r="C843" s="28" t="s">
        <v>87</v>
      </c>
      <c r="D843" s="28" t="s">
        <v>90</v>
      </c>
      <c r="E843" s="28" t="s">
        <v>92</v>
      </c>
      <c r="F843" s="28" t="s">
        <v>74</v>
      </c>
      <c r="G843" s="28">
        <v>2.6979900442122098</v>
      </c>
      <c r="H843" s="29">
        <v>21.824985770666601</v>
      </c>
      <c r="I843" s="30">
        <v>-14.693860819977907</v>
      </c>
      <c r="K843" s="28">
        <v>842</v>
      </c>
      <c r="L843" s="28">
        <v>2011</v>
      </c>
      <c r="M843" s="28" t="s">
        <v>136</v>
      </c>
      <c r="N843" s="28" t="s">
        <v>137</v>
      </c>
      <c r="O843" s="28">
        <v>0.5</v>
      </c>
      <c r="P843" s="28" t="s">
        <v>128</v>
      </c>
      <c r="Q843" s="28">
        <v>60.2</v>
      </c>
      <c r="R843" s="28"/>
      <c r="S843" s="28"/>
      <c r="T843" s="28"/>
      <c r="U843" s="28" t="s">
        <v>133</v>
      </c>
      <c r="V843" s="29">
        <v>0</v>
      </c>
    </row>
    <row r="844" spans="1:22" x14ac:dyDescent="0.2">
      <c r="A844" s="28">
        <v>2000</v>
      </c>
      <c r="B844" s="28" t="s">
        <v>86</v>
      </c>
      <c r="C844" s="28" t="s">
        <v>87</v>
      </c>
      <c r="D844" s="28" t="s">
        <v>90</v>
      </c>
      <c r="E844" s="28" t="s">
        <v>92</v>
      </c>
      <c r="F844" s="28" t="s">
        <v>74</v>
      </c>
      <c r="G844" s="28">
        <v>2.6352326357878901</v>
      </c>
      <c r="H844" s="29">
        <v>22.377517055999999</v>
      </c>
      <c r="I844" s="30">
        <v>-15.065857296433089</v>
      </c>
      <c r="K844" s="28">
        <v>843</v>
      </c>
      <c r="L844" s="28">
        <v>2011</v>
      </c>
      <c r="M844" s="28" t="s">
        <v>49</v>
      </c>
      <c r="N844" s="28" t="s">
        <v>140</v>
      </c>
      <c r="O844" s="28">
        <v>2.0998369829224199E-2</v>
      </c>
      <c r="P844" s="28" t="s">
        <v>128</v>
      </c>
      <c r="Q844" s="28">
        <v>2644.0727321562499</v>
      </c>
      <c r="R844" s="28">
        <v>50</v>
      </c>
      <c r="S844" s="45">
        <v>0.3</v>
      </c>
      <c r="T844" s="45">
        <v>0.15</v>
      </c>
      <c r="U844" s="28" t="s">
        <v>141</v>
      </c>
      <c r="V844" s="29">
        <v>2247.4618223328125</v>
      </c>
    </row>
    <row r="845" spans="1:22" x14ac:dyDescent="0.2">
      <c r="A845" s="28">
        <v>2020</v>
      </c>
      <c r="B845" s="28" t="s">
        <v>88</v>
      </c>
      <c r="C845" s="28" t="s">
        <v>89</v>
      </c>
      <c r="D845" s="28" t="s">
        <v>90</v>
      </c>
      <c r="E845" s="28" t="s">
        <v>92</v>
      </c>
      <c r="F845" s="28" t="s">
        <v>74</v>
      </c>
      <c r="G845" s="28">
        <v>2.33050001919817</v>
      </c>
      <c r="H845" s="29">
        <v>16.161540096</v>
      </c>
      <c r="I845" s="30">
        <v>-10.880896936312787</v>
      </c>
      <c r="K845" s="28">
        <v>844</v>
      </c>
      <c r="L845" s="28">
        <v>2011</v>
      </c>
      <c r="M845" s="28" t="s">
        <v>49</v>
      </c>
      <c r="N845" s="28" t="s">
        <v>140</v>
      </c>
      <c r="O845" s="28">
        <v>0.27969780031756403</v>
      </c>
      <c r="P845" s="28" t="s">
        <v>128</v>
      </c>
      <c r="Q845" s="28">
        <v>35218.987620387001</v>
      </c>
      <c r="R845" s="28">
        <v>50</v>
      </c>
      <c r="S845" s="45">
        <v>0.3</v>
      </c>
      <c r="T845" s="45">
        <v>0.15</v>
      </c>
      <c r="U845" s="28" t="s">
        <v>169</v>
      </c>
      <c r="V845" s="29">
        <v>29936.139477328954</v>
      </c>
    </row>
    <row r="846" spans="1:22" x14ac:dyDescent="0.2">
      <c r="A846" s="28">
        <v>2019</v>
      </c>
      <c r="B846" s="28" t="s">
        <v>88</v>
      </c>
      <c r="C846" s="28" t="s">
        <v>89</v>
      </c>
      <c r="D846" s="28" t="s">
        <v>90</v>
      </c>
      <c r="E846" s="28" t="s">
        <v>92</v>
      </c>
      <c r="F846" s="28" t="s">
        <v>74</v>
      </c>
      <c r="G846" s="28">
        <v>2.33050001919817</v>
      </c>
      <c r="H846" s="29">
        <v>16.161540096</v>
      </c>
      <c r="I846" s="30">
        <v>-10.880896936312787</v>
      </c>
      <c r="K846" s="28">
        <v>845</v>
      </c>
      <c r="L846" s="28">
        <v>2011</v>
      </c>
      <c r="M846" s="28" t="s">
        <v>49</v>
      </c>
      <c r="N846" s="28" t="s">
        <v>140</v>
      </c>
      <c r="O846" s="28">
        <v>3.5975279237844902E-2</v>
      </c>
      <c r="P846" s="28" t="s">
        <v>128</v>
      </c>
      <c r="Q846" s="28">
        <v>4529.9352110709497</v>
      </c>
      <c r="R846" s="28">
        <v>50</v>
      </c>
      <c r="S846" s="45">
        <v>0.3</v>
      </c>
      <c r="T846" s="45">
        <v>0.15</v>
      </c>
      <c r="U846" s="28" t="s">
        <v>129</v>
      </c>
      <c r="V846" s="29">
        <v>3850.4449294103074</v>
      </c>
    </row>
    <row r="847" spans="1:22" x14ac:dyDescent="0.2">
      <c r="A847" s="28">
        <v>2018</v>
      </c>
      <c r="B847" s="28" t="s">
        <v>88</v>
      </c>
      <c r="C847" s="28" t="s">
        <v>89</v>
      </c>
      <c r="D847" s="28" t="s">
        <v>90</v>
      </c>
      <c r="E847" s="28" t="s">
        <v>92</v>
      </c>
      <c r="F847" s="28" t="s">
        <v>74</v>
      </c>
      <c r="G847" s="28">
        <v>2.33050001919817</v>
      </c>
      <c r="H847" s="29">
        <v>16.161540096</v>
      </c>
      <c r="I847" s="30">
        <v>-10.880896936312787</v>
      </c>
      <c r="K847" s="28">
        <v>846</v>
      </c>
      <c r="L847" s="28">
        <v>2011</v>
      </c>
      <c r="M847" s="28" t="s">
        <v>49</v>
      </c>
      <c r="N847" s="28" t="s">
        <v>140</v>
      </c>
      <c r="O847" s="28">
        <v>0.15</v>
      </c>
      <c r="P847" s="28" t="s">
        <v>128</v>
      </c>
      <c r="Q847" s="28">
        <v>18887.7</v>
      </c>
      <c r="R847" s="28">
        <v>50</v>
      </c>
      <c r="S847" s="45">
        <v>0.3</v>
      </c>
      <c r="T847" s="45">
        <v>0.15</v>
      </c>
      <c r="U847" s="28" t="s">
        <v>142</v>
      </c>
      <c r="V847" s="29">
        <v>16054.545000000002</v>
      </c>
    </row>
    <row r="848" spans="1:22" x14ac:dyDescent="0.2">
      <c r="A848" s="28">
        <v>2017</v>
      </c>
      <c r="B848" s="28" t="s">
        <v>88</v>
      </c>
      <c r="C848" s="28" t="s">
        <v>89</v>
      </c>
      <c r="D848" s="28" t="s">
        <v>90</v>
      </c>
      <c r="E848" s="28" t="s">
        <v>92</v>
      </c>
      <c r="F848" s="28" t="s">
        <v>74</v>
      </c>
      <c r="G848" s="28">
        <v>2.33050001919817</v>
      </c>
      <c r="H848" s="29">
        <v>16.161540096</v>
      </c>
      <c r="I848" s="30">
        <v>-10.880896936312787</v>
      </c>
      <c r="K848" s="28">
        <v>847</v>
      </c>
      <c r="L848" s="28">
        <v>2011</v>
      </c>
      <c r="M848" s="28" t="s">
        <v>49</v>
      </c>
      <c r="N848" s="28" t="s">
        <v>140</v>
      </c>
      <c r="O848" s="28">
        <v>5.0000000000000001E-3</v>
      </c>
      <c r="P848" s="28" t="s">
        <v>128</v>
      </c>
      <c r="Q848" s="28">
        <v>629.59</v>
      </c>
      <c r="R848" s="28">
        <v>50</v>
      </c>
      <c r="S848" s="45">
        <v>0.3</v>
      </c>
      <c r="T848" s="45">
        <v>0.15</v>
      </c>
      <c r="U848" s="28" t="s">
        <v>171</v>
      </c>
      <c r="V848" s="29">
        <v>535.15150000000006</v>
      </c>
    </row>
    <row r="849" spans="1:22" x14ac:dyDescent="0.2">
      <c r="A849" s="28">
        <v>2016</v>
      </c>
      <c r="B849" s="28" t="s">
        <v>88</v>
      </c>
      <c r="C849" s="28" t="s">
        <v>89</v>
      </c>
      <c r="D849" s="28" t="s">
        <v>90</v>
      </c>
      <c r="E849" s="28" t="s">
        <v>92</v>
      </c>
      <c r="F849" s="28" t="s">
        <v>74</v>
      </c>
      <c r="G849" s="28">
        <v>2.3851187315977902</v>
      </c>
      <c r="H849" s="29">
        <v>13.581909657600001</v>
      </c>
      <c r="I849" s="30">
        <v>-9.1441383868628616</v>
      </c>
      <c r="K849" s="28">
        <v>848</v>
      </c>
      <c r="L849" s="28">
        <v>2011</v>
      </c>
      <c r="M849" s="28" t="s">
        <v>49</v>
      </c>
      <c r="N849" s="28" t="s">
        <v>140</v>
      </c>
      <c r="O849" s="28">
        <v>8.3285506153662897E-3</v>
      </c>
      <c r="P849" s="28" t="s">
        <v>128</v>
      </c>
      <c r="Q849" s="28">
        <v>1048.7144363856901</v>
      </c>
      <c r="R849" s="28">
        <v>50</v>
      </c>
      <c r="S849" s="45">
        <v>0.3</v>
      </c>
      <c r="T849" s="45">
        <v>0.15</v>
      </c>
      <c r="U849" s="28" t="s">
        <v>170</v>
      </c>
      <c r="V849" s="29">
        <v>891.40727092783663</v>
      </c>
    </row>
    <row r="850" spans="1:22" x14ac:dyDescent="0.2">
      <c r="A850" s="28">
        <v>2015</v>
      </c>
      <c r="B850" s="28" t="s">
        <v>88</v>
      </c>
      <c r="C850" s="28" t="s">
        <v>89</v>
      </c>
      <c r="D850" s="28" t="s">
        <v>90</v>
      </c>
      <c r="E850" s="28" t="s">
        <v>92</v>
      </c>
      <c r="F850" s="28" t="s">
        <v>74</v>
      </c>
      <c r="G850" s="28">
        <v>2.43973744399741</v>
      </c>
      <c r="H850" s="29">
        <v>10.028442828799999</v>
      </c>
      <c r="I850" s="30">
        <v>-6.7517360476607546</v>
      </c>
      <c r="K850" s="28">
        <v>849</v>
      </c>
      <c r="L850" s="28">
        <v>2011</v>
      </c>
      <c r="M850" s="28" t="s">
        <v>49</v>
      </c>
      <c r="N850" s="28" t="s">
        <v>140</v>
      </c>
      <c r="O850" s="28">
        <v>0.5</v>
      </c>
      <c r="P850" s="28" t="s">
        <v>128</v>
      </c>
      <c r="Q850" s="28">
        <v>62959</v>
      </c>
      <c r="R850" s="28">
        <v>50</v>
      </c>
      <c r="S850" s="45">
        <v>0.3</v>
      </c>
      <c r="T850" s="45">
        <v>0.15</v>
      </c>
      <c r="U850" s="28" t="s">
        <v>133</v>
      </c>
      <c r="V850" s="29">
        <v>53515.150000000009</v>
      </c>
    </row>
    <row r="851" spans="1:22" x14ac:dyDescent="0.2">
      <c r="A851" s="28">
        <v>2014</v>
      </c>
      <c r="B851" s="28" t="s">
        <v>88</v>
      </c>
      <c r="C851" s="28" t="s">
        <v>89</v>
      </c>
      <c r="D851" s="28" t="s">
        <v>90</v>
      </c>
      <c r="E851" s="28" t="s">
        <v>92</v>
      </c>
      <c r="F851" s="28" t="s">
        <v>74</v>
      </c>
      <c r="G851" s="28">
        <v>2.4943561563970298</v>
      </c>
      <c r="H851" s="29">
        <v>5.5011396096</v>
      </c>
      <c r="I851" s="30">
        <v>-3.703689918706468</v>
      </c>
      <c r="K851" s="28">
        <v>850</v>
      </c>
      <c r="L851" s="28">
        <v>2011</v>
      </c>
      <c r="M851" s="28" t="s">
        <v>50</v>
      </c>
      <c r="N851" s="28" t="s">
        <v>143</v>
      </c>
      <c r="O851" s="28">
        <v>0.5</v>
      </c>
      <c r="P851" s="28" t="s">
        <v>128</v>
      </c>
      <c r="Q851" s="28">
        <v>5595</v>
      </c>
      <c r="R851" s="28"/>
      <c r="S851" s="28"/>
      <c r="T851" s="28"/>
      <c r="U851" s="28" t="s">
        <v>129</v>
      </c>
      <c r="V851" s="29">
        <v>6836.3102982914097</v>
      </c>
    </row>
    <row r="852" spans="1:22" x14ac:dyDescent="0.2">
      <c r="A852" s="28">
        <v>2013</v>
      </c>
      <c r="B852" s="28" t="s">
        <v>88</v>
      </c>
      <c r="C852" s="28" t="s">
        <v>89</v>
      </c>
      <c r="D852" s="28" t="s">
        <v>90</v>
      </c>
      <c r="E852" s="28" t="s">
        <v>92</v>
      </c>
      <c r="F852" s="28" t="s">
        <v>74</v>
      </c>
      <c r="G852" s="28">
        <v>2.5489748687966598</v>
      </c>
      <c r="H852" s="29">
        <v>5.9880578048000004</v>
      </c>
      <c r="I852" s="30">
        <v>-4.0315118135825587</v>
      </c>
      <c r="K852" s="28">
        <v>851</v>
      </c>
      <c r="L852" s="28">
        <v>2011</v>
      </c>
      <c r="M852" s="28" t="s">
        <v>50</v>
      </c>
      <c r="N852" s="28" t="s">
        <v>143</v>
      </c>
      <c r="O852" s="28">
        <v>0.5</v>
      </c>
      <c r="P852" s="28" t="s">
        <v>128</v>
      </c>
      <c r="Q852" s="28">
        <v>5595</v>
      </c>
      <c r="R852" s="28"/>
      <c r="S852" s="28"/>
      <c r="T852" s="28"/>
      <c r="U852" s="28" t="s">
        <v>133</v>
      </c>
      <c r="V852" s="29">
        <v>6664.966636800601</v>
      </c>
    </row>
    <row r="853" spans="1:22" x14ac:dyDescent="0.2">
      <c r="A853" s="28">
        <v>2012</v>
      </c>
      <c r="B853" s="28" t="s">
        <v>88</v>
      </c>
      <c r="C853" s="28" t="s">
        <v>89</v>
      </c>
      <c r="D853" s="28" t="s">
        <v>90</v>
      </c>
      <c r="E853" s="28" t="s">
        <v>92</v>
      </c>
      <c r="F853" s="28" t="s">
        <v>74</v>
      </c>
      <c r="G853" s="28">
        <v>2.60359358119628</v>
      </c>
      <c r="H853" s="29">
        <v>6.4749759999999998</v>
      </c>
      <c r="I853" s="30">
        <v>-4.3593337084586485</v>
      </c>
      <c r="K853" s="28">
        <v>852</v>
      </c>
      <c r="L853" s="28">
        <v>2011</v>
      </c>
      <c r="M853" s="28" t="s">
        <v>51</v>
      </c>
      <c r="N853" s="28" t="s">
        <v>144</v>
      </c>
      <c r="O853" s="28">
        <v>3.9723880597014899E-2</v>
      </c>
      <c r="P853" s="28" t="s">
        <v>128</v>
      </c>
      <c r="Q853" s="28">
        <v>5323</v>
      </c>
      <c r="R853" s="28"/>
      <c r="S853" s="28"/>
      <c r="T853" s="28"/>
      <c r="U853" s="28" t="s">
        <v>141</v>
      </c>
      <c r="V853" s="29">
        <v>12790.7859707598</v>
      </c>
    </row>
    <row r="854" spans="1:22" x14ac:dyDescent="0.2">
      <c r="A854" s="28">
        <v>2011</v>
      </c>
      <c r="B854" s="28" t="s">
        <v>88</v>
      </c>
      <c r="C854" s="28" t="s">
        <v>89</v>
      </c>
      <c r="D854" s="28" t="s">
        <v>90</v>
      </c>
      <c r="E854" s="28" t="s">
        <v>92</v>
      </c>
      <c r="F854" s="28" t="s">
        <v>74</v>
      </c>
      <c r="G854" s="28">
        <v>2.4991819565262099</v>
      </c>
      <c r="H854" s="29">
        <v>7.3659326975999999</v>
      </c>
      <c r="I854" s="30">
        <v>-4.9591780267425589</v>
      </c>
      <c r="K854" s="28">
        <v>853</v>
      </c>
      <c r="L854" s="28">
        <v>2011</v>
      </c>
      <c r="M854" s="28" t="s">
        <v>51</v>
      </c>
      <c r="N854" s="28" t="s">
        <v>144</v>
      </c>
      <c r="O854" s="28">
        <v>0.53039850746268602</v>
      </c>
      <c r="P854" s="28" t="s">
        <v>128</v>
      </c>
      <c r="Q854" s="28">
        <v>71073.399999999994</v>
      </c>
      <c r="R854" s="28"/>
      <c r="S854" s="28"/>
      <c r="T854" s="28"/>
      <c r="U854" s="28" t="s">
        <v>169</v>
      </c>
      <c r="V854" s="29">
        <v>181993.07881604286</v>
      </c>
    </row>
    <row r="855" spans="1:22" x14ac:dyDescent="0.2">
      <c r="A855" s="28">
        <v>2010</v>
      </c>
      <c r="B855" s="28" t="s">
        <v>88</v>
      </c>
      <c r="C855" s="28" t="s">
        <v>89</v>
      </c>
      <c r="D855" s="28" t="s">
        <v>90</v>
      </c>
      <c r="E855" s="28" t="s">
        <v>92</v>
      </c>
      <c r="F855" s="28" t="s">
        <v>74</v>
      </c>
      <c r="G855" s="28">
        <v>2.3947703318561402</v>
      </c>
      <c r="H855" s="29">
        <v>8.2568893952</v>
      </c>
      <c r="I855" s="30">
        <v>-5.5590223450264684</v>
      </c>
      <c r="K855" s="28">
        <v>854</v>
      </c>
      <c r="L855" s="28">
        <v>2011</v>
      </c>
      <c r="M855" s="28" t="s">
        <v>51</v>
      </c>
      <c r="N855" s="28" t="s">
        <v>144</v>
      </c>
      <c r="O855" s="28">
        <v>6.8220895522387998E-2</v>
      </c>
      <c r="P855" s="28" t="s">
        <v>128</v>
      </c>
      <c r="Q855" s="28">
        <v>9141.5999999999894</v>
      </c>
      <c r="R855" s="28"/>
      <c r="S855" s="28"/>
      <c r="T855" s="28"/>
      <c r="U855" s="28" t="s">
        <v>129</v>
      </c>
      <c r="V855" s="29">
        <v>24372.60486750746</v>
      </c>
    </row>
    <row r="856" spans="1:22" x14ac:dyDescent="0.2">
      <c r="A856" s="28">
        <v>2009</v>
      </c>
      <c r="B856" s="28" t="s">
        <v>88</v>
      </c>
      <c r="C856" s="28" t="s">
        <v>89</v>
      </c>
      <c r="D856" s="28" t="s">
        <v>90</v>
      </c>
      <c r="E856" s="28" t="s">
        <v>92</v>
      </c>
      <c r="F856" s="28" t="s">
        <v>74</v>
      </c>
      <c r="G856" s="28">
        <v>2.29035870718607</v>
      </c>
      <c r="H856" s="29">
        <v>9.1478460928000001</v>
      </c>
      <c r="I856" s="30">
        <v>-6.1588666633103788</v>
      </c>
      <c r="K856" s="28">
        <v>855</v>
      </c>
      <c r="L856" s="28">
        <v>2011</v>
      </c>
      <c r="M856" s="28" t="s">
        <v>51</v>
      </c>
      <c r="N856" s="28" t="s">
        <v>144</v>
      </c>
      <c r="O856" s="28">
        <v>8.0138059701492501E-2</v>
      </c>
      <c r="P856" s="28" t="s">
        <v>128</v>
      </c>
      <c r="Q856" s="28">
        <v>10738.5</v>
      </c>
      <c r="R856" s="28"/>
      <c r="S856" s="28"/>
      <c r="T856" s="28"/>
      <c r="U856" s="28" t="s">
        <v>142</v>
      </c>
      <c r="V856" s="29">
        <v>38637.752675207856</v>
      </c>
    </row>
    <row r="857" spans="1:22" x14ac:dyDescent="0.2">
      <c r="A857" s="28">
        <v>2008</v>
      </c>
      <c r="B857" s="28" t="s">
        <v>88</v>
      </c>
      <c r="C857" s="28" t="s">
        <v>89</v>
      </c>
      <c r="D857" s="28" t="s">
        <v>90</v>
      </c>
      <c r="E857" s="28" t="s">
        <v>92</v>
      </c>
      <c r="F857" s="28" t="s">
        <v>74</v>
      </c>
      <c r="G857" s="28">
        <v>2.1859470825159999</v>
      </c>
      <c r="H857" s="29">
        <v>10.0388027904</v>
      </c>
      <c r="I857" s="30">
        <v>-6.7587109815942892</v>
      </c>
      <c r="K857" s="28">
        <v>856</v>
      </c>
      <c r="L857" s="28">
        <v>2011</v>
      </c>
      <c r="M857" s="28" t="s">
        <v>51</v>
      </c>
      <c r="N857" s="28" t="s">
        <v>144</v>
      </c>
      <c r="O857" s="28">
        <v>3.9723880597014897E-3</v>
      </c>
      <c r="P857" s="28" t="s">
        <v>128</v>
      </c>
      <c r="Q857" s="28">
        <v>532.29999999999995</v>
      </c>
      <c r="R857" s="28"/>
      <c r="S857" s="28"/>
      <c r="T857" s="28"/>
      <c r="U857" s="28" t="s">
        <v>171</v>
      </c>
      <c r="V857" s="29">
        <v>1319.041741346264</v>
      </c>
    </row>
    <row r="858" spans="1:22" x14ac:dyDescent="0.2">
      <c r="A858" s="28">
        <v>2007</v>
      </c>
      <c r="B858" s="28" t="s">
        <v>88</v>
      </c>
      <c r="C858" s="28" t="s">
        <v>89</v>
      </c>
      <c r="D858" s="28" t="s">
        <v>90</v>
      </c>
      <c r="E858" s="28" t="s">
        <v>92</v>
      </c>
      <c r="F858" s="28" t="s">
        <v>74</v>
      </c>
      <c r="G858" s="28">
        <v>2.0815354578459302</v>
      </c>
      <c r="H858" s="29">
        <v>10.929759488</v>
      </c>
      <c r="I858" s="30">
        <v>-7.3585552998781996</v>
      </c>
      <c r="K858" s="28">
        <v>857</v>
      </c>
      <c r="L858" s="28">
        <v>2011</v>
      </c>
      <c r="M858" s="28" t="s">
        <v>51</v>
      </c>
      <c r="N858" s="28" t="s">
        <v>144</v>
      </c>
      <c r="O858" s="28">
        <v>1.58895522388059E-2</v>
      </c>
      <c r="P858" s="28" t="s">
        <v>128</v>
      </c>
      <c r="Q858" s="28">
        <v>2129.1999999999998</v>
      </c>
      <c r="R858" s="28"/>
      <c r="S858" s="28"/>
      <c r="T858" s="28"/>
      <c r="U858" s="28" t="s">
        <v>170</v>
      </c>
      <c r="V858" s="29">
        <v>5779.2501702366289</v>
      </c>
    </row>
    <row r="859" spans="1:22" x14ac:dyDescent="0.2">
      <c r="A859" s="28">
        <v>2006</v>
      </c>
      <c r="B859" s="28" t="s">
        <v>88</v>
      </c>
      <c r="C859" s="28" t="s">
        <v>89</v>
      </c>
      <c r="D859" s="28" t="s">
        <v>90</v>
      </c>
      <c r="E859" s="28" t="s">
        <v>92</v>
      </c>
      <c r="F859" s="28" t="s">
        <v>74</v>
      </c>
      <c r="G859" s="28">
        <v>1.9549847828421101</v>
      </c>
      <c r="H859" s="29">
        <v>13.012111769600001</v>
      </c>
      <c r="I859" s="30">
        <v>-8.7605170205185008</v>
      </c>
      <c r="K859" s="28">
        <v>858</v>
      </c>
      <c r="L859" s="28">
        <v>2011</v>
      </c>
      <c r="M859" s="28" t="s">
        <v>51</v>
      </c>
      <c r="N859" s="28" t="s">
        <v>144</v>
      </c>
      <c r="O859" s="28">
        <v>0.26165671641791</v>
      </c>
      <c r="P859" s="28" t="s">
        <v>128</v>
      </c>
      <c r="Q859" s="28">
        <v>35062</v>
      </c>
      <c r="R859" s="28"/>
      <c r="S859" s="28"/>
      <c r="T859" s="28"/>
      <c r="U859" s="28" t="s">
        <v>133</v>
      </c>
      <c r="V859" s="29">
        <v>90926.647456637991</v>
      </c>
    </row>
    <row r="860" spans="1:22" x14ac:dyDescent="0.2">
      <c r="A860" s="28">
        <v>2005</v>
      </c>
      <c r="B860" s="28" t="s">
        <v>88</v>
      </c>
      <c r="C860" s="28" t="s">
        <v>89</v>
      </c>
      <c r="D860" s="28" t="s">
        <v>90</v>
      </c>
      <c r="E860" s="28" t="s">
        <v>92</v>
      </c>
      <c r="F860" s="28" t="s">
        <v>74</v>
      </c>
      <c r="G860" s="28">
        <v>1.8284341078383</v>
      </c>
      <c r="H860" s="29">
        <v>15.094464051199999</v>
      </c>
      <c r="I860" s="30">
        <v>-10.162478741158802</v>
      </c>
      <c r="K860" s="28">
        <v>859</v>
      </c>
      <c r="L860" s="28">
        <v>2011</v>
      </c>
      <c r="M860" s="28" t="s">
        <v>145</v>
      </c>
      <c r="N860" s="28" t="s">
        <v>146</v>
      </c>
      <c r="O860" s="28">
        <v>1</v>
      </c>
      <c r="P860" s="28" t="s">
        <v>128</v>
      </c>
      <c r="Q860" s="28">
        <v>47333</v>
      </c>
      <c r="R860" s="28"/>
      <c r="S860" s="28"/>
      <c r="T860" s="28"/>
      <c r="U860" s="28" t="s">
        <v>129</v>
      </c>
      <c r="V860" s="29">
        <v>3.9173377173963693E-2</v>
      </c>
    </row>
    <row r="861" spans="1:22" x14ac:dyDescent="0.2">
      <c r="A861" s="28">
        <v>2004</v>
      </c>
      <c r="B861" s="28" t="s">
        <v>88</v>
      </c>
      <c r="C861" s="28" t="s">
        <v>89</v>
      </c>
      <c r="D861" s="28" t="s">
        <v>90</v>
      </c>
      <c r="E861" s="28" t="s">
        <v>92</v>
      </c>
      <c r="F861" s="28" t="s">
        <v>74</v>
      </c>
      <c r="G861" s="28">
        <v>1.7018834328344901</v>
      </c>
      <c r="H861" s="29">
        <v>17.176816332800001</v>
      </c>
      <c r="I861" s="30">
        <v>-11.564440461799105</v>
      </c>
      <c r="K861" s="28">
        <v>860</v>
      </c>
      <c r="L861" s="28">
        <v>2011</v>
      </c>
      <c r="M861" s="28" t="s">
        <v>147</v>
      </c>
      <c r="N861" s="28" t="s">
        <v>148</v>
      </c>
      <c r="O861" s="28">
        <v>1</v>
      </c>
      <c r="P861" s="28" t="s">
        <v>128</v>
      </c>
      <c r="Q861" s="28">
        <v>214638.6</v>
      </c>
      <c r="R861" s="28"/>
      <c r="S861" s="28"/>
      <c r="T861" s="28"/>
      <c r="U861" s="28" t="s">
        <v>129</v>
      </c>
      <c r="V861" s="29">
        <v>0.17763756436083755</v>
      </c>
    </row>
    <row r="862" spans="1:22" x14ac:dyDescent="0.2">
      <c r="A862" s="28">
        <v>2003</v>
      </c>
      <c r="B862" s="28" t="s">
        <v>88</v>
      </c>
      <c r="C862" s="28" t="s">
        <v>89</v>
      </c>
      <c r="D862" s="28" t="s">
        <v>90</v>
      </c>
      <c r="E862" s="28" t="s">
        <v>92</v>
      </c>
      <c r="F862" s="28" t="s">
        <v>74</v>
      </c>
      <c r="G862" s="28">
        <v>1.5753327578306799</v>
      </c>
      <c r="H862" s="29">
        <v>19.2591686144</v>
      </c>
      <c r="I862" s="30">
        <v>-12.966402182439404</v>
      </c>
      <c r="K862" s="28">
        <v>861</v>
      </c>
      <c r="L862" s="28">
        <v>2011</v>
      </c>
      <c r="M862" s="28" t="s">
        <v>149</v>
      </c>
      <c r="N862" s="28" t="s">
        <v>140</v>
      </c>
      <c r="O862" s="28">
        <v>1</v>
      </c>
      <c r="P862" s="28" t="s">
        <v>128</v>
      </c>
      <c r="Q862" s="28">
        <v>13418.4</v>
      </c>
      <c r="R862" s="28">
        <v>0</v>
      </c>
      <c r="S862" s="45">
        <v>0</v>
      </c>
      <c r="T862" s="45">
        <v>0</v>
      </c>
      <c r="U862" s="28" t="s">
        <v>129</v>
      </c>
      <c r="V862" s="29">
        <v>0</v>
      </c>
    </row>
    <row r="863" spans="1:22" x14ac:dyDescent="0.2">
      <c r="A863" s="28">
        <v>2002</v>
      </c>
      <c r="B863" s="28" t="s">
        <v>88</v>
      </c>
      <c r="C863" s="28" t="s">
        <v>89</v>
      </c>
      <c r="D863" s="28" t="s">
        <v>90</v>
      </c>
      <c r="E863" s="28" t="s">
        <v>92</v>
      </c>
      <c r="F863" s="28" t="s">
        <v>74</v>
      </c>
      <c r="G863" s="28">
        <v>1.4487820828268601</v>
      </c>
      <c r="H863" s="29">
        <v>21.341520895999999</v>
      </c>
      <c r="I863" s="30">
        <v>-14.368363903079706</v>
      </c>
      <c r="K863" s="28">
        <v>862</v>
      </c>
      <c r="L863" s="28">
        <v>2011</v>
      </c>
      <c r="M863" s="28" t="s">
        <v>150</v>
      </c>
      <c r="N863" s="28" t="s">
        <v>148</v>
      </c>
      <c r="O863" s="28">
        <v>1</v>
      </c>
      <c r="P863" s="28" t="s">
        <v>128</v>
      </c>
      <c r="Q863" s="28">
        <v>2933</v>
      </c>
      <c r="R863" s="28"/>
      <c r="S863" s="28"/>
      <c r="T863" s="28"/>
      <c r="U863" s="28" t="s">
        <v>129</v>
      </c>
      <c r="V863" s="29">
        <v>2.4273871347946572E-3</v>
      </c>
    </row>
    <row r="864" spans="1:22" x14ac:dyDescent="0.2">
      <c r="A864" s="28">
        <v>2001</v>
      </c>
      <c r="B864" s="28" t="s">
        <v>88</v>
      </c>
      <c r="C864" s="28" t="s">
        <v>89</v>
      </c>
      <c r="D864" s="28" t="s">
        <v>90</v>
      </c>
      <c r="E864" s="28" t="s">
        <v>92</v>
      </c>
      <c r="F864" s="28" t="s">
        <v>74</v>
      </c>
      <c r="G864" s="28">
        <v>1.46571520003496</v>
      </c>
      <c r="H864" s="29">
        <v>20.502364006400001</v>
      </c>
      <c r="I864" s="30">
        <v>-13.803394254463466</v>
      </c>
      <c r="K864" s="28">
        <v>863</v>
      </c>
      <c r="L864" s="28">
        <v>2011</v>
      </c>
      <c r="M864" s="28" t="s">
        <v>151</v>
      </c>
      <c r="N864" s="28" t="s">
        <v>146</v>
      </c>
      <c r="O864" s="28">
        <v>1</v>
      </c>
      <c r="P864" s="28" t="s">
        <v>128</v>
      </c>
      <c r="Q864" s="28">
        <v>194</v>
      </c>
      <c r="R864" s="28"/>
      <c r="S864" s="28"/>
      <c r="T864" s="28"/>
      <c r="U864" s="28" t="s">
        <v>129</v>
      </c>
      <c r="V864" s="29">
        <v>1.6055680332429712E-4</v>
      </c>
    </row>
    <row r="865" spans="1:22" x14ac:dyDescent="0.2">
      <c r="A865" s="28">
        <v>2000</v>
      </c>
      <c r="B865" s="28" t="s">
        <v>88</v>
      </c>
      <c r="C865" s="28" t="s">
        <v>89</v>
      </c>
      <c r="D865" s="28" t="s">
        <v>90</v>
      </c>
      <c r="E865" s="28" t="s">
        <v>92</v>
      </c>
      <c r="F865" s="28" t="s">
        <v>74</v>
      </c>
      <c r="G865" s="28">
        <v>1.48264831724307</v>
      </c>
      <c r="H865" s="29">
        <v>19.663207116799999</v>
      </c>
      <c r="I865" s="30">
        <v>-13.238424605847223</v>
      </c>
      <c r="K865" s="28">
        <v>864</v>
      </c>
      <c r="L865" s="28">
        <v>2011</v>
      </c>
      <c r="M865" s="28" t="s">
        <v>152</v>
      </c>
      <c r="N865" s="28" t="s">
        <v>146</v>
      </c>
      <c r="O865" s="28">
        <v>1</v>
      </c>
      <c r="P865" s="28" t="s">
        <v>128</v>
      </c>
      <c r="Q865" s="28">
        <v>1353.4</v>
      </c>
      <c r="R865" s="28"/>
      <c r="S865" s="28"/>
      <c r="T865" s="28"/>
      <c r="U865" s="28" t="s">
        <v>129</v>
      </c>
      <c r="V865" s="29">
        <v>1.1200906062840399E-3</v>
      </c>
    </row>
    <row r="866" spans="1:22" x14ac:dyDescent="0.2">
      <c r="A866" s="28">
        <v>2020</v>
      </c>
      <c r="B866" s="28" t="s">
        <v>77</v>
      </c>
      <c r="C866" s="28" t="s">
        <v>76</v>
      </c>
      <c r="D866" s="28" t="s">
        <v>91</v>
      </c>
      <c r="E866" s="28" t="s">
        <v>92</v>
      </c>
      <c r="F866" s="28" t="s">
        <v>74</v>
      </c>
      <c r="G866" s="28">
        <v>46.949980972902402</v>
      </c>
      <c r="H866" s="29">
        <v>6555.9132</v>
      </c>
      <c r="I866" s="30">
        <v>-9017.6498653823946</v>
      </c>
      <c r="K866" s="28">
        <v>865</v>
      </c>
      <c r="L866" s="28">
        <v>2011</v>
      </c>
      <c r="M866" s="28" t="s">
        <v>153</v>
      </c>
      <c r="N866" s="28" t="s">
        <v>154</v>
      </c>
      <c r="O866" s="28">
        <v>0.5</v>
      </c>
      <c r="P866" s="28" t="s">
        <v>128</v>
      </c>
      <c r="Q866" s="28">
        <v>5994.9</v>
      </c>
      <c r="R866" s="28"/>
      <c r="S866" s="28"/>
      <c r="T866" s="28"/>
      <c r="U866" s="28" t="s">
        <v>129</v>
      </c>
      <c r="V866" s="29">
        <v>2341.0263139766303</v>
      </c>
    </row>
    <row r="867" spans="1:22" x14ac:dyDescent="0.2">
      <c r="A867" s="28">
        <v>2019</v>
      </c>
      <c r="B867" s="28" t="s">
        <v>77</v>
      </c>
      <c r="C867" s="28" t="s">
        <v>76</v>
      </c>
      <c r="D867" s="28" t="s">
        <v>91</v>
      </c>
      <c r="E867" s="28" t="s">
        <v>92</v>
      </c>
      <c r="F867" s="28" t="s">
        <v>74</v>
      </c>
      <c r="G867" s="28">
        <v>44.478929342749602</v>
      </c>
      <c r="H867" s="29">
        <v>5679.0598094999996</v>
      </c>
      <c r="I867" s="30">
        <v>-7811.5391958874998</v>
      </c>
      <c r="K867" s="28">
        <v>866</v>
      </c>
      <c r="L867" s="28">
        <v>2011</v>
      </c>
      <c r="M867" s="28" t="s">
        <v>153</v>
      </c>
      <c r="N867" s="28" t="s">
        <v>154</v>
      </c>
      <c r="O867" s="28">
        <v>0.5</v>
      </c>
      <c r="P867" s="28" t="s">
        <v>128</v>
      </c>
      <c r="Q867" s="28">
        <v>5994.9</v>
      </c>
      <c r="R867" s="28"/>
      <c r="S867" s="28"/>
      <c r="T867" s="28"/>
      <c r="U867" s="28" t="s">
        <v>133</v>
      </c>
      <c r="V867" s="29">
        <v>2206.4483205295933</v>
      </c>
    </row>
    <row r="868" spans="1:22" x14ac:dyDescent="0.2">
      <c r="A868" s="28">
        <v>2018</v>
      </c>
      <c r="B868" s="28" t="s">
        <v>77</v>
      </c>
      <c r="C868" s="28" t="s">
        <v>76</v>
      </c>
      <c r="D868" s="28" t="s">
        <v>91</v>
      </c>
      <c r="E868" s="28" t="s">
        <v>92</v>
      </c>
      <c r="F868" s="28" t="s">
        <v>74</v>
      </c>
      <c r="G868" s="28">
        <v>46.949980972902402</v>
      </c>
      <c r="H868" s="29">
        <v>5179.1714279999997</v>
      </c>
      <c r="I868" s="30">
        <v>-7123.9433936520918</v>
      </c>
      <c r="K868" s="28">
        <v>867</v>
      </c>
      <c r="L868" s="28">
        <v>2011</v>
      </c>
      <c r="M868" s="28" t="s">
        <v>155</v>
      </c>
      <c r="N868" s="28" t="s">
        <v>156</v>
      </c>
      <c r="O868" s="28">
        <v>0.5</v>
      </c>
      <c r="P868" s="28" t="s">
        <v>128</v>
      </c>
      <c r="Q868" s="28">
        <v>568.4</v>
      </c>
      <c r="R868" s="28"/>
      <c r="S868" s="28"/>
      <c r="T868" s="28"/>
      <c r="U868" s="28" t="s">
        <v>129</v>
      </c>
      <c r="V868" s="29">
        <v>113.190584053015</v>
      </c>
    </row>
    <row r="869" spans="1:22" x14ac:dyDescent="0.2">
      <c r="A869" s="28">
        <v>2017</v>
      </c>
      <c r="B869" s="28" t="s">
        <v>77</v>
      </c>
      <c r="C869" s="28" t="s">
        <v>76</v>
      </c>
      <c r="D869" s="28" t="s">
        <v>91</v>
      </c>
      <c r="E869" s="28" t="s">
        <v>92</v>
      </c>
      <c r="F869" s="28" t="s">
        <v>74</v>
      </c>
      <c r="G869" s="28">
        <v>43.286886230451302</v>
      </c>
      <c r="H869" s="29">
        <v>4663.3112029664999</v>
      </c>
      <c r="I869" s="30">
        <v>-6414.3783419321471</v>
      </c>
      <c r="K869" s="28">
        <v>868</v>
      </c>
      <c r="L869" s="28">
        <v>2011</v>
      </c>
      <c r="M869" s="28" t="s">
        <v>155</v>
      </c>
      <c r="N869" s="28" t="s">
        <v>156</v>
      </c>
      <c r="O869" s="28">
        <v>0.5</v>
      </c>
      <c r="P869" s="28" t="s">
        <v>128</v>
      </c>
      <c r="Q869" s="28">
        <v>568.4</v>
      </c>
      <c r="R869" s="28"/>
      <c r="S869" s="28"/>
      <c r="T869" s="28"/>
      <c r="U869" s="28" t="s">
        <v>133</v>
      </c>
      <c r="V869" s="29">
        <v>108.79062963916</v>
      </c>
    </row>
    <row r="870" spans="1:22" x14ac:dyDescent="0.2">
      <c r="A870" s="28">
        <v>2016</v>
      </c>
      <c r="B870" s="28" t="s">
        <v>77</v>
      </c>
      <c r="C870" s="28" t="s">
        <v>76</v>
      </c>
      <c r="D870" s="28" t="s">
        <v>91</v>
      </c>
      <c r="E870" s="28" t="s">
        <v>92</v>
      </c>
      <c r="F870" s="28" t="s">
        <v>74</v>
      </c>
      <c r="G870" s="28">
        <v>49.421032603055203</v>
      </c>
      <c r="H870" s="29">
        <v>4179.3946649999998</v>
      </c>
      <c r="I870" s="30">
        <v>-5748.7517891812768</v>
      </c>
      <c r="K870" s="28">
        <v>869</v>
      </c>
      <c r="L870" s="28">
        <v>2011</v>
      </c>
      <c r="M870" s="28" t="s">
        <v>157</v>
      </c>
      <c r="N870" s="28" t="s">
        <v>146</v>
      </c>
      <c r="O870" s="28">
        <v>1</v>
      </c>
      <c r="P870" s="28" t="s">
        <v>128</v>
      </c>
      <c r="Q870" s="28">
        <v>332</v>
      </c>
      <c r="R870" s="28"/>
      <c r="S870" s="28"/>
      <c r="T870" s="28"/>
      <c r="U870" s="28" t="s">
        <v>129</v>
      </c>
      <c r="V870" s="29">
        <v>2.747673129054982E-4</v>
      </c>
    </row>
    <row r="871" spans="1:22" x14ac:dyDescent="0.2">
      <c r="A871" s="28">
        <v>2015</v>
      </c>
      <c r="B871" s="28" t="s">
        <v>77</v>
      </c>
      <c r="C871" s="28" t="s">
        <v>76</v>
      </c>
      <c r="D871" s="28" t="s">
        <v>91</v>
      </c>
      <c r="E871" s="28" t="s">
        <v>92</v>
      </c>
      <c r="F871" s="28" t="s">
        <v>74</v>
      </c>
      <c r="G871" s="28">
        <v>42.007877712596901</v>
      </c>
      <c r="H871" s="29">
        <v>2884.6018079999999</v>
      </c>
      <c r="I871" s="30">
        <v>-3967.765940768254</v>
      </c>
      <c r="K871" s="28">
        <v>870</v>
      </c>
      <c r="L871" s="28">
        <v>2011</v>
      </c>
      <c r="M871" s="28" t="s">
        <v>55</v>
      </c>
      <c r="N871" s="28" t="s">
        <v>158</v>
      </c>
      <c r="O871" s="28">
        <v>0.5</v>
      </c>
      <c r="P871" s="28" t="s">
        <v>128</v>
      </c>
      <c r="Q871" s="28">
        <v>4894.8999999999996</v>
      </c>
      <c r="R871" s="28"/>
      <c r="S871" s="28"/>
      <c r="T871" s="28"/>
      <c r="U871" s="28" t="s">
        <v>129</v>
      </c>
      <c r="V871" s="29">
        <v>817.89521173629998</v>
      </c>
    </row>
    <row r="872" spans="1:22" x14ac:dyDescent="0.2">
      <c r="A872" s="28">
        <v>2014</v>
      </c>
      <c r="B872" s="28" t="s">
        <v>77</v>
      </c>
      <c r="C872" s="28" t="s">
        <v>76</v>
      </c>
      <c r="D872" s="28" t="s">
        <v>91</v>
      </c>
      <c r="E872" s="28" t="s">
        <v>92</v>
      </c>
      <c r="F872" s="28" t="s">
        <v>74</v>
      </c>
      <c r="G872" s="28">
        <v>44.478929342749602</v>
      </c>
      <c r="H872" s="29">
        <v>1393.1315549999999</v>
      </c>
      <c r="I872" s="30">
        <v>-1916.250596393759</v>
      </c>
      <c r="K872" s="28">
        <v>871</v>
      </c>
      <c r="L872" s="28">
        <v>2011</v>
      </c>
      <c r="M872" s="28" t="s">
        <v>55</v>
      </c>
      <c r="N872" s="28" t="s">
        <v>158</v>
      </c>
      <c r="O872" s="28">
        <v>0.5</v>
      </c>
      <c r="P872" s="28" t="s">
        <v>128</v>
      </c>
      <c r="Q872" s="28">
        <v>4894.8999999999996</v>
      </c>
      <c r="R872" s="28"/>
      <c r="S872" s="28"/>
      <c r="T872" s="28"/>
      <c r="U872" s="28" t="s">
        <v>133</v>
      </c>
      <c r="V872" s="29">
        <v>799.57143409746016</v>
      </c>
    </row>
    <row r="873" spans="1:22" x14ac:dyDescent="0.2">
      <c r="A873" s="28">
        <v>2020</v>
      </c>
      <c r="B873" s="28" t="s">
        <v>79</v>
      </c>
      <c r="C873" s="28" t="s">
        <v>80</v>
      </c>
      <c r="D873" s="28" t="s">
        <v>91</v>
      </c>
      <c r="E873" s="28" t="s">
        <v>92</v>
      </c>
      <c r="F873" s="28" t="s">
        <v>74</v>
      </c>
      <c r="G873" s="28">
        <v>8.3147310519175299</v>
      </c>
      <c r="H873" s="29">
        <v>609.35847378749997</v>
      </c>
      <c r="I873" s="30">
        <v>-838.1717682167407</v>
      </c>
      <c r="K873" s="28">
        <v>872</v>
      </c>
      <c r="L873" s="28">
        <v>2011</v>
      </c>
      <c r="M873" s="28" t="s">
        <v>159</v>
      </c>
      <c r="N873" s="28" t="s">
        <v>146</v>
      </c>
      <c r="O873" s="28">
        <v>1</v>
      </c>
      <c r="P873" s="28" t="s">
        <v>128</v>
      </c>
      <c r="Q873" s="28">
        <v>724</v>
      </c>
      <c r="R873" s="28"/>
      <c r="S873" s="28"/>
      <c r="T873" s="28"/>
      <c r="U873" s="28" t="s">
        <v>129</v>
      </c>
      <c r="V873" s="29">
        <v>5.9919136910717072E-4</v>
      </c>
    </row>
    <row r="874" spans="1:22" x14ac:dyDescent="0.2">
      <c r="A874" s="28">
        <v>2019</v>
      </c>
      <c r="B874" s="28" t="s">
        <v>79</v>
      </c>
      <c r="C874" s="28" t="s">
        <v>80</v>
      </c>
      <c r="D874" s="28" t="s">
        <v>91</v>
      </c>
      <c r="E874" s="28" t="s">
        <v>92</v>
      </c>
      <c r="F874" s="28" t="s">
        <v>74</v>
      </c>
      <c r="G874" s="28">
        <v>8.3147310519175299</v>
      </c>
      <c r="H874" s="29">
        <v>548.42262640875003</v>
      </c>
      <c r="I874" s="30">
        <v>-754.35459139506679</v>
      </c>
      <c r="K874" s="28">
        <v>873</v>
      </c>
      <c r="L874" s="28">
        <v>2011</v>
      </c>
      <c r="M874" s="28" t="s">
        <v>56</v>
      </c>
      <c r="N874" s="28" t="s">
        <v>160</v>
      </c>
      <c r="O874" s="28">
        <v>1</v>
      </c>
      <c r="P874" s="28" t="s">
        <v>128</v>
      </c>
      <c r="Q874" s="28">
        <v>200</v>
      </c>
      <c r="R874" s="28"/>
      <c r="S874" s="28"/>
      <c r="T874" s="28"/>
      <c r="U874" s="28" t="s">
        <v>129</v>
      </c>
      <c r="V874" s="29">
        <v>5.1000000000000005</v>
      </c>
    </row>
    <row r="875" spans="1:22" x14ac:dyDescent="0.2">
      <c r="A875" s="28">
        <v>2018</v>
      </c>
      <c r="B875" s="28" t="s">
        <v>79</v>
      </c>
      <c r="C875" s="28" t="s">
        <v>80</v>
      </c>
      <c r="D875" s="28" t="s">
        <v>91</v>
      </c>
      <c r="E875" s="28" t="s">
        <v>92</v>
      </c>
      <c r="F875" s="28" t="s">
        <v>74</v>
      </c>
      <c r="G875" s="28">
        <v>8.3147310519175299</v>
      </c>
      <c r="H875" s="29">
        <v>487.48677902999998</v>
      </c>
      <c r="I875" s="30">
        <v>-670.53741457339265</v>
      </c>
      <c r="K875" s="28">
        <v>874</v>
      </c>
      <c r="L875" s="28">
        <v>2011</v>
      </c>
      <c r="M875" s="28" t="s">
        <v>161</v>
      </c>
      <c r="N875" s="28" t="s">
        <v>127</v>
      </c>
      <c r="O875" s="28">
        <v>0.5</v>
      </c>
      <c r="P875" s="28" t="s">
        <v>128</v>
      </c>
      <c r="Q875" s="28">
        <v>286.39999999999998</v>
      </c>
      <c r="R875" s="28"/>
      <c r="S875" s="28"/>
      <c r="T875" s="28"/>
      <c r="U875" s="28" t="s">
        <v>129</v>
      </c>
      <c r="V875" s="29">
        <v>38.950400000000002</v>
      </c>
    </row>
    <row r="876" spans="1:22" x14ac:dyDescent="0.2">
      <c r="A876" s="28">
        <v>2017</v>
      </c>
      <c r="B876" s="28" t="s">
        <v>79</v>
      </c>
      <c r="C876" s="28" t="s">
        <v>80</v>
      </c>
      <c r="D876" s="28" t="s">
        <v>91</v>
      </c>
      <c r="E876" s="28" t="s">
        <v>92</v>
      </c>
      <c r="F876" s="28" t="s">
        <v>74</v>
      </c>
      <c r="G876" s="28">
        <v>8.3147310519175299</v>
      </c>
      <c r="H876" s="29">
        <v>426.55093165124902</v>
      </c>
      <c r="I876" s="30">
        <v>-586.72023775171715</v>
      </c>
      <c r="K876" s="28">
        <v>875</v>
      </c>
      <c r="L876" s="28">
        <v>2011</v>
      </c>
      <c r="M876" s="28" t="s">
        <v>161</v>
      </c>
      <c r="N876" s="28" t="s">
        <v>127</v>
      </c>
      <c r="O876" s="28">
        <v>0.5</v>
      </c>
      <c r="P876" s="28" t="s">
        <v>128</v>
      </c>
      <c r="Q876" s="28">
        <v>286.39999999999998</v>
      </c>
      <c r="R876" s="28"/>
      <c r="S876" s="28"/>
      <c r="T876" s="28"/>
      <c r="U876" s="28" t="s">
        <v>133</v>
      </c>
      <c r="V876" s="29">
        <v>38.950400000000002</v>
      </c>
    </row>
    <row r="877" spans="1:22" x14ac:dyDescent="0.2">
      <c r="A877" s="28">
        <v>2016</v>
      </c>
      <c r="B877" s="28" t="s">
        <v>79</v>
      </c>
      <c r="C877" s="28" t="s">
        <v>80</v>
      </c>
      <c r="D877" s="28" t="s">
        <v>91</v>
      </c>
      <c r="E877" s="28" t="s">
        <v>92</v>
      </c>
      <c r="F877" s="28" t="s">
        <v>74</v>
      </c>
      <c r="G877" s="28">
        <v>8.2737046674655197</v>
      </c>
      <c r="H877" s="29">
        <v>383.11937251649999</v>
      </c>
      <c r="I877" s="30">
        <v>-526.98018607061545</v>
      </c>
      <c r="K877" s="28">
        <v>876</v>
      </c>
      <c r="L877" s="28">
        <v>2011</v>
      </c>
      <c r="M877" s="28" t="s">
        <v>162</v>
      </c>
      <c r="N877" s="28" t="s">
        <v>146</v>
      </c>
      <c r="O877" s="28">
        <v>1</v>
      </c>
      <c r="P877" s="28" t="s">
        <v>128</v>
      </c>
      <c r="Q877" s="28">
        <v>58</v>
      </c>
      <c r="R877" s="28"/>
      <c r="S877" s="28"/>
      <c r="T877" s="28"/>
      <c r="U877" s="28" t="s">
        <v>129</v>
      </c>
      <c r="V877" s="29">
        <v>4.8001518519635225E-5</v>
      </c>
    </row>
    <row r="878" spans="1:22" x14ac:dyDescent="0.2">
      <c r="A878" s="28">
        <v>2015</v>
      </c>
      <c r="B878" s="28" t="s">
        <v>79</v>
      </c>
      <c r="C878" s="28" t="s">
        <v>80</v>
      </c>
      <c r="D878" s="28" t="s">
        <v>91</v>
      </c>
      <c r="E878" s="28" t="s">
        <v>92</v>
      </c>
      <c r="F878" s="28" t="s">
        <v>74</v>
      </c>
      <c r="G878" s="28">
        <v>8.2326782830135095</v>
      </c>
      <c r="H878" s="29">
        <v>267.082440507</v>
      </c>
      <c r="I878" s="30">
        <v>-367.37154080745762</v>
      </c>
      <c r="K878" s="28">
        <v>877</v>
      </c>
      <c r="L878" s="28">
        <v>2011</v>
      </c>
      <c r="M878" s="28" t="s">
        <v>163</v>
      </c>
      <c r="N878" s="28" t="s">
        <v>146</v>
      </c>
      <c r="O878" s="28">
        <v>1</v>
      </c>
      <c r="P878" s="28" t="s">
        <v>128</v>
      </c>
      <c r="Q878" s="28">
        <v>326.599999999999</v>
      </c>
      <c r="R878" s="28"/>
      <c r="S878" s="28"/>
      <c r="T878" s="28"/>
      <c r="U878" s="28" t="s">
        <v>129</v>
      </c>
      <c r="V878" s="29">
        <v>2.7029820600884169E-4</v>
      </c>
    </row>
    <row r="879" spans="1:22" x14ac:dyDescent="0.2">
      <c r="A879" s="28">
        <v>2014</v>
      </c>
      <c r="B879" s="28" t="s">
        <v>79</v>
      </c>
      <c r="C879" s="28" t="s">
        <v>80</v>
      </c>
      <c r="D879" s="28" t="s">
        <v>91</v>
      </c>
      <c r="E879" s="28" t="s">
        <v>92</v>
      </c>
      <c r="F879" s="28" t="s">
        <v>74</v>
      </c>
      <c r="G879" s="28">
        <v>8.1916518985615099</v>
      </c>
      <c r="H879" s="29">
        <v>139.3759830015</v>
      </c>
      <c r="I879" s="30">
        <v>-191.71147878391915</v>
      </c>
      <c r="K879" s="28">
        <v>878</v>
      </c>
      <c r="L879" s="28">
        <v>2011</v>
      </c>
      <c r="M879" s="28" t="s">
        <v>164</v>
      </c>
      <c r="N879" s="28" t="s">
        <v>146</v>
      </c>
      <c r="O879" s="28">
        <v>1</v>
      </c>
      <c r="P879" s="28" t="s">
        <v>128</v>
      </c>
      <c r="Q879" s="28">
        <v>1017.59999999999</v>
      </c>
      <c r="R879" s="28"/>
      <c r="S879" s="28"/>
      <c r="T879" s="28"/>
      <c r="U879" s="28" t="s">
        <v>129</v>
      </c>
      <c r="V879" s="29">
        <v>8.4217836630310911E-4</v>
      </c>
    </row>
    <row r="880" spans="1:22" x14ac:dyDescent="0.2">
      <c r="A880" s="28">
        <v>2020</v>
      </c>
      <c r="B880" s="28" t="s">
        <v>81</v>
      </c>
      <c r="C880" s="28" t="s">
        <v>82</v>
      </c>
      <c r="D880" s="28" t="s">
        <v>91</v>
      </c>
      <c r="E880" s="28" t="s">
        <v>92</v>
      </c>
      <c r="F880" s="28" t="s">
        <v>74</v>
      </c>
      <c r="G880" s="28">
        <v>2.81161701568498</v>
      </c>
      <c r="H880" s="29">
        <v>61.968555464999902</v>
      </c>
      <c r="I880" s="30">
        <v>-85.237665417366699</v>
      </c>
      <c r="K880" s="28">
        <v>879</v>
      </c>
      <c r="L880" s="28">
        <v>2011</v>
      </c>
      <c r="M880" s="28" t="s">
        <v>165</v>
      </c>
      <c r="N880" s="28" t="s">
        <v>140</v>
      </c>
      <c r="O880" s="28">
        <v>1</v>
      </c>
      <c r="P880" s="28" t="s">
        <v>128</v>
      </c>
      <c r="Q880" s="28">
        <v>9337</v>
      </c>
      <c r="R880" s="28">
        <v>0</v>
      </c>
      <c r="S880" s="45">
        <v>0</v>
      </c>
      <c r="T880" s="45">
        <v>0</v>
      </c>
      <c r="U880" s="28" t="s">
        <v>129</v>
      </c>
      <c r="V880" s="29">
        <v>0</v>
      </c>
    </row>
    <row r="881" spans="1:22" x14ac:dyDescent="0.2">
      <c r="A881" s="28">
        <v>2019</v>
      </c>
      <c r="B881" s="28" t="s">
        <v>81</v>
      </c>
      <c r="C881" s="28" t="s">
        <v>82</v>
      </c>
      <c r="D881" s="28" t="s">
        <v>91</v>
      </c>
      <c r="E881" s="28" t="s">
        <v>92</v>
      </c>
      <c r="F881" s="28" t="s">
        <v>74</v>
      </c>
      <c r="G881" s="28">
        <v>2.81161701568498</v>
      </c>
      <c r="H881" s="29">
        <v>61.968555464999902</v>
      </c>
      <c r="I881" s="30">
        <v>-85.237665417366699</v>
      </c>
      <c r="K881" s="28">
        <v>880</v>
      </c>
      <c r="L881" s="28">
        <v>2011</v>
      </c>
      <c r="M881" s="28" t="s">
        <v>166</v>
      </c>
      <c r="N881" s="28" t="s">
        <v>167</v>
      </c>
      <c r="O881" s="28">
        <v>0.5</v>
      </c>
      <c r="P881" s="28" t="s">
        <v>128</v>
      </c>
      <c r="Q881" s="28">
        <v>8913.7000000000007</v>
      </c>
      <c r="R881" s="28"/>
      <c r="S881" s="28"/>
      <c r="T881" s="28"/>
      <c r="U881" s="28" t="s">
        <v>129</v>
      </c>
      <c r="V881" s="29">
        <v>1459.0161930693837</v>
      </c>
    </row>
    <row r="882" spans="1:22" x14ac:dyDescent="0.2">
      <c r="A882" s="28">
        <v>2018</v>
      </c>
      <c r="B882" s="28" t="s">
        <v>81</v>
      </c>
      <c r="C882" s="28" t="s">
        <v>82</v>
      </c>
      <c r="D882" s="28" t="s">
        <v>91</v>
      </c>
      <c r="E882" s="28" t="s">
        <v>92</v>
      </c>
      <c r="F882" s="28" t="s">
        <v>74</v>
      </c>
      <c r="G882" s="28">
        <v>2.81161701568498</v>
      </c>
      <c r="H882" s="29">
        <v>61.968555464999902</v>
      </c>
      <c r="I882" s="30">
        <v>-85.237665417366699</v>
      </c>
      <c r="K882" s="28">
        <v>881</v>
      </c>
      <c r="L882" s="28">
        <v>2011</v>
      </c>
      <c r="M882" s="28" t="s">
        <v>166</v>
      </c>
      <c r="N882" s="28" t="s">
        <v>167</v>
      </c>
      <c r="O882" s="28">
        <v>0.5</v>
      </c>
      <c r="P882" s="28" t="s">
        <v>128</v>
      </c>
      <c r="Q882" s="28">
        <v>8913.7000000000007</v>
      </c>
      <c r="R882" s="28"/>
      <c r="S882" s="28"/>
      <c r="T882" s="28"/>
      <c r="U882" s="28" t="s">
        <v>133</v>
      </c>
      <c r="V882" s="29">
        <v>1432.2652371823801</v>
      </c>
    </row>
    <row r="883" spans="1:22" x14ac:dyDescent="0.2">
      <c r="A883" s="28">
        <v>2017</v>
      </c>
      <c r="B883" s="28" t="s">
        <v>81</v>
      </c>
      <c r="C883" s="28" t="s">
        <v>82</v>
      </c>
      <c r="D883" s="28" t="s">
        <v>91</v>
      </c>
      <c r="E883" s="28" t="s">
        <v>92</v>
      </c>
      <c r="F883" s="28" t="s">
        <v>74</v>
      </c>
      <c r="G883" s="28">
        <v>2.81161701568498</v>
      </c>
      <c r="H883" s="29">
        <v>61.968555464999902</v>
      </c>
      <c r="I883" s="30">
        <v>-85.237665417366699</v>
      </c>
      <c r="K883" s="28">
        <v>882</v>
      </c>
      <c r="L883" s="28">
        <v>2011</v>
      </c>
      <c r="M883" s="28" t="s">
        <v>168</v>
      </c>
      <c r="N883" s="28" t="s">
        <v>146</v>
      </c>
      <c r="O883" s="28">
        <v>1</v>
      </c>
      <c r="P883" s="28" t="s">
        <v>128</v>
      </c>
      <c r="Q883" s="28">
        <v>4181.6000000000004</v>
      </c>
      <c r="R883" s="28"/>
      <c r="S883" s="28"/>
      <c r="T883" s="28"/>
      <c r="U883" s="28" t="s">
        <v>129</v>
      </c>
      <c r="V883" s="29">
        <v>3.460743962788046E-3</v>
      </c>
    </row>
    <row r="884" spans="1:22" x14ac:dyDescent="0.2">
      <c r="A884" s="28">
        <v>2016</v>
      </c>
      <c r="B884" s="28" t="s">
        <v>81</v>
      </c>
      <c r="C884" s="28" t="s">
        <v>82</v>
      </c>
      <c r="D884" s="28" t="s">
        <v>91</v>
      </c>
      <c r="E884" s="28" t="s">
        <v>92</v>
      </c>
      <c r="F884" s="28" t="s">
        <v>74</v>
      </c>
      <c r="G884" s="28">
        <v>2.9161648864650598</v>
      </c>
      <c r="H884" s="29">
        <v>36.676510071299901</v>
      </c>
      <c r="I884" s="30">
        <v>-50.448490701059562</v>
      </c>
      <c r="K884" s="28">
        <v>883</v>
      </c>
      <c r="L884" s="28">
        <v>2012</v>
      </c>
      <c r="M884" s="28" t="s">
        <v>126</v>
      </c>
      <c r="N884" s="28" t="s">
        <v>127</v>
      </c>
      <c r="O884" s="28">
        <v>0.5</v>
      </c>
      <c r="P884" s="28" t="s">
        <v>128</v>
      </c>
      <c r="Q884" s="28">
        <v>1428</v>
      </c>
      <c r="R884" s="28"/>
      <c r="S884" s="28"/>
      <c r="T884" s="28"/>
      <c r="U884" s="28" t="s">
        <v>129</v>
      </c>
      <c r="V884" s="29">
        <v>194.20800000000003</v>
      </c>
    </row>
    <row r="885" spans="1:22" x14ac:dyDescent="0.2">
      <c r="A885" s="28">
        <v>2015</v>
      </c>
      <c r="B885" s="28" t="s">
        <v>81</v>
      </c>
      <c r="C885" s="28" t="s">
        <v>82</v>
      </c>
      <c r="D885" s="28" t="s">
        <v>91</v>
      </c>
      <c r="E885" s="28" t="s">
        <v>92</v>
      </c>
      <c r="F885" s="28" t="s">
        <v>74</v>
      </c>
      <c r="G885" s="28">
        <v>3.0207127572451502</v>
      </c>
      <c r="H885" s="29">
        <v>16.0763941615999</v>
      </c>
      <c r="I885" s="30">
        <v>-22.113058734088437</v>
      </c>
      <c r="K885" s="28">
        <v>884</v>
      </c>
      <c r="L885" s="28">
        <v>2012</v>
      </c>
      <c r="M885" s="28" t="s">
        <v>126</v>
      </c>
      <c r="N885" s="28" t="s">
        <v>127</v>
      </c>
      <c r="O885" s="28">
        <v>0.5</v>
      </c>
      <c r="P885" s="28" t="s">
        <v>128</v>
      </c>
      <c r="Q885" s="28">
        <v>1428</v>
      </c>
      <c r="R885" s="28"/>
      <c r="S885" s="28"/>
      <c r="T885" s="28"/>
      <c r="U885" s="28" t="s">
        <v>133</v>
      </c>
      <c r="V885" s="29">
        <v>194.20800000000003</v>
      </c>
    </row>
    <row r="886" spans="1:22" x14ac:dyDescent="0.2">
      <c r="A886" s="28">
        <v>2020</v>
      </c>
      <c r="B886" s="28" t="s">
        <v>83</v>
      </c>
      <c r="C886" s="28" t="s">
        <v>80</v>
      </c>
      <c r="D886" s="28" t="s">
        <v>91</v>
      </c>
      <c r="E886" s="28" t="s">
        <v>92</v>
      </c>
      <c r="F886" s="28" t="s">
        <v>74</v>
      </c>
      <c r="G886" s="28">
        <v>2.4094883315435198</v>
      </c>
      <c r="H886" s="29">
        <v>33.980674047999997</v>
      </c>
      <c r="I886" s="30">
        <v>-46.740371845458576</v>
      </c>
      <c r="K886" s="28">
        <v>885</v>
      </c>
      <c r="L886" s="28">
        <v>2012</v>
      </c>
      <c r="M886" s="28" t="s">
        <v>136</v>
      </c>
      <c r="N886" s="28" t="s">
        <v>137</v>
      </c>
      <c r="O886" s="28">
        <v>0.5</v>
      </c>
      <c r="P886" s="28" t="s">
        <v>128</v>
      </c>
      <c r="Q886" s="28">
        <v>54</v>
      </c>
      <c r="R886" s="28"/>
      <c r="S886" s="28"/>
      <c r="T886" s="28"/>
      <c r="U886" s="28" t="s">
        <v>129</v>
      </c>
      <c r="V886" s="29">
        <v>0</v>
      </c>
    </row>
    <row r="887" spans="1:22" x14ac:dyDescent="0.2">
      <c r="A887" s="28">
        <v>2019</v>
      </c>
      <c r="B887" s="28" t="s">
        <v>83</v>
      </c>
      <c r="C887" s="28" t="s">
        <v>80</v>
      </c>
      <c r="D887" s="28" t="s">
        <v>91</v>
      </c>
      <c r="E887" s="28" t="s">
        <v>92</v>
      </c>
      <c r="F887" s="28" t="s">
        <v>74</v>
      </c>
      <c r="G887" s="28">
        <v>2.4094883315435198</v>
      </c>
      <c r="H887" s="29">
        <v>33.980674047999997</v>
      </c>
      <c r="I887" s="30">
        <v>-46.740371845458576</v>
      </c>
      <c r="K887" s="28">
        <v>886</v>
      </c>
      <c r="L887" s="28">
        <v>2012</v>
      </c>
      <c r="M887" s="28" t="s">
        <v>136</v>
      </c>
      <c r="N887" s="28" t="s">
        <v>137</v>
      </c>
      <c r="O887" s="28">
        <v>0.5</v>
      </c>
      <c r="P887" s="28" t="s">
        <v>128</v>
      </c>
      <c r="Q887" s="28">
        <v>54</v>
      </c>
      <c r="R887" s="28"/>
      <c r="S887" s="28"/>
      <c r="T887" s="28"/>
      <c r="U887" s="28" t="s">
        <v>133</v>
      </c>
      <c r="V887" s="29">
        <v>0</v>
      </c>
    </row>
    <row r="888" spans="1:22" x14ac:dyDescent="0.2">
      <c r="A888" s="28">
        <v>2018</v>
      </c>
      <c r="B888" s="28" t="s">
        <v>83</v>
      </c>
      <c r="C888" s="28" t="s">
        <v>80</v>
      </c>
      <c r="D888" s="28" t="s">
        <v>91</v>
      </c>
      <c r="E888" s="28" t="s">
        <v>92</v>
      </c>
      <c r="F888" s="28" t="s">
        <v>74</v>
      </c>
      <c r="G888" s="28">
        <v>2.4094883315435198</v>
      </c>
      <c r="H888" s="29">
        <v>33.980674047999997</v>
      </c>
      <c r="I888" s="30">
        <v>-46.740371845458576</v>
      </c>
      <c r="K888" s="28">
        <v>887</v>
      </c>
      <c r="L888" s="28">
        <v>2012</v>
      </c>
      <c r="M888" s="28" t="s">
        <v>49</v>
      </c>
      <c r="N888" s="28" t="s">
        <v>140</v>
      </c>
      <c r="O888" s="28">
        <v>2.07831335975537E-2</v>
      </c>
      <c r="P888" s="28" t="s">
        <v>128</v>
      </c>
      <c r="Q888" s="28">
        <v>2673.1682095845599</v>
      </c>
      <c r="R888" s="28">
        <v>50</v>
      </c>
      <c r="S888" s="45">
        <v>0.3</v>
      </c>
      <c r="T888" s="45">
        <v>0.15</v>
      </c>
      <c r="U888" s="28" t="s">
        <v>141</v>
      </c>
      <c r="V888" s="29">
        <v>2272.1929781468762</v>
      </c>
    </row>
    <row r="889" spans="1:22" x14ac:dyDescent="0.2">
      <c r="A889" s="28">
        <v>2017</v>
      </c>
      <c r="B889" s="28" t="s">
        <v>83</v>
      </c>
      <c r="C889" s="28" t="s">
        <v>80</v>
      </c>
      <c r="D889" s="28" t="s">
        <v>91</v>
      </c>
      <c r="E889" s="28" t="s">
        <v>92</v>
      </c>
      <c r="F889" s="28" t="s">
        <v>74</v>
      </c>
      <c r="G889" s="28">
        <v>2.4094883315435198</v>
      </c>
      <c r="H889" s="29">
        <v>33.980674047999997</v>
      </c>
      <c r="I889" s="30">
        <v>-46.740371845458576</v>
      </c>
      <c r="K889" s="28">
        <v>888</v>
      </c>
      <c r="L889" s="28">
        <v>2012</v>
      </c>
      <c r="M889" s="28" t="s">
        <v>49</v>
      </c>
      <c r="N889" s="28" t="s">
        <v>140</v>
      </c>
      <c r="O889" s="28">
        <v>0.27516658931050397</v>
      </c>
      <c r="P889" s="28" t="s">
        <v>128</v>
      </c>
      <c r="Q889" s="28">
        <v>35392.477050295704</v>
      </c>
      <c r="R889" s="28">
        <v>50</v>
      </c>
      <c r="S889" s="45">
        <v>0.3</v>
      </c>
      <c r="T889" s="45">
        <v>0.15</v>
      </c>
      <c r="U889" s="28" t="s">
        <v>169</v>
      </c>
      <c r="V889" s="29">
        <v>30083.605492751351</v>
      </c>
    </row>
    <row r="890" spans="1:22" x14ac:dyDescent="0.2">
      <c r="A890" s="28">
        <v>2016</v>
      </c>
      <c r="B890" s="28" t="s">
        <v>83</v>
      </c>
      <c r="C890" s="28" t="s">
        <v>80</v>
      </c>
      <c r="D890" s="28" t="s">
        <v>91</v>
      </c>
      <c r="E890" s="28" t="s">
        <v>92</v>
      </c>
      <c r="F890" s="28" t="s">
        <v>74</v>
      </c>
      <c r="G890" s="28">
        <v>2.34895889429347</v>
      </c>
      <c r="H890" s="29">
        <v>21.515050252799998</v>
      </c>
      <c r="I890" s="30">
        <v>-29.593922935992712</v>
      </c>
      <c r="K890" s="28">
        <v>889</v>
      </c>
      <c r="L890" s="28">
        <v>2012</v>
      </c>
      <c r="M890" s="28" t="s">
        <v>49</v>
      </c>
      <c r="N890" s="28" t="s">
        <v>140</v>
      </c>
      <c r="O890" s="28">
        <v>3.5876256807744498E-2</v>
      </c>
      <c r="P890" s="28" t="s">
        <v>128</v>
      </c>
      <c r="Q890" s="28">
        <v>4614.4759031257099</v>
      </c>
      <c r="R890" s="28">
        <v>50</v>
      </c>
      <c r="S890" s="45">
        <v>0.3</v>
      </c>
      <c r="T890" s="45">
        <v>0.15</v>
      </c>
      <c r="U890" s="28" t="s">
        <v>129</v>
      </c>
      <c r="V890" s="29">
        <v>3922.3045176568539</v>
      </c>
    </row>
    <row r="891" spans="1:22" x14ac:dyDescent="0.2">
      <c r="A891" s="28">
        <v>2015</v>
      </c>
      <c r="B891" s="28" t="s">
        <v>83</v>
      </c>
      <c r="C891" s="28" t="s">
        <v>80</v>
      </c>
      <c r="D891" s="28" t="s">
        <v>91</v>
      </c>
      <c r="E891" s="28" t="s">
        <v>92</v>
      </c>
      <c r="F891" s="28" t="s">
        <v>74</v>
      </c>
      <c r="G891" s="28">
        <v>2.2884294570434101</v>
      </c>
      <c r="H891" s="29">
        <v>11.6963966464</v>
      </c>
      <c r="I891" s="30">
        <v>-16.088377991927665</v>
      </c>
      <c r="K891" s="28">
        <v>890</v>
      </c>
      <c r="L891" s="28">
        <v>2012</v>
      </c>
      <c r="M891" s="28" t="s">
        <v>49</v>
      </c>
      <c r="N891" s="28" t="s">
        <v>140</v>
      </c>
      <c r="O891" s="28">
        <v>0.15</v>
      </c>
      <c r="P891" s="28" t="s">
        <v>128</v>
      </c>
      <c r="Q891" s="28">
        <v>19293.3</v>
      </c>
      <c r="R891" s="28">
        <v>50</v>
      </c>
      <c r="S891" s="45">
        <v>0.3</v>
      </c>
      <c r="T891" s="45">
        <v>0.15</v>
      </c>
      <c r="U891" s="28" t="s">
        <v>142</v>
      </c>
      <c r="V891" s="29">
        <v>16399.305</v>
      </c>
    </row>
    <row r="892" spans="1:22" x14ac:dyDescent="0.2">
      <c r="A892" s="28">
        <v>2020</v>
      </c>
      <c r="B892" s="28" t="s">
        <v>84</v>
      </c>
      <c r="C892" s="28" t="s">
        <v>85</v>
      </c>
      <c r="D892" s="28" t="s">
        <v>91</v>
      </c>
      <c r="E892" s="28" t="s">
        <v>92</v>
      </c>
      <c r="F892" s="28" t="s">
        <v>74</v>
      </c>
      <c r="G892" s="28">
        <v>1.96870377161496</v>
      </c>
      <c r="H892" s="29">
        <v>18.337132032</v>
      </c>
      <c r="I892" s="30">
        <v>-25.222700660506611</v>
      </c>
      <c r="K892" s="28">
        <v>891</v>
      </c>
      <c r="L892" s="28">
        <v>2012</v>
      </c>
      <c r="M892" s="28" t="s">
        <v>49</v>
      </c>
      <c r="N892" s="28" t="s">
        <v>140</v>
      </c>
      <c r="O892" s="28">
        <v>0.01</v>
      </c>
      <c r="P892" s="28" t="s">
        <v>128</v>
      </c>
      <c r="Q892" s="28">
        <v>1286.22</v>
      </c>
      <c r="R892" s="28">
        <v>50</v>
      </c>
      <c r="S892" s="45">
        <v>0.3</v>
      </c>
      <c r="T892" s="45">
        <v>0.15</v>
      </c>
      <c r="U892" s="28" t="s">
        <v>171</v>
      </c>
      <c r="V892" s="29">
        <v>1093.287</v>
      </c>
    </row>
    <row r="893" spans="1:22" x14ac:dyDescent="0.2">
      <c r="A893" s="28">
        <v>2019</v>
      </c>
      <c r="B893" s="28" t="s">
        <v>84</v>
      </c>
      <c r="C893" s="28" t="s">
        <v>85</v>
      </c>
      <c r="D893" s="28" t="s">
        <v>91</v>
      </c>
      <c r="E893" s="28" t="s">
        <v>92</v>
      </c>
      <c r="F893" s="28" t="s">
        <v>74</v>
      </c>
      <c r="G893" s="28">
        <v>1.96870377161496</v>
      </c>
      <c r="H893" s="29">
        <v>18.337132032</v>
      </c>
      <c r="I893" s="30">
        <v>-25.222700660506611</v>
      </c>
      <c r="K893" s="28">
        <v>892</v>
      </c>
      <c r="L893" s="28">
        <v>2012</v>
      </c>
      <c r="M893" s="28" t="s">
        <v>49</v>
      </c>
      <c r="N893" s="28" t="s">
        <v>140</v>
      </c>
      <c r="O893" s="28">
        <v>8.17402028419679E-3</v>
      </c>
      <c r="P893" s="28" t="s">
        <v>128</v>
      </c>
      <c r="Q893" s="28">
        <v>1051.35883699395</v>
      </c>
      <c r="R893" s="28">
        <v>50</v>
      </c>
      <c r="S893" s="45">
        <v>0.3</v>
      </c>
      <c r="T893" s="45">
        <v>0.15</v>
      </c>
      <c r="U893" s="28" t="s">
        <v>170</v>
      </c>
      <c r="V893" s="29">
        <v>893.65501144485768</v>
      </c>
    </row>
    <row r="894" spans="1:22" x14ac:dyDescent="0.2">
      <c r="A894" s="28">
        <v>2018</v>
      </c>
      <c r="B894" s="28" t="s">
        <v>84</v>
      </c>
      <c r="C894" s="28" t="s">
        <v>85</v>
      </c>
      <c r="D894" s="28" t="s">
        <v>91</v>
      </c>
      <c r="E894" s="28" t="s">
        <v>92</v>
      </c>
      <c r="F894" s="28" t="s">
        <v>74</v>
      </c>
      <c r="G894" s="28">
        <v>1.96870377161496</v>
      </c>
      <c r="H894" s="29">
        <v>18.337132032</v>
      </c>
      <c r="I894" s="30">
        <v>-25.222700660506611</v>
      </c>
      <c r="K894" s="28">
        <v>893</v>
      </c>
      <c r="L894" s="28">
        <v>2012</v>
      </c>
      <c r="M894" s="28" t="s">
        <v>49</v>
      </c>
      <c r="N894" s="28" t="s">
        <v>140</v>
      </c>
      <c r="O894" s="28">
        <v>0.5</v>
      </c>
      <c r="P894" s="28" t="s">
        <v>128</v>
      </c>
      <c r="Q894" s="28">
        <v>64311</v>
      </c>
      <c r="R894" s="28">
        <v>50</v>
      </c>
      <c r="S894" s="45">
        <v>0.3</v>
      </c>
      <c r="T894" s="45">
        <v>0.15</v>
      </c>
      <c r="U894" s="28" t="s">
        <v>133</v>
      </c>
      <c r="V894" s="29">
        <v>54664.350000000006</v>
      </c>
    </row>
    <row r="895" spans="1:22" x14ac:dyDescent="0.2">
      <c r="A895" s="28">
        <v>2017</v>
      </c>
      <c r="B895" s="28" t="s">
        <v>84</v>
      </c>
      <c r="C895" s="28" t="s">
        <v>85</v>
      </c>
      <c r="D895" s="28" t="s">
        <v>91</v>
      </c>
      <c r="E895" s="28" t="s">
        <v>92</v>
      </c>
      <c r="F895" s="28" t="s">
        <v>74</v>
      </c>
      <c r="G895" s="28">
        <v>1.96870377161496</v>
      </c>
      <c r="H895" s="29">
        <v>18.337132032</v>
      </c>
      <c r="I895" s="30">
        <v>-25.222700660506611</v>
      </c>
      <c r="K895" s="28">
        <v>894</v>
      </c>
      <c r="L895" s="28">
        <v>2012</v>
      </c>
      <c r="M895" s="28" t="s">
        <v>50</v>
      </c>
      <c r="N895" s="28" t="s">
        <v>143</v>
      </c>
      <c r="O895" s="28">
        <v>0.5</v>
      </c>
      <c r="P895" s="28" t="s">
        <v>128</v>
      </c>
      <c r="Q895" s="28">
        <v>5743.5</v>
      </c>
      <c r="R895" s="28"/>
      <c r="S895" s="28"/>
      <c r="T895" s="28"/>
      <c r="U895" s="28" t="s">
        <v>129</v>
      </c>
      <c r="V895" s="29">
        <v>7017.7566037956594</v>
      </c>
    </row>
    <row r="896" spans="1:22" x14ac:dyDescent="0.2">
      <c r="A896" s="28">
        <v>2016</v>
      </c>
      <c r="B896" s="28" t="s">
        <v>84</v>
      </c>
      <c r="C896" s="28" t="s">
        <v>85</v>
      </c>
      <c r="D896" s="28" t="s">
        <v>91</v>
      </c>
      <c r="E896" s="28" t="s">
        <v>92</v>
      </c>
      <c r="F896" s="28" t="s">
        <v>74</v>
      </c>
      <c r="G896" s="28">
        <v>2.31092292816288</v>
      </c>
      <c r="H896" s="29">
        <v>10.910334560000001</v>
      </c>
      <c r="I896" s="30">
        <v>-15.007150640167247</v>
      </c>
      <c r="K896" s="28">
        <v>895</v>
      </c>
      <c r="L896" s="28">
        <v>2012</v>
      </c>
      <c r="M896" s="28" t="s">
        <v>50</v>
      </c>
      <c r="N896" s="28" t="s">
        <v>143</v>
      </c>
      <c r="O896" s="28">
        <v>0.5</v>
      </c>
      <c r="P896" s="28" t="s">
        <v>128</v>
      </c>
      <c r="Q896" s="28">
        <v>5743.5</v>
      </c>
      <c r="R896" s="28"/>
      <c r="S896" s="28"/>
      <c r="T896" s="28"/>
      <c r="U896" s="28" t="s">
        <v>133</v>
      </c>
      <c r="V896" s="29">
        <v>6841.8652150963808</v>
      </c>
    </row>
    <row r="897" spans="1:22" x14ac:dyDescent="0.2">
      <c r="A897" s="28">
        <v>2015</v>
      </c>
      <c r="B897" s="28" t="s">
        <v>84</v>
      </c>
      <c r="C897" s="28" t="s">
        <v>85</v>
      </c>
      <c r="D897" s="28" t="s">
        <v>91</v>
      </c>
      <c r="E897" s="28" t="s">
        <v>92</v>
      </c>
      <c r="F897" s="28" t="s">
        <v>74</v>
      </c>
      <c r="G897" s="28">
        <v>2.6531420847108</v>
      </c>
      <c r="H897" s="29">
        <v>5.1799808000000001</v>
      </c>
      <c r="I897" s="30">
        <v>-7.1250566837589302</v>
      </c>
      <c r="K897" s="28">
        <v>896</v>
      </c>
      <c r="L897" s="28">
        <v>2012</v>
      </c>
      <c r="M897" s="28" t="s">
        <v>51</v>
      </c>
      <c r="N897" s="28" t="s">
        <v>144</v>
      </c>
      <c r="O897" s="28">
        <v>3.9455204186608202E-2</v>
      </c>
      <c r="P897" s="28" t="s">
        <v>128</v>
      </c>
      <c r="Q897" s="28">
        <v>5292.6</v>
      </c>
      <c r="R897" s="28"/>
      <c r="S897" s="28"/>
      <c r="T897" s="28"/>
      <c r="U897" s="28" t="s">
        <v>141</v>
      </c>
      <c r="V897" s="29">
        <v>12717.736958264761</v>
      </c>
    </row>
    <row r="898" spans="1:22" x14ac:dyDescent="0.2">
      <c r="A898" s="28">
        <v>2020</v>
      </c>
      <c r="B898" s="28" t="s">
        <v>86</v>
      </c>
      <c r="C898" s="28" t="s">
        <v>87</v>
      </c>
      <c r="D898" s="28" t="s">
        <v>91</v>
      </c>
      <c r="E898" s="28" t="s">
        <v>92</v>
      </c>
      <c r="F898" s="28" t="s">
        <v>74</v>
      </c>
      <c r="G898" s="28">
        <v>3.6926182499293501</v>
      </c>
      <c r="H898" s="29">
        <v>8.5469683199999995</v>
      </c>
      <c r="I898" s="30">
        <v>-11.756343528202233</v>
      </c>
      <c r="K898" s="28">
        <v>897</v>
      </c>
      <c r="L898" s="28">
        <v>2012</v>
      </c>
      <c r="M898" s="28" t="s">
        <v>51</v>
      </c>
      <c r="N898" s="28" t="s">
        <v>144</v>
      </c>
      <c r="O898" s="28">
        <v>0.52489466386366601</v>
      </c>
      <c r="P898" s="28" t="s">
        <v>128</v>
      </c>
      <c r="Q898" s="28">
        <v>70410.42</v>
      </c>
      <c r="R898" s="28"/>
      <c r="S898" s="28"/>
      <c r="T898" s="28"/>
      <c r="U898" s="28" t="s">
        <v>169</v>
      </c>
      <c r="V898" s="29">
        <v>180295.42862070308</v>
      </c>
    </row>
    <row r="899" spans="1:22" x14ac:dyDescent="0.2">
      <c r="A899" s="28">
        <v>2019</v>
      </c>
      <c r="B899" s="28" t="s">
        <v>86</v>
      </c>
      <c r="C899" s="28" t="s">
        <v>87</v>
      </c>
      <c r="D899" s="28" t="s">
        <v>91</v>
      </c>
      <c r="E899" s="28" t="s">
        <v>92</v>
      </c>
      <c r="F899" s="28" t="s">
        <v>74</v>
      </c>
      <c r="G899" s="28">
        <v>3.6926182499293501</v>
      </c>
      <c r="H899" s="29">
        <v>8.5469683199999995</v>
      </c>
      <c r="I899" s="30">
        <v>-11.756343528202233</v>
      </c>
      <c r="K899" s="28">
        <v>898</v>
      </c>
      <c r="L899" s="28">
        <v>2012</v>
      </c>
      <c r="M899" s="28" t="s">
        <v>51</v>
      </c>
      <c r="N899" s="28" t="s">
        <v>144</v>
      </c>
      <c r="O899" s="28">
        <v>6.84358366507134E-2</v>
      </c>
      <c r="P899" s="28" t="s">
        <v>128</v>
      </c>
      <c r="Q899" s="28">
        <v>9180.1200000000008</v>
      </c>
      <c r="R899" s="28"/>
      <c r="S899" s="28"/>
      <c r="T899" s="28"/>
      <c r="U899" s="28" t="s">
        <v>129</v>
      </c>
      <c r="V899" s="29">
        <v>24475.303819495803</v>
      </c>
    </row>
    <row r="900" spans="1:22" x14ac:dyDescent="0.2">
      <c r="A900" s="28">
        <v>2018</v>
      </c>
      <c r="B900" s="28" t="s">
        <v>86</v>
      </c>
      <c r="C900" s="28" t="s">
        <v>87</v>
      </c>
      <c r="D900" s="28" t="s">
        <v>91</v>
      </c>
      <c r="E900" s="28" t="s">
        <v>92</v>
      </c>
      <c r="F900" s="28" t="s">
        <v>74</v>
      </c>
      <c r="G900" s="28">
        <v>3.6926182499293501</v>
      </c>
      <c r="H900" s="29">
        <v>8.5469683199999995</v>
      </c>
      <c r="I900" s="30">
        <v>-11.756343528202233</v>
      </c>
      <c r="K900" s="28">
        <v>899</v>
      </c>
      <c r="L900" s="28">
        <v>2012</v>
      </c>
      <c r="M900" s="28" t="s">
        <v>51</v>
      </c>
      <c r="N900" s="28" t="s">
        <v>144</v>
      </c>
      <c r="O900" s="28">
        <v>8.0272397906695894E-2</v>
      </c>
      <c r="P900" s="28" t="s">
        <v>128</v>
      </c>
      <c r="Q900" s="28">
        <v>10767.9</v>
      </c>
      <c r="R900" s="28"/>
      <c r="S900" s="28"/>
      <c r="T900" s="28"/>
      <c r="U900" s="28" t="s">
        <v>142</v>
      </c>
      <c r="V900" s="29">
        <v>38743.535599140538</v>
      </c>
    </row>
    <row r="901" spans="1:22" x14ac:dyDescent="0.2">
      <c r="A901" s="28">
        <v>2017</v>
      </c>
      <c r="B901" s="28" t="s">
        <v>86</v>
      </c>
      <c r="C901" s="28" t="s">
        <v>87</v>
      </c>
      <c r="D901" s="28" t="s">
        <v>91</v>
      </c>
      <c r="E901" s="28" t="s">
        <v>92</v>
      </c>
      <c r="F901" s="28" t="s">
        <v>74</v>
      </c>
      <c r="G901" s="28">
        <v>3.6926182499293501</v>
      </c>
      <c r="H901" s="29">
        <v>8.5469683199999995</v>
      </c>
      <c r="I901" s="30">
        <v>-11.756343528202233</v>
      </c>
      <c r="K901" s="28">
        <v>900</v>
      </c>
      <c r="L901" s="28">
        <v>2012</v>
      </c>
      <c r="M901" s="28" t="s">
        <v>51</v>
      </c>
      <c r="N901" s="28" t="s">
        <v>144</v>
      </c>
      <c r="O901" s="28">
        <v>7.8910408373216393E-3</v>
      </c>
      <c r="P901" s="28" t="s">
        <v>128</v>
      </c>
      <c r="Q901" s="28">
        <v>1058.52</v>
      </c>
      <c r="R901" s="28"/>
      <c r="S901" s="28"/>
      <c r="T901" s="28"/>
      <c r="U901" s="28" t="s">
        <v>171</v>
      </c>
      <c r="V901" s="29">
        <v>2623.0172159493659</v>
      </c>
    </row>
    <row r="902" spans="1:22" x14ac:dyDescent="0.2">
      <c r="A902" s="28">
        <v>2016</v>
      </c>
      <c r="B902" s="28" t="s">
        <v>86</v>
      </c>
      <c r="C902" s="28" t="s">
        <v>87</v>
      </c>
      <c r="D902" s="28" t="s">
        <v>91</v>
      </c>
      <c r="E902" s="28" t="s">
        <v>92</v>
      </c>
      <c r="F902" s="28" t="s">
        <v>74</v>
      </c>
      <c r="G902" s="28">
        <v>3.6317589073194099</v>
      </c>
      <c r="H902" s="29">
        <v>7.4902522368</v>
      </c>
      <c r="I902" s="30">
        <v>-10.302831964715413</v>
      </c>
      <c r="K902" s="28">
        <v>901</v>
      </c>
      <c r="L902" s="28">
        <v>2012</v>
      </c>
      <c r="M902" s="28" t="s">
        <v>51</v>
      </c>
      <c r="N902" s="28" t="s">
        <v>144</v>
      </c>
      <c r="O902" s="28">
        <v>1.5782081674643199E-2</v>
      </c>
      <c r="P902" s="28" t="s">
        <v>128</v>
      </c>
      <c r="Q902" s="28">
        <v>2117.04</v>
      </c>
      <c r="R902" s="28"/>
      <c r="S902" s="28"/>
      <c r="T902" s="28"/>
      <c r="U902" s="28" t="s">
        <v>170</v>
      </c>
      <c r="V902" s="29">
        <v>5746.2444957720054</v>
      </c>
    </row>
    <row r="903" spans="1:22" x14ac:dyDescent="0.2">
      <c r="A903" s="28">
        <v>2015</v>
      </c>
      <c r="B903" s="28" t="s">
        <v>86</v>
      </c>
      <c r="C903" s="28" t="s">
        <v>87</v>
      </c>
      <c r="D903" s="28" t="s">
        <v>91</v>
      </c>
      <c r="E903" s="28" t="s">
        <v>92</v>
      </c>
      <c r="F903" s="28" t="s">
        <v>74</v>
      </c>
      <c r="G903" s="28">
        <v>3.5708995647094701</v>
      </c>
      <c r="H903" s="29">
        <v>2.8567594112000001</v>
      </c>
      <c r="I903" s="30">
        <v>-3.9294687610930499</v>
      </c>
      <c r="K903" s="28">
        <v>902</v>
      </c>
      <c r="L903" s="28">
        <v>2012</v>
      </c>
      <c r="M903" s="28" t="s">
        <v>51</v>
      </c>
      <c r="N903" s="28" t="s">
        <v>144</v>
      </c>
      <c r="O903" s="28">
        <v>0.26326877488035</v>
      </c>
      <c r="P903" s="28" t="s">
        <v>128</v>
      </c>
      <c r="Q903" s="28">
        <v>35315.4</v>
      </c>
      <c r="R903" s="28"/>
      <c r="S903" s="28"/>
      <c r="T903" s="28"/>
      <c r="U903" s="28" t="s">
        <v>133</v>
      </c>
      <c r="V903" s="29">
        <v>91583.792299074601</v>
      </c>
    </row>
    <row r="904" spans="1:22" x14ac:dyDescent="0.2">
      <c r="A904" s="28">
        <v>2020</v>
      </c>
      <c r="B904" s="28" t="s">
        <v>88</v>
      </c>
      <c r="C904" s="28" t="s">
        <v>89</v>
      </c>
      <c r="D904" s="28" t="s">
        <v>91</v>
      </c>
      <c r="E904" s="28" t="s">
        <v>92</v>
      </c>
      <c r="F904" s="28" t="s">
        <v>74</v>
      </c>
      <c r="G904" s="28">
        <v>2.33050001919817</v>
      </c>
      <c r="H904" s="29">
        <v>4.0403850239999999</v>
      </c>
      <c r="I904" s="30">
        <v>-5.5575442133319655</v>
      </c>
      <c r="K904" s="28">
        <v>903</v>
      </c>
      <c r="L904" s="28">
        <v>2012</v>
      </c>
      <c r="M904" s="28" t="s">
        <v>145</v>
      </c>
      <c r="N904" s="28" t="s">
        <v>146</v>
      </c>
      <c r="O904" s="28">
        <v>1</v>
      </c>
      <c r="P904" s="28" t="s">
        <v>128</v>
      </c>
      <c r="Q904" s="28">
        <v>48545</v>
      </c>
      <c r="R904" s="28"/>
      <c r="S904" s="28"/>
      <c r="T904" s="28"/>
      <c r="U904" s="28" t="s">
        <v>129</v>
      </c>
      <c r="V904" s="29">
        <v>4.0176443388546416E-2</v>
      </c>
    </row>
    <row r="905" spans="1:22" x14ac:dyDescent="0.2">
      <c r="A905" s="28">
        <v>2019</v>
      </c>
      <c r="B905" s="28" t="s">
        <v>88</v>
      </c>
      <c r="C905" s="28" t="s">
        <v>89</v>
      </c>
      <c r="D905" s="28" t="s">
        <v>91</v>
      </c>
      <c r="E905" s="28" t="s">
        <v>92</v>
      </c>
      <c r="F905" s="28" t="s">
        <v>74</v>
      </c>
      <c r="G905" s="28">
        <v>2.33050001919817</v>
      </c>
      <c r="H905" s="29">
        <v>4.0403850239999999</v>
      </c>
      <c r="I905" s="30">
        <v>-5.5575442133319655</v>
      </c>
      <c r="K905" s="28">
        <v>904</v>
      </c>
      <c r="L905" s="28">
        <v>2012</v>
      </c>
      <c r="M905" s="28" t="s">
        <v>147</v>
      </c>
      <c r="N905" s="28" t="s">
        <v>148</v>
      </c>
      <c r="O905" s="28">
        <v>1</v>
      </c>
      <c r="P905" s="28" t="s">
        <v>128</v>
      </c>
      <c r="Q905" s="28">
        <v>212397</v>
      </c>
      <c r="R905" s="28"/>
      <c r="S905" s="28"/>
      <c r="T905" s="28"/>
      <c r="U905" s="28" t="s">
        <v>129</v>
      </c>
      <c r="V905" s="29">
        <v>0.17578238843129246</v>
      </c>
    </row>
    <row r="906" spans="1:22" x14ac:dyDescent="0.2">
      <c r="A906" s="28">
        <v>2018</v>
      </c>
      <c r="B906" s="28" t="s">
        <v>88</v>
      </c>
      <c r="C906" s="28" t="s">
        <v>89</v>
      </c>
      <c r="D906" s="28" t="s">
        <v>91</v>
      </c>
      <c r="E906" s="28" t="s">
        <v>92</v>
      </c>
      <c r="F906" s="28" t="s">
        <v>74</v>
      </c>
      <c r="G906" s="28">
        <v>2.33050001919817</v>
      </c>
      <c r="H906" s="29">
        <v>4.0403850239999999</v>
      </c>
      <c r="I906" s="30">
        <v>-5.5575442133319655</v>
      </c>
      <c r="K906" s="28">
        <v>905</v>
      </c>
      <c r="L906" s="28">
        <v>2012</v>
      </c>
      <c r="M906" s="28" t="s">
        <v>149</v>
      </c>
      <c r="N906" s="28" t="s">
        <v>140</v>
      </c>
      <c r="O906" s="28">
        <v>1</v>
      </c>
      <c r="P906" s="28" t="s">
        <v>128</v>
      </c>
      <c r="Q906" s="28">
        <v>10967</v>
      </c>
      <c r="R906" s="28">
        <v>0</v>
      </c>
      <c r="S906" s="45">
        <v>0</v>
      </c>
      <c r="T906" s="45">
        <v>0</v>
      </c>
      <c r="U906" s="28" t="s">
        <v>129</v>
      </c>
      <c r="V906" s="29">
        <v>0</v>
      </c>
    </row>
    <row r="907" spans="1:22" x14ac:dyDescent="0.2">
      <c r="A907" s="28">
        <v>2017</v>
      </c>
      <c r="B907" s="28" t="s">
        <v>88</v>
      </c>
      <c r="C907" s="28" t="s">
        <v>89</v>
      </c>
      <c r="D907" s="28" t="s">
        <v>91</v>
      </c>
      <c r="E907" s="28" t="s">
        <v>92</v>
      </c>
      <c r="F907" s="28" t="s">
        <v>74</v>
      </c>
      <c r="G907" s="28">
        <v>2.33050001919817</v>
      </c>
      <c r="H907" s="29">
        <v>4.0403850239999999</v>
      </c>
      <c r="I907" s="30">
        <v>-5.5575442133319655</v>
      </c>
      <c r="K907" s="28">
        <v>906</v>
      </c>
      <c r="L907" s="28">
        <v>2012</v>
      </c>
      <c r="M907" s="28" t="s">
        <v>150</v>
      </c>
      <c r="N907" s="28" t="s">
        <v>148</v>
      </c>
      <c r="O907" s="28">
        <v>1</v>
      </c>
      <c r="P907" s="28" t="s">
        <v>128</v>
      </c>
      <c r="Q907" s="28">
        <v>2933</v>
      </c>
      <c r="R907" s="28"/>
      <c r="S907" s="28"/>
      <c r="T907" s="28"/>
      <c r="U907" s="28" t="s">
        <v>129</v>
      </c>
      <c r="V907" s="29">
        <v>2.4273871347946572E-3</v>
      </c>
    </row>
    <row r="908" spans="1:22" x14ac:dyDescent="0.2">
      <c r="A908" s="28">
        <v>2016</v>
      </c>
      <c r="B908" s="28" t="s">
        <v>88</v>
      </c>
      <c r="C908" s="28" t="s">
        <v>89</v>
      </c>
      <c r="D908" s="28" t="s">
        <v>91</v>
      </c>
      <c r="E908" s="28" t="s">
        <v>92</v>
      </c>
      <c r="F908" s="28" t="s">
        <v>74</v>
      </c>
      <c r="G908" s="28">
        <v>2.3851187315977902</v>
      </c>
      <c r="H908" s="29">
        <v>3.3954774144000002</v>
      </c>
      <c r="I908" s="30">
        <v>-4.6704746562039787</v>
      </c>
      <c r="K908" s="28">
        <v>907</v>
      </c>
      <c r="L908" s="28">
        <v>2012</v>
      </c>
      <c r="M908" s="28" t="s">
        <v>151</v>
      </c>
      <c r="N908" s="28" t="s">
        <v>146</v>
      </c>
      <c r="O908" s="28">
        <v>1</v>
      </c>
      <c r="P908" s="28" t="s">
        <v>128</v>
      </c>
      <c r="Q908" s="28">
        <v>194</v>
      </c>
      <c r="R908" s="28"/>
      <c r="S908" s="28"/>
      <c r="T908" s="28"/>
      <c r="U908" s="28" t="s">
        <v>129</v>
      </c>
      <c r="V908" s="29">
        <v>1.6055680332429712E-4</v>
      </c>
    </row>
    <row r="909" spans="1:22" x14ac:dyDescent="0.2">
      <c r="A909" s="28">
        <v>2015</v>
      </c>
      <c r="B909" s="28" t="s">
        <v>88</v>
      </c>
      <c r="C909" s="28" t="s">
        <v>89</v>
      </c>
      <c r="D909" s="28" t="s">
        <v>91</v>
      </c>
      <c r="E909" s="28" t="s">
        <v>92</v>
      </c>
      <c r="F909" s="28" t="s">
        <v>74</v>
      </c>
      <c r="G909" s="28">
        <v>2.43973744399741</v>
      </c>
      <c r="H909" s="29">
        <v>1.2535553535999999</v>
      </c>
      <c r="I909" s="30">
        <v>-1.7242637174696609</v>
      </c>
      <c r="K909" s="28">
        <v>908</v>
      </c>
      <c r="L909" s="28">
        <v>2012</v>
      </c>
      <c r="M909" s="28" t="s">
        <v>152</v>
      </c>
      <c r="N909" s="28" t="s">
        <v>146</v>
      </c>
      <c r="O909" s="28">
        <v>1</v>
      </c>
      <c r="P909" s="28" t="s">
        <v>128</v>
      </c>
      <c r="Q909" s="28">
        <v>1395</v>
      </c>
      <c r="R909" s="28"/>
      <c r="S909" s="28"/>
      <c r="T909" s="28"/>
      <c r="U909" s="28" t="s">
        <v>129</v>
      </c>
      <c r="V909" s="29">
        <v>1.1545192816360542E-3</v>
      </c>
    </row>
    <row r="910" spans="1:22" x14ac:dyDescent="0.2">
      <c r="A910" s="28">
        <v>2020</v>
      </c>
      <c r="B910" s="28" t="s">
        <v>77</v>
      </c>
      <c r="C910" s="28" t="s">
        <v>76</v>
      </c>
      <c r="D910" s="28" t="s">
        <v>72</v>
      </c>
      <c r="E910" s="28" t="s">
        <v>78</v>
      </c>
      <c r="F910" s="28" t="s">
        <v>93</v>
      </c>
      <c r="G910" s="28">
        <v>46.949980972902402</v>
      </c>
      <c r="H910" s="29">
        <v>129.49951999999999</v>
      </c>
      <c r="I910" s="30">
        <v>576.36778715058972</v>
      </c>
      <c r="K910" s="28">
        <v>909</v>
      </c>
      <c r="L910" s="28">
        <v>2012</v>
      </c>
      <c r="M910" s="28" t="s">
        <v>153</v>
      </c>
      <c r="N910" s="28" t="s">
        <v>154</v>
      </c>
      <c r="O910" s="28">
        <v>0.5</v>
      </c>
      <c r="P910" s="28" t="s">
        <v>128</v>
      </c>
      <c r="Q910" s="28">
        <v>5833</v>
      </c>
      <c r="R910" s="28"/>
      <c r="S910" s="28"/>
      <c r="T910" s="28"/>
      <c r="U910" s="28" t="s">
        <v>129</v>
      </c>
      <c r="V910" s="29">
        <v>2277.8038815369209</v>
      </c>
    </row>
    <row r="911" spans="1:22" x14ac:dyDescent="0.2">
      <c r="A911" s="28">
        <v>2019</v>
      </c>
      <c r="B911" s="28" t="s">
        <v>77</v>
      </c>
      <c r="C911" s="28" t="s">
        <v>76</v>
      </c>
      <c r="D911" s="28" t="s">
        <v>72</v>
      </c>
      <c r="E911" s="28" t="s">
        <v>78</v>
      </c>
      <c r="F911" s="28" t="s">
        <v>93</v>
      </c>
      <c r="G911" s="28">
        <v>44.478929342749602</v>
      </c>
      <c r="H911" s="29">
        <v>124.643288</v>
      </c>
      <c r="I911" s="30">
        <v>547.37161002124253</v>
      </c>
      <c r="K911" s="28">
        <v>910</v>
      </c>
      <c r="L911" s="28">
        <v>2012</v>
      </c>
      <c r="M911" s="28" t="s">
        <v>153</v>
      </c>
      <c r="N911" s="28" t="s">
        <v>154</v>
      </c>
      <c r="O911" s="28">
        <v>0.5</v>
      </c>
      <c r="P911" s="28" t="s">
        <v>128</v>
      </c>
      <c r="Q911" s="28">
        <v>5833</v>
      </c>
      <c r="R911" s="28"/>
      <c r="S911" s="28"/>
      <c r="T911" s="28"/>
      <c r="U911" s="28" t="s">
        <v>133</v>
      </c>
      <c r="V911" s="29">
        <v>2146.8603402307158</v>
      </c>
    </row>
    <row r="912" spans="1:22" x14ac:dyDescent="0.2">
      <c r="A912" s="28">
        <v>2018</v>
      </c>
      <c r="B912" s="28" t="s">
        <v>77</v>
      </c>
      <c r="C912" s="28" t="s">
        <v>76</v>
      </c>
      <c r="D912" s="28" t="s">
        <v>72</v>
      </c>
      <c r="E912" s="28" t="s">
        <v>78</v>
      </c>
      <c r="F912" s="28" t="s">
        <v>93</v>
      </c>
      <c r="G912" s="28">
        <v>46.949980972902402</v>
      </c>
      <c r="H912" s="29">
        <v>127.880776</v>
      </c>
      <c r="I912" s="30">
        <v>569.16318981120742</v>
      </c>
      <c r="K912" s="28">
        <v>911</v>
      </c>
      <c r="L912" s="28">
        <v>2012</v>
      </c>
      <c r="M912" s="28" t="s">
        <v>155</v>
      </c>
      <c r="N912" s="28" t="s">
        <v>156</v>
      </c>
      <c r="O912" s="28">
        <v>0.5</v>
      </c>
      <c r="P912" s="28" t="s">
        <v>128</v>
      </c>
      <c r="Q912" s="28">
        <v>592</v>
      </c>
      <c r="R912" s="28"/>
      <c r="S912" s="28"/>
      <c r="T912" s="28"/>
      <c r="U912" s="28" t="s">
        <v>129</v>
      </c>
      <c r="V912" s="29">
        <v>117.89026347534285</v>
      </c>
    </row>
    <row r="913" spans="1:22" x14ac:dyDescent="0.2">
      <c r="A913" s="28">
        <v>2017</v>
      </c>
      <c r="B913" s="28" t="s">
        <v>77</v>
      </c>
      <c r="C913" s="28" t="s">
        <v>76</v>
      </c>
      <c r="D913" s="28" t="s">
        <v>72</v>
      </c>
      <c r="E913" s="28" t="s">
        <v>78</v>
      </c>
      <c r="F913" s="28" t="s">
        <v>93</v>
      </c>
      <c r="G913" s="28">
        <v>43.286886230451302</v>
      </c>
      <c r="H913" s="29">
        <v>131.592555992</v>
      </c>
      <c r="I913" s="30">
        <v>574.1295153108581</v>
      </c>
      <c r="K913" s="28">
        <v>912</v>
      </c>
      <c r="L913" s="28">
        <v>2012</v>
      </c>
      <c r="M913" s="28" t="s">
        <v>155</v>
      </c>
      <c r="N913" s="28" t="s">
        <v>156</v>
      </c>
      <c r="O913" s="28">
        <v>0.5</v>
      </c>
      <c r="P913" s="28" t="s">
        <v>128</v>
      </c>
      <c r="Q913" s="28">
        <v>592</v>
      </c>
      <c r="R913" s="28"/>
      <c r="S913" s="28"/>
      <c r="T913" s="28"/>
      <c r="U913" s="28" t="s">
        <v>133</v>
      </c>
      <c r="V913" s="29">
        <v>113.30762270651429</v>
      </c>
    </row>
    <row r="914" spans="1:22" x14ac:dyDescent="0.2">
      <c r="A914" s="28">
        <v>2016</v>
      </c>
      <c r="B914" s="28" t="s">
        <v>77</v>
      </c>
      <c r="C914" s="28" t="s">
        <v>76</v>
      </c>
      <c r="D914" s="28" t="s">
        <v>72</v>
      </c>
      <c r="E914" s="28" t="s">
        <v>78</v>
      </c>
      <c r="F914" s="28" t="s">
        <v>93</v>
      </c>
      <c r="G914" s="28">
        <v>49.421032603055203</v>
      </c>
      <c r="H914" s="29">
        <v>177.72460166666599</v>
      </c>
      <c r="I914" s="30">
        <v>801.53104001190093</v>
      </c>
      <c r="K914" s="28">
        <v>913</v>
      </c>
      <c r="L914" s="28">
        <v>2012</v>
      </c>
      <c r="M914" s="28" t="s">
        <v>157</v>
      </c>
      <c r="N914" s="28" t="s">
        <v>146</v>
      </c>
      <c r="O914" s="28">
        <v>1</v>
      </c>
      <c r="P914" s="28" t="s">
        <v>128</v>
      </c>
      <c r="Q914" s="28">
        <v>276</v>
      </c>
      <c r="R914" s="28"/>
      <c r="S914" s="28"/>
      <c r="T914" s="28"/>
      <c r="U914" s="28" t="s">
        <v>129</v>
      </c>
      <c r="V914" s="29">
        <v>2.2842101916240211E-4</v>
      </c>
    </row>
    <row r="915" spans="1:22" x14ac:dyDescent="0.2">
      <c r="A915" s="28">
        <v>2015</v>
      </c>
      <c r="B915" s="28" t="s">
        <v>77</v>
      </c>
      <c r="C915" s="28" t="s">
        <v>76</v>
      </c>
      <c r="D915" s="28" t="s">
        <v>72</v>
      </c>
      <c r="E915" s="28" t="s">
        <v>78</v>
      </c>
      <c r="F915" s="28" t="s">
        <v>93</v>
      </c>
      <c r="G915" s="28">
        <v>42.007877712596901</v>
      </c>
      <c r="H915" s="29">
        <v>249.286576</v>
      </c>
      <c r="I915" s="30">
        <v>1079.9784498200854</v>
      </c>
      <c r="K915" s="28">
        <v>914</v>
      </c>
      <c r="L915" s="28">
        <v>2012</v>
      </c>
      <c r="M915" s="28" t="s">
        <v>55</v>
      </c>
      <c r="N915" s="28" t="s">
        <v>158</v>
      </c>
      <c r="O915" s="28">
        <v>0.5</v>
      </c>
      <c r="P915" s="28" t="s">
        <v>128</v>
      </c>
      <c r="Q915" s="28">
        <v>5294.5</v>
      </c>
      <c r="R915" s="28"/>
      <c r="S915" s="28"/>
      <c r="T915" s="28"/>
      <c r="U915" s="28" t="s">
        <v>129</v>
      </c>
      <c r="V915" s="29">
        <v>884.66489581765529</v>
      </c>
    </row>
    <row r="916" spans="1:22" x14ac:dyDescent="0.2">
      <c r="A916" s="28">
        <v>2014</v>
      </c>
      <c r="B916" s="28" t="s">
        <v>77</v>
      </c>
      <c r="C916" s="28" t="s">
        <v>76</v>
      </c>
      <c r="D916" s="28" t="s">
        <v>72</v>
      </c>
      <c r="E916" s="28" t="s">
        <v>78</v>
      </c>
      <c r="F916" s="28" t="s">
        <v>93</v>
      </c>
      <c r="G916" s="28">
        <v>44.478929342749602</v>
      </c>
      <c r="H916" s="29">
        <v>275.18648000000002</v>
      </c>
      <c r="I916" s="30">
        <v>1208.4827753715745</v>
      </c>
      <c r="K916" s="28">
        <v>915</v>
      </c>
      <c r="L916" s="28">
        <v>2012</v>
      </c>
      <c r="M916" s="28" t="s">
        <v>55</v>
      </c>
      <c r="N916" s="28" t="s">
        <v>158</v>
      </c>
      <c r="O916" s="28">
        <v>0.5</v>
      </c>
      <c r="P916" s="28" t="s">
        <v>128</v>
      </c>
      <c r="Q916" s="28">
        <v>5294.5</v>
      </c>
      <c r="R916" s="28"/>
      <c r="S916" s="28"/>
      <c r="T916" s="28"/>
      <c r="U916" s="28" t="s">
        <v>133</v>
      </c>
      <c r="V916" s="29">
        <v>864.84523847862124</v>
      </c>
    </row>
    <row r="917" spans="1:22" x14ac:dyDescent="0.2">
      <c r="A917" s="28">
        <v>2013</v>
      </c>
      <c r="B917" s="28" t="s">
        <v>77</v>
      </c>
      <c r="C917" s="28" t="s">
        <v>76</v>
      </c>
      <c r="D917" s="28" t="s">
        <v>72</v>
      </c>
      <c r="E917" s="28" t="s">
        <v>78</v>
      </c>
      <c r="F917" s="28" t="s">
        <v>93</v>
      </c>
      <c r="G917" s="28">
        <v>37.0657744522914</v>
      </c>
      <c r="H917" s="29">
        <v>275.18648000000002</v>
      </c>
      <c r="I917" s="30">
        <v>1159.5864584012893</v>
      </c>
      <c r="K917" s="28">
        <v>916</v>
      </c>
      <c r="L917" s="28">
        <v>2012</v>
      </c>
      <c r="M917" s="28" t="s">
        <v>159</v>
      </c>
      <c r="N917" s="28" t="s">
        <v>146</v>
      </c>
      <c r="O917" s="28">
        <v>1</v>
      </c>
      <c r="P917" s="28" t="s">
        <v>128</v>
      </c>
      <c r="Q917" s="28">
        <v>724</v>
      </c>
      <c r="R917" s="28"/>
      <c r="S917" s="28"/>
      <c r="T917" s="28"/>
      <c r="U917" s="28" t="s">
        <v>129</v>
      </c>
      <c r="V917" s="29">
        <v>5.9919136910717072E-4</v>
      </c>
    </row>
    <row r="918" spans="1:22" x14ac:dyDescent="0.2">
      <c r="A918" s="28">
        <v>2012</v>
      </c>
      <c r="B918" s="28" t="s">
        <v>77</v>
      </c>
      <c r="C918" s="28" t="s">
        <v>76</v>
      </c>
      <c r="D918" s="28" t="s">
        <v>72</v>
      </c>
      <c r="E918" s="28" t="s">
        <v>78</v>
      </c>
      <c r="F918" s="28" t="s">
        <v>93</v>
      </c>
      <c r="G918" s="28">
        <v>46.893926405878702</v>
      </c>
      <c r="H918" s="29">
        <v>259.74689972800002</v>
      </c>
      <c r="I918" s="30">
        <v>1155.7151127939903</v>
      </c>
      <c r="K918" s="28">
        <v>917</v>
      </c>
      <c r="L918" s="28">
        <v>2012</v>
      </c>
      <c r="M918" s="28" t="s">
        <v>56</v>
      </c>
      <c r="N918" s="28" t="s">
        <v>160</v>
      </c>
      <c r="O918" s="28">
        <v>1</v>
      </c>
      <c r="P918" s="28" t="s">
        <v>128</v>
      </c>
      <c r="Q918" s="28">
        <v>3874</v>
      </c>
      <c r="R918" s="28"/>
      <c r="S918" s="28"/>
      <c r="T918" s="28"/>
      <c r="U918" s="28" t="s">
        <v>129</v>
      </c>
      <c r="V918" s="29">
        <v>98.787000000000006</v>
      </c>
    </row>
    <row r="919" spans="1:22" x14ac:dyDescent="0.2">
      <c r="A919" s="28">
        <v>2011</v>
      </c>
      <c r="B919" s="28" t="s">
        <v>77</v>
      </c>
      <c r="C919" s="28" t="s">
        <v>76</v>
      </c>
      <c r="D919" s="28" t="s">
        <v>72</v>
      </c>
      <c r="E919" s="28" t="s">
        <v>78</v>
      </c>
      <c r="F919" s="28" t="s">
        <v>93</v>
      </c>
      <c r="G919" s="28">
        <v>37.0657744522914</v>
      </c>
      <c r="H919" s="29">
        <v>265.47401600000001</v>
      </c>
      <c r="I919" s="30">
        <v>1118.659877516538</v>
      </c>
      <c r="K919" s="28">
        <v>918</v>
      </c>
      <c r="L919" s="28">
        <v>2012</v>
      </c>
      <c r="M919" s="28" t="s">
        <v>161</v>
      </c>
      <c r="N919" s="28" t="s">
        <v>127</v>
      </c>
      <c r="O919" s="28">
        <v>0.5</v>
      </c>
      <c r="P919" s="28" t="s">
        <v>128</v>
      </c>
      <c r="Q919" s="28">
        <v>268</v>
      </c>
      <c r="R919" s="28"/>
      <c r="S919" s="28"/>
      <c r="T919" s="28"/>
      <c r="U919" s="28" t="s">
        <v>129</v>
      </c>
      <c r="V919" s="29">
        <v>36.448</v>
      </c>
    </row>
    <row r="920" spans="1:22" x14ac:dyDescent="0.2">
      <c r="A920" s="28">
        <v>2010</v>
      </c>
      <c r="B920" s="28" t="s">
        <v>77</v>
      </c>
      <c r="C920" s="28" t="s">
        <v>76</v>
      </c>
      <c r="D920" s="28" t="s">
        <v>72</v>
      </c>
      <c r="E920" s="28" t="s">
        <v>78</v>
      </c>
      <c r="F920" s="28" t="s">
        <v>93</v>
      </c>
      <c r="G920" s="28">
        <v>45.7289907556505</v>
      </c>
      <c r="H920" s="29">
        <v>275.18648000000002</v>
      </c>
      <c r="I920" s="30">
        <v>1216.7280366646037</v>
      </c>
      <c r="K920" s="28">
        <v>919</v>
      </c>
      <c r="L920" s="28">
        <v>2012</v>
      </c>
      <c r="M920" s="28" t="s">
        <v>161</v>
      </c>
      <c r="N920" s="28" t="s">
        <v>127</v>
      </c>
      <c r="O920" s="28">
        <v>0.5</v>
      </c>
      <c r="P920" s="28" t="s">
        <v>128</v>
      </c>
      <c r="Q920" s="28">
        <v>268</v>
      </c>
      <c r="R920" s="28"/>
      <c r="S920" s="28"/>
      <c r="T920" s="28"/>
      <c r="U920" s="28" t="s">
        <v>133</v>
      </c>
      <c r="V920" s="29">
        <v>36.448</v>
      </c>
    </row>
    <row r="921" spans="1:22" x14ac:dyDescent="0.2">
      <c r="A921" s="28">
        <v>2009</v>
      </c>
      <c r="B921" s="28" t="s">
        <v>77</v>
      </c>
      <c r="C921" s="28" t="s">
        <v>76</v>
      </c>
      <c r="D921" s="28" t="s">
        <v>72</v>
      </c>
      <c r="E921" s="28" t="s">
        <v>78</v>
      </c>
      <c r="F921" s="28" t="s">
        <v>93</v>
      </c>
      <c r="G921" s="28">
        <v>42.007877712596901</v>
      </c>
      <c r="H921" s="29">
        <v>268.71150399999999</v>
      </c>
      <c r="I921" s="30">
        <v>1164.1326147411312</v>
      </c>
      <c r="K921" s="28">
        <v>920</v>
      </c>
      <c r="L921" s="28">
        <v>2012</v>
      </c>
      <c r="M921" s="28" t="s">
        <v>162</v>
      </c>
      <c r="N921" s="28" t="s">
        <v>146</v>
      </c>
      <c r="O921" s="28">
        <v>1</v>
      </c>
      <c r="P921" s="28" t="s">
        <v>128</v>
      </c>
      <c r="Q921" s="28">
        <v>58</v>
      </c>
      <c r="R921" s="28"/>
      <c r="S921" s="28"/>
      <c r="T921" s="28"/>
      <c r="U921" s="28" t="s">
        <v>129</v>
      </c>
      <c r="V921" s="29">
        <v>4.8001518519635225E-5</v>
      </c>
    </row>
    <row r="922" spans="1:22" x14ac:dyDescent="0.2">
      <c r="A922" s="28">
        <v>2008</v>
      </c>
      <c r="B922" s="28" t="s">
        <v>77</v>
      </c>
      <c r="C922" s="28" t="s">
        <v>76</v>
      </c>
      <c r="D922" s="28" t="s">
        <v>72</v>
      </c>
      <c r="E922" s="28" t="s">
        <v>78</v>
      </c>
      <c r="F922" s="28" t="s">
        <v>93</v>
      </c>
      <c r="G922" s="28">
        <v>46.949980972902402</v>
      </c>
      <c r="H922" s="29">
        <v>278.423968</v>
      </c>
      <c r="I922" s="30">
        <v>1239.1907423737682</v>
      </c>
      <c r="K922" s="28">
        <v>921</v>
      </c>
      <c r="L922" s="28">
        <v>2012</v>
      </c>
      <c r="M922" s="28" t="s">
        <v>163</v>
      </c>
      <c r="N922" s="28" t="s">
        <v>146</v>
      </c>
      <c r="O922" s="28">
        <v>1</v>
      </c>
      <c r="P922" s="28" t="s">
        <v>128</v>
      </c>
      <c r="Q922" s="28">
        <v>252</v>
      </c>
      <c r="R922" s="28"/>
      <c r="S922" s="28"/>
      <c r="T922" s="28"/>
      <c r="U922" s="28" t="s">
        <v>129</v>
      </c>
      <c r="V922" s="29">
        <v>2.0855832184393236E-4</v>
      </c>
    </row>
    <row r="923" spans="1:22" x14ac:dyDescent="0.2">
      <c r="A923" s="28">
        <v>2007</v>
      </c>
      <c r="B923" s="28" t="s">
        <v>77</v>
      </c>
      <c r="C923" s="28" t="s">
        <v>76</v>
      </c>
      <c r="D923" s="28" t="s">
        <v>72</v>
      </c>
      <c r="E923" s="28" t="s">
        <v>78</v>
      </c>
      <c r="F923" s="28" t="s">
        <v>93</v>
      </c>
      <c r="G923" s="28">
        <v>46.895953311778399</v>
      </c>
      <c r="H923" s="29">
        <v>282.96616366400002</v>
      </c>
      <c r="I923" s="30">
        <v>1259.0404077561921</v>
      </c>
      <c r="K923" s="28">
        <v>922</v>
      </c>
      <c r="L923" s="28">
        <v>2012</v>
      </c>
      <c r="M923" s="28" t="s">
        <v>164</v>
      </c>
      <c r="N923" s="28" t="s">
        <v>146</v>
      </c>
      <c r="O923" s="28">
        <v>1</v>
      </c>
      <c r="P923" s="28" t="s">
        <v>128</v>
      </c>
      <c r="Q923" s="28">
        <v>376</v>
      </c>
      <c r="R923" s="28"/>
      <c r="S923" s="28"/>
      <c r="T923" s="28"/>
      <c r="U923" s="28" t="s">
        <v>129</v>
      </c>
      <c r="V923" s="29">
        <v>3.1118225798935938E-4</v>
      </c>
    </row>
    <row r="924" spans="1:22" x14ac:dyDescent="0.2">
      <c r="A924" s="28">
        <v>2006</v>
      </c>
      <c r="B924" s="28" t="s">
        <v>77</v>
      </c>
      <c r="C924" s="28" t="s">
        <v>76</v>
      </c>
      <c r="D924" s="28" t="s">
        <v>72</v>
      </c>
      <c r="E924" s="28" t="s">
        <v>78</v>
      </c>
      <c r="F924" s="28" t="s">
        <v>93</v>
      </c>
      <c r="G924" s="28">
        <v>32.1236711919858</v>
      </c>
      <c r="H924" s="29">
        <v>262.23652800000002</v>
      </c>
      <c r="I924" s="30">
        <v>1073.9541413424586</v>
      </c>
      <c r="K924" s="28">
        <v>923</v>
      </c>
      <c r="L924" s="28">
        <v>2012</v>
      </c>
      <c r="M924" s="28" t="s">
        <v>165</v>
      </c>
      <c r="N924" s="28" t="s">
        <v>140</v>
      </c>
      <c r="O924" s="28">
        <v>1</v>
      </c>
      <c r="P924" s="28" t="s">
        <v>128</v>
      </c>
      <c r="Q924" s="28">
        <v>9337</v>
      </c>
      <c r="R924" s="28">
        <v>0</v>
      </c>
      <c r="S924" s="45">
        <v>0</v>
      </c>
      <c r="T924" s="45">
        <v>0</v>
      </c>
      <c r="U924" s="28" t="s">
        <v>129</v>
      </c>
      <c r="V924" s="29">
        <v>0</v>
      </c>
    </row>
    <row r="925" spans="1:22" x14ac:dyDescent="0.2">
      <c r="A925" s="28">
        <v>2005</v>
      </c>
      <c r="B925" s="28" t="s">
        <v>77</v>
      </c>
      <c r="C925" s="28" t="s">
        <v>76</v>
      </c>
      <c r="D925" s="28" t="s">
        <v>72</v>
      </c>
      <c r="E925" s="28" t="s">
        <v>78</v>
      </c>
      <c r="F925" s="28" t="s">
        <v>93</v>
      </c>
      <c r="G925" s="28">
        <v>50.656558418131503</v>
      </c>
      <c r="H925" s="29">
        <v>291.37392</v>
      </c>
      <c r="I925" s="30">
        <v>1322.7138065436841</v>
      </c>
      <c r="K925" s="28">
        <v>924</v>
      </c>
      <c r="L925" s="28">
        <v>2012</v>
      </c>
      <c r="M925" s="28" t="s">
        <v>166</v>
      </c>
      <c r="N925" s="28" t="s">
        <v>167</v>
      </c>
      <c r="O925" s="28">
        <v>0.5</v>
      </c>
      <c r="P925" s="28" t="s">
        <v>128</v>
      </c>
      <c r="Q925" s="28">
        <v>9401.5</v>
      </c>
      <c r="R925" s="28"/>
      <c r="S925" s="28"/>
      <c r="T925" s="28"/>
      <c r="U925" s="28" t="s">
        <v>129</v>
      </c>
      <c r="V925" s="29">
        <v>1538.8604888140515</v>
      </c>
    </row>
    <row r="926" spans="1:22" x14ac:dyDescent="0.2">
      <c r="A926" s="28">
        <v>2004</v>
      </c>
      <c r="B926" s="28" t="s">
        <v>77</v>
      </c>
      <c r="C926" s="28" t="s">
        <v>76</v>
      </c>
      <c r="D926" s="28" t="s">
        <v>72</v>
      </c>
      <c r="E926" s="28" t="s">
        <v>78</v>
      </c>
      <c r="F926" s="28" t="s">
        <v>93</v>
      </c>
      <c r="G926" s="28">
        <v>48.185506787978802</v>
      </c>
      <c r="H926" s="29">
        <v>291.37392</v>
      </c>
      <c r="I926" s="30">
        <v>1305.4562829071131</v>
      </c>
      <c r="K926" s="28">
        <v>925</v>
      </c>
      <c r="L926" s="28">
        <v>2012</v>
      </c>
      <c r="M926" s="28" t="s">
        <v>166</v>
      </c>
      <c r="N926" s="28" t="s">
        <v>167</v>
      </c>
      <c r="O926" s="28">
        <v>0.5</v>
      </c>
      <c r="P926" s="28" t="s">
        <v>128</v>
      </c>
      <c r="Q926" s="28">
        <v>9401.5</v>
      </c>
      <c r="R926" s="28"/>
      <c r="S926" s="28"/>
      <c r="T926" s="28"/>
      <c r="U926" s="28" t="s">
        <v>133</v>
      </c>
      <c r="V926" s="29">
        <v>1510.6455935660999</v>
      </c>
    </row>
    <row r="927" spans="1:22" x14ac:dyDescent="0.2">
      <c r="A927" s="28">
        <v>2003</v>
      </c>
      <c r="B927" s="28" t="s">
        <v>77</v>
      </c>
      <c r="C927" s="28" t="s">
        <v>76</v>
      </c>
      <c r="D927" s="28" t="s">
        <v>72</v>
      </c>
      <c r="E927" s="28" t="s">
        <v>78</v>
      </c>
      <c r="F927" s="28" t="s">
        <v>93</v>
      </c>
      <c r="G927" s="28">
        <v>45.728032364585097</v>
      </c>
      <c r="H927" s="29">
        <v>294.61140799999998</v>
      </c>
      <c r="I927" s="30">
        <v>1302.607953949306</v>
      </c>
      <c r="K927" s="28">
        <v>926</v>
      </c>
      <c r="L927" s="28">
        <v>2012</v>
      </c>
      <c r="M927" s="28" t="s">
        <v>168</v>
      </c>
      <c r="N927" s="28" t="s">
        <v>146</v>
      </c>
      <c r="O927" s="28">
        <v>1</v>
      </c>
      <c r="P927" s="28" t="s">
        <v>128</v>
      </c>
      <c r="Q927" s="28">
        <v>3790</v>
      </c>
      <c r="R927" s="28"/>
      <c r="S927" s="28"/>
      <c r="T927" s="28"/>
      <c r="U927" s="28" t="s">
        <v>129</v>
      </c>
      <c r="V927" s="29">
        <v>3.1366509515416813E-3</v>
      </c>
    </row>
    <row r="928" spans="1:22" x14ac:dyDescent="0.2">
      <c r="A928" s="28">
        <v>2002</v>
      </c>
      <c r="B928" s="28" t="s">
        <v>77</v>
      </c>
      <c r="C928" s="28" t="s">
        <v>76</v>
      </c>
      <c r="D928" s="28" t="s">
        <v>72</v>
      </c>
      <c r="E928" s="28" t="s">
        <v>78</v>
      </c>
      <c r="F928" s="28" t="s">
        <v>93</v>
      </c>
      <c r="G928" s="28">
        <v>40.235286772980302</v>
      </c>
      <c r="H928" s="29">
        <v>295.62150425599998</v>
      </c>
      <c r="I928" s="30">
        <v>1268.1541588423891</v>
      </c>
      <c r="K928" s="28">
        <v>927</v>
      </c>
      <c r="L928" s="28">
        <v>2013</v>
      </c>
      <c r="M928" s="28" t="s">
        <v>126</v>
      </c>
      <c r="N928" s="28" t="s">
        <v>127</v>
      </c>
      <c r="O928" s="28">
        <v>0.5</v>
      </c>
      <c r="P928" s="28" t="s">
        <v>128</v>
      </c>
      <c r="Q928" s="28">
        <v>1320</v>
      </c>
      <c r="R928" s="28"/>
      <c r="S928" s="28"/>
      <c r="T928" s="28"/>
      <c r="U928" s="28" t="s">
        <v>129</v>
      </c>
      <c r="V928" s="29">
        <v>179.52</v>
      </c>
    </row>
    <row r="929" spans="1:22" x14ac:dyDescent="0.2">
      <c r="A929" s="28">
        <v>2001</v>
      </c>
      <c r="B929" s="28" t="s">
        <v>77</v>
      </c>
      <c r="C929" s="28" t="s">
        <v>76</v>
      </c>
      <c r="D929" s="28" t="s">
        <v>72</v>
      </c>
      <c r="E929" s="28" t="s">
        <v>78</v>
      </c>
      <c r="F929" s="28" t="s">
        <v>93</v>
      </c>
      <c r="G929" s="28">
        <v>46.949980972902402</v>
      </c>
      <c r="H929" s="29">
        <v>275.18648000000002</v>
      </c>
      <c r="I929" s="30">
        <v>1224.7815476950034</v>
      </c>
      <c r="K929" s="28">
        <v>928</v>
      </c>
      <c r="L929" s="28">
        <v>2013</v>
      </c>
      <c r="M929" s="28" t="s">
        <v>126</v>
      </c>
      <c r="N929" s="28" t="s">
        <v>127</v>
      </c>
      <c r="O929" s="28">
        <v>0.5</v>
      </c>
      <c r="P929" s="28" t="s">
        <v>128</v>
      </c>
      <c r="Q929" s="28">
        <v>1320</v>
      </c>
      <c r="R929" s="28"/>
      <c r="S929" s="28"/>
      <c r="T929" s="28"/>
      <c r="U929" s="28" t="s">
        <v>133</v>
      </c>
      <c r="V929" s="29">
        <v>179.52</v>
      </c>
    </row>
    <row r="930" spans="1:22" x14ac:dyDescent="0.2">
      <c r="A930" s="28">
        <v>2000</v>
      </c>
      <c r="B930" s="28" t="s">
        <v>77</v>
      </c>
      <c r="C930" s="28" t="s">
        <v>76</v>
      </c>
      <c r="D930" s="28" t="s">
        <v>72</v>
      </c>
      <c r="E930" s="28" t="s">
        <v>78</v>
      </c>
      <c r="F930" s="28" t="s">
        <v>93</v>
      </c>
      <c r="G930" s="28">
        <v>40.786887495344899</v>
      </c>
      <c r="H930" s="29">
        <v>275.18648000000002</v>
      </c>
      <c r="I930" s="30">
        <v>1184.1304920177461</v>
      </c>
      <c r="K930" s="28">
        <v>929</v>
      </c>
      <c r="L930" s="28">
        <v>2013</v>
      </c>
      <c r="M930" s="28" t="s">
        <v>136</v>
      </c>
      <c r="N930" s="28" t="s">
        <v>137</v>
      </c>
      <c r="O930" s="28">
        <v>0.5</v>
      </c>
      <c r="P930" s="28" t="s">
        <v>128</v>
      </c>
      <c r="Q930" s="28">
        <v>58.1</v>
      </c>
      <c r="R930" s="28"/>
      <c r="S930" s="28"/>
      <c r="T930" s="28"/>
      <c r="U930" s="28" t="s">
        <v>129</v>
      </c>
      <c r="V930" s="29">
        <v>0</v>
      </c>
    </row>
    <row r="931" spans="1:22" x14ac:dyDescent="0.2">
      <c r="A931" s="28">
        <v>1999</v>
      </c>
      <c r="B931" s="28" t="s">
        <v>77</v>
      </c>
      <c r="C931" s="28" t="s">
        <v>76</v>
      </c>
      <c r="D931" s="28" t="s">
        <v>72</v>
      </c>
      <c r="E931" s="28" t="s">
        <v>78</v>
      </c>
      <c r="F931" s="28" t="s">
        <v>93</v>
      </c>
      <c r="G931" s="28">
        <v>44.478929342749602</v>
      </c>
      <c r="H931" s="29">
        <v>376.35798</v>
      </c>
      <c r="I931" s="30">
        <v>1652.7779133758297</v>
      </c>
      <c r="K931" s="28">
        <v>930</v>
      </c>
      <c r="L931" s="28">
        <v>2013</v>
      </c>
      <c r="M931" s="28" t="s">
        <v>136</v>
      </c>
      <c r="N931" s="28" t="s">
        <v>137</v>
      </c>
      <c r="O931" s="28">
        <v>0.5</v>
      </c>
      <c r="P931" s="28" t="s">
        <v>128</v>
      </c>
      <c r="Q931" s="28">
        <v>58.1</v>
      </c>
      <c r="R931" s="28"/>
      <c r="S931" s="28"/>
      <c r="T931" s="28"/>
      <c r="U931" s="28" t="s">
        <v>133</v>
      </c>
      <c r="V931" s="29">
        <v>0</v>
      </c>
    </row>
    <row r="932" spans="1:22" x14ac:dyDescent="0.2">
      <c r="A932" s="28">
        <v>1998</v>
      </c>
      <c r="B932" s="28" t="s">
        <v>77</v>
      </c>
      <c r="C932" s="28" t="s">
        <v>76</v>
      </c>
      <c r="D932" s="28" t="s">
        <v>72</v>
      </c>
      <c r="E932" s="28" t="s">
        <v>78</v>
      </c>
      <c r="F932" s="28" t="s">
        <v>93</v>
      </c>
      <c r="G932" s="28">
        <v>42.007877712596901</v>
      </c>
      <c r="H932" s="29">
        <v>433.01402000000002</v>
      </c>
      <c r="I932" s="30">
        <v>1875.9365930316421</v>
      </c>
      <c r="K932" s="28">
        <v>931</v>
      </c>
      <c r="L932" s="28">
        <v>2013</v>
      </c>
      <c r="M932" s="28" t="s">
        <v>49</v>
      </c>
      <c r="N932" s="28" t="s">
        <v>140</v>
      </c>
      <c r="O932" s="28">
        <v>2.0669702128244899E-2</v>
      </c>
      <c r="P932" s="28" t="s">
        <v>128</v>
      </c>
      <c r="Q932" s="28">
        <v>2582.9893264561201</v>
      </c>
      <c r="R932" s="28">
        <v>50</v>
      </c>
      <c r="S932" s="45">
        <v>0.3</v>
      </c>
      <c r="T932" s="45">
        <v>0.15</v>
      </c>
      <c r="U932" s="28" t="s">
        <v>141</v>
      </c>
      <c r="V932" s="29">
        <v>2195.5409274877024</v>
      </c>
    </row>
    <row r="933" spans="1:22" x14ac:dyDescent="0.2">
      <c r="A933" s="28">
        <v>1997</v>
      </c>
      <c r="B933" s="28" t="s">
        <v>77</v>
      </c>
      <c r="C933" s="28" t="s">
        <v>76</v>
      </c>
      <c r="D933" s="28" t="s">
        <v>72</v>
      </c>
      <c r="E933" s="28" t="s">
        <v>78</v>
      </c>
      <c r="F933" s="28" t="s">
        <v>93</v>
      </c>
      <c r="G933" s="28">
        <v>44.0637795416175</v>
      </c>
      <c r="H933" s="29">
        <v>383.93370191999998</v>
      </c>
      <c r="I933" s="30">
        <v>1682.2263490145422</v>
      </c>
      <c r="K933" s="28">
        <v>932</v>
      </c>
      <c r="L933" s="28">
        <v>2013</v>
      </c>
      <c r="M933" s="28" t="s">
        <v>49</v>
      </c>
      <c r="N933" s="28" t="s">
        <v>140</v>
      </c>
      <c r="O933" s="28">
        <v>0.270745491647925</v>
      </c>
      <c r="P933" s="28" t="s">
        <v>128</v>
      </c>
      <c r="Q933" s="28">
        <v>33833.710363783001</v>
      </c>
      <c r="R933" s="28">
        <v>50</v>
      </c>
      <c r="S933" s="45">
        <v>0.3</v>
      </c>
      <c r="T933" s="45">
        <v>0.15</v>
      </c>
      <c r="U933" s="28" t="s">
        <v>169</v>
      </c>
      <c r="V933" s="29">
        <v>28758.653809215553</v>
      </c>
    </row>
    <row r="934" spans="1:22" x14ac:dyDescent="0.2">
      <c r="A934" s="28">
        <v>1996</v>
      </c>
      <c r="B934" s="28" t="s">
        <v>77</v>
      </c>
      <c r="C934" s="28" t="s">
        <v>76</v>
      </c>
      <c r="D934" s="28" t="s">
        <v>72</v>
      </c>
      <c r="E934" s="28" t="s">
        <v>78</v>
      </c>
      <c r="F934" s="28" t="s">
        <v>93</v>
      </c>
      <c r="G934" s="28">
        <v>40.772351897520501</v>
      </c>
      <c r="H934" s="29">
        <v>331.84251999999998</v>
      </c>
      <c r="I934" s="30">
        <v>1427.8064497748148</v>
      </c>
      <c r="K934" s="28">
        <v>933</v>
      </c>
      <c r="L934" s="28">
        <v>2013</v>
      </c>
      <c r="M934" s="28" t="s">
        <v>49</v>
      </c>
      <c r="N934" s="28" t="s">
        <v>140</v>
      </c>
      <c r="O934" s="28">
        <v>3.5524310134078398E-2</v>
      </c>
      <c r="P934" s="28" t="s">
        <v>128</v>
      </c>
      <c r="Q934" s="28">
        <v>4439.2954159051096</v>
      </c>
      <c r="R934" s="28">
        <v>50</v>
      </c>
      <c r="S934" s="45">
        <v>0.3</v>
      </c>
      <c r="T934" s="45">
        <v>0.15</v>
      </c>
      <c r="U934" s="28" t="s">
        <v>129</v>
      </c>
      <c r="V934" s="29">
        <v>3773.4011035193435</v>
      </c>
    </row>
    <row r="935" spans="1:22" x14ac:dyDescent="0.2">
      <c r="A935" s="28">
        <v>1995</v>
      </c>
      <c r="B935" s="28" t="s">
        <v>77</v>
      </c>
      <c r="C935" s="28" t="s">
        <v>76</v>
      </c>
      <c r="D935" s="28" t="s">
        <v>72</v>
      </c>
      <c r="E935" s="28" t="s">
        <v>78</v>
      </c>
      <c r="F935" s="28" t="s">
        <v>93</v>
      </c>
      <c r="G935" s="28">
        <v>42.007877712596901</v>
      </c>
      <c r="H935" s="29">
        <v>319.70193999999901</v>
      </c>
      <c r="I935" s="30">
        <v>1385.0372976588717</v>
      </c>
      <c r="K935" s="28">
        <v>934</v>
      </c>
      <c r="L935" s="28">
        <v>2013</v>
      </c>
      <c r="M935" s="28" t="s">
        <v>49</v>
      </c>
      <c r="N935" s="28" t="s">
        <v>140</v>
      </c>
      <c r="O935" s="28">
        <v>0.15</v>
      </c>
      <c r="P935" s="28" t="s">
        <v>128</v>
      </c>
      <c r="Q935" s="28">
        <v>18744.75</v>
      </c>
      <c r="R935" s="28">
        <v>50</v>
      </c>
      <c r="S935" s="45">
        <v>0.3</v>
      </c>
      <c r="T935" s="45">
        <v>0.15</v>
      </c>
      <c r="U935" s="28" t="s">
        <v>142</v>
      </c>
      <c r="V935" s="29">
        <v>15933.037500000002</v>
      </c>
    </row>
    <row r="936" spans="1:22" x14ac:dyDescent="0.2">
      <c r="A936" s="28">
        <v>1994</v>
      </c>
      <c r="B936" s="28" t="s">
        <v>77</v>
      </c>
      <c r="C936" s="28" t="s">
        <v>76</v>
      </c>
      <c r="D936" s="28" t="s">
        <v>72</v>
      </c>
      <c r="E936" s="28" t="s">
        <v>78</v>
      </c>
      <c r="F936" s="28" t="s">
        <v>93</v>
      </c>
      <c r="G936" s="28">
        <v>43.2579391254977</v>
      </c>
      <c r="H936" s="29">
        <v>343.98309999999901</v>
      </c>
      <c r="I936" s="30">
        <v>1500.5365804264645</v>
      </c>
      <c r="K936" s="28">
        <v>935</v>
      </c>
      <c r="L936" s="28">
        <v>2013</v>
      </c>
      <c r="M936" s="28" t="s">
        <v>49</v>
      </c>
      <c r="N936" s="28" t="s">
        <v>140</v>
      </c>
      <c r="O936" s="28">
        <v>1.4999999999999999E-2</v>
      </c>
      <c r="P936" s="28" t="s">
        <v>128</v>
      </c>
      <c r="Q936" s="28">
        <v>1874.4749999999999</v>
      </c>
      <c r="R936" s="28">
        <v>50</v>
      </c>
      <c r="S936" s="45">
        <v>0.3</v>
      </c>
      <c r="T936" s="45">
        <v>0.15</v>
      </c>
      <c r="U936" s="28" t="s">
        <v>171</v>
      </c>
      <c r="V936" s="29">
        <v>1593.30375</v>
      </c>
    </row>
    <row r="937" spans="1:22" x14ac:dyDescent="0.2">
      <c r="A937" s="28">
        <v>1993</v>
      </c>
      <c r="B937" s="28" t="s">
        <v>77</v>
      </c>
      <c r="C937" s="28" t="s">
        <v>76</v>
      </c>
      <c r="D937" s="28" t="s">
        <v>72</v>
      </c>
      <c r="E937" s="28" t="s">
        <v>78</v>
      </c>
      <c r="F937" s="28" t="s">
        <v>93</v>
      </c>
      <c r="G937" s="28">
        <v>35.830248637215</v>
      </c>
      <c r="H937" s="29">
        <v>356.12367999999901</v>
      </c>
      <c r="I937" s="30">
        <v>1490.0950346629754</v>
      </c>
      <c r="K937" s="28">
        <v>936</v>
      </c>
      <c r="L937" s="28">
        <v>2013</v>
      </c>
      <c r="M937" s="28" t="s">
        <v>49</v>
      </c>
      <c r="N937" s="28" t="s">
        <v>140</v>
      </c>
      <c r="O937" s="28">
        <v>8.0604960897510906E-3</v>
      </c>
      <c r="P937" s="28" t="s">
        <v>128</v>
      </c>
      <c r="Q937" s="28">
        <v>1007.2798938557401</v>
      </c>
      <c r="R937" s="28">
        <v>50</v>
      </c>
      <c r="S937" s="45">
        <v>0.3</v>
      </c>
      <c r="T937" s="45">
        <v>0.15</v>
      </c>
      <c r="U937" s="28" t="s">
        <v>170</v>
      </c>
      <c r="V937" s="29">
        <v>856.1879097773791</v>
      </c>
    </row>
    <row r="938" spans="1:22" x14ac:dyDescent="0.2">
      <c r="A938" s="28">
        <v>1992</v>
      </c>
      <c r="B938" s="28" t="s">
        <v>77</v>
      </c>
      <c r="C938" s="28" t="s">
        <v>76</v>
      </c>
      <c r="D938" s="28" t="s">
        <v>72</v>
      </c>
      <c r="E938" s="28" t="s">
        <v>78</v>
      </c>
      <c r="F938" s="28" t="s">
        <v>93</v>
      </c>
      <c r="G938" s="28">
        <v>43.243403527673301</v>
      </c>
      <c r="H938" s="29">
        <v>356.12367999999901</v>
      </c>
      <c r="I938" s="30">
        <v>1553.3726213304039</v>
      </c>
      <c r="K938" s="28">
        <v>937</v>
      </c>
      <c r="L938" s="28">
        <v>2013</v>
      </c>
      <c r="M938" s="28" t="s">
        <v>49</v>
      </c>
      <c r="N938" s="28" t="s">
        <v>140</v>
      </c>
      <c r="O938" s="28">
        <v>0.5</v>
      </c>
      <c r="P938" s="28" t="s">
        <v>128</v>
      </c>
      <c r="Q938" s="28">
        <v>62482.5</v>
      </c>
      <c r="R938" s="28">
        <v>50</v>
      </c>
      <c r="S938" s="45">
        <v>0.3</v>
      </c>
      <c r="T938" s="45">
        <v>0.15</v>
      </c>
      <c r="U938" s="28" t="s">
        <v>133</v>
      </c>
      <c r="V938" s="29">
        <v>53110.125000000007</v>
      </c>
    </row>
    <row r="939" spans="1:22" x14ac:dyDescent="0.2">
      <c r="A939" s="28">
        <v>1991</v>
      </c>
      <c r="B939" s="28" t="s">
        <v>77</v>
      </c>
      <c r="C939" s="28" t="s">
        <v>76</v>
      </c>
      <c r="D939" s="28" t="s">
        <v>72</v>
      </c>
      <c r="E939" s="28" t="s">
        <v>78</v>
      </c>
      <c r="F939" s="28" t="s">
        <v>93</v>
      </c>
      <c r="G939" s="28">
        <v>37.0657744522914</v>
      </c>
      <c r="H939" s="29">
        <v>348.02995999999899</v>
      </c>
      <c r="I939" s="30">
        <v>1466.5358150369204</v>
      </c>
      <c r="K939" s="28">
        <v>938</v>
      </c>
      <c r="L939" s="28">
        <v>2013</v>
      </c>
      <c r="M939" s="28" t="s">
        <v>50</v>
      </c>
      <c r="N939" s="28" t="s">
        <v>143</v>
      </c>
      <c r="O939" s="28">
        <v>0.5</v>
      </c>
      <c r="P939" s="28" t="s">
        <v>128</v>
      </c>
      <c r="Q939" s="28">
        <v>6166.5</v>
      </c>
      <c r="R939" s="28"/>
      <c r="S939" s="28"/>
      <c r="T939" s="28"/>
      <c r="U939" s="28" t="s">
        <v>129</v>
      </c>
      <c r="V939" s="29">
        <v>7534.6036558380647</v>
      </c>
    </row>
    <row r="940" spans="1:22" x14ac:dyDescent="0.2">
      <c r="A940" s="28">
        <v>1990</v>
      </c>
      <c r="B940" s="28" t="s">
        <v>77</v>
      </c>
      <c r="C940" s="28" t="s">
        <v>76</v>
      </c>
      <c r="D940" s="28" t="s">
        <v>72</v>
      </c>
      <c r="E940" s="28" t="s">
        <v>78</v>
      </c>
      <c r="F940" s="28" t="s">
        <v>93</v>
      </c>
      <c r="G940" s="28">
        <v>43.243403527673301</v>
      </c>
      <c r="H940" s="29">
        <v>307.56135999999901</v>
      </c>
      <c r="I940" s="30">
        <v>1341.5490820580753</v>
      </c>
      <c r="K940" s="28">
        <v>939</v>
      </c>
      <c r="L940" s="28">
        <v>2013</v>
      </c>
      <c r="M940" s="28" t="s">
        <v>50</v>
      </c>
      <c r="N940" s="28" t="s">
        <v>143</v>
      </c>
      <c r="O940" s="28">
        <v>0.5</v>
      </c>
      <c r="P940" s="28" t="s">
        <v>128</v>
      </c>
      <c r="Q940" s="28">
        <v>6166.5</v>
      </c>
      <c r="R940" s="28"/>
      <c r="S940" s="28"/>
      <c r="T940" s="28"/>
      <c r="U940" s="28" t="s">
        <v>133</v>
      </c>
      <c r="V940" s="29">
        <v>7345.7581350904202</v>
      </c>
    </row>
    <row r="941" spans="1:22" x14ac:dyDescent="0.2">
      <c r="A941" s="28">
        <v>2020</v>
      </c>
      <c r="B941" s="28" t="s">
        <v>79</v>
      </c>
      <c r="C941" s="28" t="s">
        <v>80</v>
      </c>
      <c r="D941" s="28" t="s">
        <v>72</v>
      </c>
      <c r="E941" s="28" t="s">
        <v>78</v>
      </c>
      <c r="F941" s="28" t="s">
        <v>93</v>
      </c>
      <c r="G941" s="28">
        <v>8.3147310519175299</v>
      </c>
      <c r="H941" s="29">
        <v>36.110131780000003</v>
      </c>
      <c r="I941" s="30">
        <v>128.33833174392632</v>
      </c>
      <c r="K941" s="28">
        <v>940</v>
      </c>
      <c r="L941" s="28">
        <v>2013</v>
      </c>
      <c r="M941" s="28" t="s">
        <v>51</v>
      </c>
      <c r="N941" s="28" t="s">
        <v>144</v>
      </c>
      <c r="O941" s="28">
        <v>3.95089552238806E-2</v>
      </c>
      <c r="P941" s="28" t="s">
        <v>128</v>
      </c>
      <c r="Q941" s="28">
        <v>5294.2</v>
      </c>
      <c r="R941" s="28"/>
      <c r="S941" s="28"/>
      <c r="T941" s="28"/>
      <c r="U941" s="28" t="s">
        <v>141</v>
      </c>
      <c r="V941" s="29">
        <v>12721.58164313292</v>
      </c>
    </row>
    <row r="942" spans="1:22" x14ac:dyDescent="0.2">
      <c r="A942" s="28">
        <v>2019</v>
      </c>
      <c r="B942" s="28" t="s">
        <v>79</v>
      </c>
      <c r="C942" s="28" t="s">
        <v>80</v>
      </c>
      <c r="D942" s="28" t="s">
        <v>72</v>
      </c>
      <c r="E942" s="28" t="s">
        <v>78</v>
      </c>
      <c r="F942" s="28" t="s">
        <v>93</v>
      </c>
      <c r="G942" s="28">
        <v>8.3147310519175299</v>
      </c>
      <c r="H942" s="29">
        <v>36.110131780000003</v>
      </c>
      <c r="I942" s="30">
        <v>128.33833174392632</v>
      </c>
      <c r="K942" s="28">
        <v>941</v>
      </c>
      <c r="L942" s="28">
        <v>2013</v>
      </c>
      <c r="M942" s="28" t="s">
        <v>51</v>
      </c>
      <c r="N942" s="28" t="s">
        <v>144</v>
      </c>
      <c r="O942" s="28">
        <v>0.52125014925373103</v>
      </c>
      <c r="P942" s="28" t="s">
        <v>128</v>
      </c>
      <c r="Q942" s="28">
        <v>69847.520000000004</v>
      </c>
      <c r="R942" s="28"/>
      <c r="S942" s="28"/>
      <c r="T942" s="28"/>
      <c r="U942" s="28" t="s">
        <v>169</v>
      </c>
      <c r="V942" s="29">
        <v>178854.04683700413</v>
      </c>
    </row>
    <row r="943" spans="1:22" x14ac:dyDescent="0.2">
      <c r="A943" s="28">
        <v>2018</v>
      </c>
      <c r="B943" s="28" t="s">
        <v>79</v>
      </c>
      <c r="C943" s="28" t="s">
        <v>80</v>
      </c>
      <c r="D943" s="28" t="s">
        <v>72</v>
      </c>
      <c r="E943" s="28" t="s">
        <v>78</v>
      </c>
      <c r="F943" s="28" t="s">
        <v>93</v>
      </c>
      <c r="G943" s="28">
        <v>8.3147310519175299</v>
      </c>
      <c r="H943" s="29">
        <v>36.110131780000003</v>
      </c>
      <c r="I943" s="30">
        <v>128.33833174392632</v>
      </c>
      <c r="K943" s="28">
        <v>942</v>
      </c>
      <c r="L943" s="28">
        <v>2013</v>
      </c>
      <c r="M943" s="28" t="s">
        <v>51</v>
      </c>
      <c r="N943" s="28" t="s">
        <v>144</v>
      </c>
      <c r="O943" s="28">
        <v>6.8392835820895503E-2</v>
      </c>
      <c r="P943" s="28" t="s">
        <v>128</v>
      </c>
      <c r="Q943" s="28">
        <v>9164.64</v>
      </c>
      <c r="R943" s="28"/>
      <c r="S943" s="28"/>
      <c r="T943" s="28"/>
      <c r="U943" s="28" t="s">
        <v>129</v>
      </c>
      <c r="V943" s="29">
        <v>24434.032278042552</v>
      </c>
    </row>
    <row r="944" spans="1:22" x14ac:dyDescent="0.2">
      <c r="A944" s="28">
        <v>2017</v>
      </c>
      <c r="B944" s="28" t="s">
        <v>79</v>
      </c>
      <c r="C944" s="28" t="s">
        <v>80</v>
      </c>
      <c r="D944" s="28" t="s">
        <v>72</v>
      </c>
      <c r="E944" s="28" t="s">
        <v>78</v>
      </c>
      <c r="F944" s="28" t="s">
        <v>93</v>
      </c>
      <c r="G944" s="28">
        <v>8.3147310519175299</v>
      </c>
      <c r="H944" s="29">
        <v>36.110131780000003</v>
      </c>
      <c r="I944" s="30">
        <v>128.33833174392632</v>
      </c>
      <c r="K944" s="28">
        <v>943</v>
      </c>
      <c r="L944" s="28">
        <v>2013</v>
      </c>
      <c r="M944" s="28" t="s">
        <v>51</v>
      </c>
      <c r="N944" s="28" t="s">
        <v>144</v>
      </c>
      <c r="O944" s="28">
        <v>8.0245522388059695E-2</v>
      </c>
      <c r="P944" s="28" t="s">
        <v>128</v>
      </c>
      <c r="Q944" s="28">
        <v>10752.9</v>
      </c>
      <c r="R944" s="28"/>
      <c r="S944" s="28"/>
      <c r="T944" s="28"/>
      <c r="U944" s="28" t="s">
        <v>142</v>
      </c>
      <c r="V944" s="29">
        <v>38689.564719583046</v>
      </c>
    </row>
    <row r="945" spans="1:22" x14ac:dyDescent="0.2">
      <c r="A945" s="28">
        <v>2016</v>
      </c>
      <c r="B945" s="28" t="s">
        <v>79</v>
      </c>
      <c r="C945" s="28" t="s">
        <v>80</v>
      </c>
      <c r="D945" s="28" t="s">
        <v>72</v>
      </c>
      <c r="E945" s="28" t="s">
        <v>78</v>
      </c>
      <c r="F945" s="28" t="s">
        <v>93</v>
      </c>
      <c r="G945" s="28">
        <v>8.2737046674655197</v>
      </c>
      <c r="H945" s="29">
        <v>48.875310897166599</v>
      </c>
      <c r="I945" s="30">
        <v>173.65166444545736</v>
      </c>
      <c r="K945" s="28">
        <v>944</v>
      </c>
      <c r="L945" s="28">
        <v>2013</v>
      </c>
      <c r="M945" s="28" t="s">
        <v>51</v>
      </c>
      <c r="N945" s="28" t="s">
        <v>144</v>
      </c>
      <c r="O945" s="28">
        <v>1.18526865671641E-2</v>
      </c>
      <c r="P945" s="28" t="s">
        <v>128</v>
      </c>
      <c r="Q945" s="28">
        <v>1588.26</v>
      </c>
      <c r="R945" s="28"/>
      <c r="S945" s="28"/>
      <c r="T945" s="28"/>
      <c r="U945" s="28" t="s">
        <v>171</v>
      </c>
      <c r="V945" s="29">
        <v>3935.7152660353509</v>
      </c>
    </row>
    <row r="946" spans="1:22" x14ac:dyDescent="0.2">
      <c r="A946" s="28">
        <v>2015</v>
      </c>
      <c r="B946" s="28" t="s">
        <v>79</v>
      </c>
      <c r="C946" s="28" t="s">
        <v>80</v>
      </c>
      <c r="D946" s="28" t="s">
        <v>72</v>
      </c>
      <c r="E946" s="28" t="s">
        <v>78</v>
      </c>
      <c r="F946" s="28" t="s">
        <v>93</v>
      </c>
      <c r="G946" s="28">
        <v>8.2326782830135095</v>
      </c>
      <c r="H946" s="29">
        <v>69.243595686999896</v>
      </c>
      <c r="I946" s="30">
        <v>245.94108607628084</v>
      </c>
      <c r="K946" s="28">
        <v>945</v>
      </c>
      <c r="L946" s="28">
        <v>2013</v>
      </c>
      <c r="M946" s="28" t="s">
        <v>51</v>
      </c>
      <c r="N946" s="28" t="s">
        <v>144</v>
      </c>
      <c r="O946" s="28">
        <v>1.5803582089552199E-2</v>
      </c>
      <c r="P946" s="28" t="s">
        <v>128</v>
      </c>
      <c r="Q946" s="28">
        <v>2117.6799999999998</v>
      </c>
      <c r="R946" s="28"/>
      <c r="S946" s="28"/>
      <c r="T946" s="28"/>
      <c r="U946" s="28" t="s">
        <v>170</v>
      </c>
      <c r="V946" s="29">
        <v>5747.9816365333018</v>
      </c>
    </row>
    <row r="947" spans="1:22" x14ac:dyDescent="0.2">
      <c r="A947" s="28">
        <v>2014</v>
      </c>
      <c r="B947" s="28" t="s">
        <v>79</v>
      </c>
      <c r="C947" s="28" t="s">
        <v>80</v>
      </c>
      <c r="D947" s="28" t="s">
        <v>72</v>
      </c>
      <c r="E947" s="28" t="s">
        <v>78</v>
      </c>
      <c r="F947" s="28" t="s">
        <v>93</v>
      </c>
      <c r="G947" s="28">
        <v>8.1916518985615099</v>
      </c>
      <c r="H947" s="29">
        <v>82.593175111999997</v>
      </c>
      <c r="I947" s="30">
        <v>293.26325463869114</v>
      </c>
      <c r="K947" s="28">
        <v>946</v>
      </c>
      <c r="L947" s="28">
        <v>2013</v>
      </c>
      <c r="M947" s="28" t="s">
        <v>51</v>
      </c>
      <c r="N947" s="28" t="s">
        <v>144</v>
      </c>
      <c r="O947" s="28">
        <v>0.262946268656716</v>
      </c>
      <c r="P947" s="28" t="s">
        <v>128</v>
      </c>
      <c r="Q947" s="28">
        <v>35234.800000000003</v>
      </c>
      <c r="R947" s="28"/>
      <c r="S947" s="28"/>
      <c r="T947" s="28"/>
      <c r="U947" s="28" t="s">
        <v>133</v>
      </c>
      <c r="V947" s="29">
        <v>91374.771484945202</v>
      </c>
    </row>
    <row r="948" spans="1:22" x14ac:dyDescent="0.2">
      <c r="A948" s="28">
        <v>2013</v>
      </c>
      <c r="B948" s="28" t="s">
        <v>79</v>
      </c>
      <c r="C948" s="28" t="s">
        <v>80</v>
      </c>
      <c r="D948" s="28" t="s">
        <v>72</v>
      </c>
      <c r="E948" s="28" t="s">
        <v>78</v>
      </c>
      <c r="F948" s="28" t="s">
        <v>93</v>
      </c>
      <c r="G948" s="28">
        <v>8.1506255141094996</v>
      </c>
      <c r="H948" s="29">
        <v>86.050812296000004</v>
      </c>
      <c r="I948" s="30">
        <v>305.44317964381781</v>
      </c>
      <c r="K948" s="28">
        <v>947</v>
      </c>
      <c r="L948" s="28">
        <v>2013</v>
      </c>
      <c r="M948" s="28" t="s">
        <v>145</v>
      </c>
      <c r="N948" s="28" t="s">
        <v>146</v>
      </c>
      <c r="O948" s="28">
        <v>1</v>
      </c>
      <c r="P948" s="28" t="s">
        <v>128</v>
      </c>
      <c r="Q948" s="28">
        <v>50429.599999999999</v>
      </c>
      <c r="R948" s="28"/>
      <c r="S948" s="28"/>
      <c r="T948" s="28"/>
      <c r="U948" s="28" t="s">
        <v>129</v>
      </c>
      <c r="V948" s="29">
        <v>4.1736161695479251E-2</v>
      </c>
    </row>
    <row r="949" spans="1:22" x14ac:dyDescent="0.2">
      <c r="A949" s="28">
        <v>2012</v>
      </c>
      <c r="B949" s="28" t="s">
        <v>79</v>
      </c>
      <c r="C949" s="28" t="s">
        <v>80</v>
      </c>
      <c r="D949" s="28" t="s">
        <v>72</v>
      </c>
      <c r="E949" s="28" t="s">
        <v>78</v>
      </c>
      <c r="F949" s="28" t="s">
        <v>93</v>
      </c>
      <c r="G949" s="28">
        <v>8.1095991296574894</v>
      </c>
      <c r="H949" s="29">
        <v>89.508449479999996</v>
      </c>
      <c r="I949" s="30">
        <v>317.61530195970136</v>
      </c>
      <c r="K949" s="28">
        <v>948</v>
      </c>
      <c r="L949" s="28">
        <v>2013</v>
      </c>
      <c r="M949" s="28" t="s">
        <v>147</v>
      </c>
      <c r="N949" s="28" t="s">
        <v>148</v>
      </c>
      <c r="O949" s="28">
        <v>1</v>
      </c>
      <c r="P949" s="28" t="s">
        <v>128</v>
      </c>
      <c r="Q949" s="28">
        <v>204565.8</v>
      </c>
      <c r="R949" s="28"/>
      <c r="S949" s="28"/>
      <c r="T949" s="28"/>
      <c r="U949" s="28" t="s">
        <v>129</v>
      </c>
      <c r="V949" s="29">
        <v>0.16930119029627577</v>
      </c>
    </row>
    <row r="950" spans="1:22" x14ac:dyDescent="0.2">
      <c r="A950" s="28">
        <v>2011</v>
      </c>
      <c r="B950" s="28" t="s">
        <v>79</v>
      </c>
      <c r="C950" s="28" t="s">
        <v>80</v>
      </c>
      <c r="D950" s="28" t="s">
        <v>72</v>
      </c>
      <c r="E950" s="28" t="s">
        <v>78</v>
      </c>
      <c r="F950" s="28" t="s">
        <v>93</v>
      </c>
      <c r="G950" s="28">
        <v>8.2974193135201997</v>
      </c>
      <c r="H950" s="29">
        <v>80.296177376000003</v>
      </c>
      <c r="I950" s="30">
        <v>285.34088474282714</v>
      </c>
      <c r="K950" s="28">
        <v>949</v>
      </c>
      <c r="L950" s="28">
        <v>2013</v>
      </c>
      <c r="M950" s="28" t="s">
        <v>149</v>
      </c>
      <c r="N950" s="28" t="s">
        <v>140</v>
      </c>
      <c r="O950" s="28">
        <v>1</v>
      </c>
      <c r="P950" s="28" t="s">
        <v>128</v>
      </c>
      <c r="Q950" s="28">
        <v>11430.8</v>
      </c>
      <c r="R950" s="28">
        <v>0</v>
      </c>
      <c r="S950" s="45">
        <v>0</v>
      </c>
      <c r="T950" s="45">
        <v>0</v>
      </c>
      <c r="U950" s="28" t="s">
        <v>129</v>
      </c>
      <c r="V950" s="29">
        <v>0</v>
      </c>
    </row>
    <row r="951" spans="1:22" x14ac:dyDescent="0.2">
      <c r="A951" s="28">
        <v>2010</v>
      </c>
      <c r="B951" s="28" t="s">
        <v>79</v>
      </c>
      <c r="C951" s="28" t="s">
        <v>80</v>
      </c>
      <c r="D951" s="28" t="s">
        <v>72</v>
      </c>
      <c r="E951" s="28" t="s">
        <v>78</v>
      </c>
      <c r="F951" s="28" t="s">
        <v>93</v>
      </c>
      <c r="G951" s="28">
        <v>8.4852394973828993</v>
      </c>
      <c r="H951" s="29">
        <v>71.083905271999996</v>
      </c>
      <c r="I951" s="30">
        <v>252.9712952042693</v>
      </c>
      <c r="K951" s="28">
        <v>950</v>
      </c>
      <c r="L951" s="28">
        <v>2013</v>
      </c>
      <c r="M951" s="28" t="s">
        <v>150</v>
      </c>
      <c r="N951" s="28" t="s">
        <v>148</v>
      </c>
      <c r="O951" s="28">
        <v>1</v>
      </c>
      <c r="P951" s="28" t="s">
        <v>128</v>
      </c>
      <c r="Q951" s="28">
        <v>2933</v>
      </c>
      <c r="R951" s="28"/>
      <c r="S951" s="28"/>
      <c r="T951" s="28"/>
      <c r="U951" s="28" t="s">
        <v>129</v>
      </c>
      <c r="V951" s="29">
        <v>2.4273871347946572E-3</v>
      </c>
    </row>
    <row r="952" spans="1:22" x14ac:dyDescent="0.2">
      <c r="A952" s="28">
        <v>2009</v>
      </c>
      <c r="B952" s="28" t="s">
        <v>79</v>
      </c>
      <c r="C952" s="28" t="s">
        <v>80</v>
      </c>
      <c r="D952" s="28" t="s">
        <v>72</v>
      </c>
      <c r="E952" s="28" t="s">
        <v>78</v>
      </c>
      <c r="F952" s="28" t="s">
        <v>93</v>
      </c>
      <c r="G952" s="28">
        <v>8.6730596812456007</v>
      </c>
      <c r="H952" s="29">
        <v>61.871633168000002</v>
      </c>
      <c r="I952" s="30">
        <v>220.5065333440279</v>
      </c>
      <c r="K952" s="28">
        <v>951</v>
      </c>
      <c r="L952" s="28">
        <v>2013</v>
      </c>
      <c r="M952" s="28" t="s">
        <v>151</v>
      </c>
      <c r="N952" s="28" t="s">
        <v>146</v>
      </c>
      <c r="O952" s="28">
        <v>1</v>
      </c>
      <c r="P952" s="28" t="s">
        <v>128</v>
      </c>
      <c r="Q952" s="28">
        <v>194</v>
      </c>
      <c r="R952" s="28"/>
      <c r="S952" s="28"/>
      <c r="T952" s="28"/>
      <c r="U952" s="28" t="s">
        <v>129</v>
      </c>
      <c r="V952" s="29">
        <v>1.6055680332429712E-4</v>
      </c>
    </row>
    <row r="953" spans="1:22" x14ac:dyDescent="0.2">
      <c r="A953" s="28">
        <v>2008</v>
      </c>
      <c r="B953" s="28" t="s">
        <v>79</v>
      </c>
      <c r="C953" s="28" t="s">
        <v>80</v>
      </c>
      <c r="D953" s="28" t="s">
        <v>72</v>
      </c>
      <c r="E953" s="28" t="s">
        <v>78</v>
      </c>
      <c r="F953" s="28" t="s">
        <v>93</v>
      </c>
      <c r="G953" s="28">
        <v>8.8608798651083092</v>
      </c>
      <c r="H953" s="29">
        <v>52.659361064000002</v>
      </c>
      <c r="I953" s="30">
        <v>187.94659916210293</v>
      </c>
      <c r="K953" s="28">
        <v>952</v>
      </c>
      <c r="L953" s="28">
        <v>2013</v>
      </c>
      <c r="M953" s="28" t="s">
        <v>152</v>
      </c>
      <c r="N953" s="28" t="s">
        <v>146</v>
      </c>
      <c r="O953" s="28">
        <v>1</v>
      </c>
      <c r="P953" s="28" t="s">
        <v>128</v>
      </c>
      <c r="Q953" s="28">
        <v>1717</v>
      </c>
      <c r="R953" s="28"/>
      <c r="S953" s="28"/>
      <c r="T953" s="28"/>
      <c r="U953" s="28" t="s">
        <v>129</v>
      </c>
      <c r="V953" s="29">
        <v>1.4210104706588566E-3</v>
      </c>
    </row>
    <row r="954" spans="1:22" x14ac:dyDescent="0.2">
      <c r="A954" s="28">
        <v>2007</v>
      </c>
      <c r="B954" s="28" t="s">
        <v>79</v>
      </c>
      <c r="C954" s="28" t="s">
        <v>80</v>
      </c>
      <c r="D954" s="28" t="s">
        <v>72</v>
      </c>
      <c r="E954" s="28" t="s">
        <v>78</v>
      </c>
      <c r="F954" s="28" t="s">
        <v>93</v>
      </c>
      <c r="G954" s="28">
        <v>9.0487000489710105</v>
      </c>
      <c r="H954" s="29">
        <v>43.447088960000002</v>
      </c>
      <c r="I954" s="30">
        <v>155.29149265849429</v>
      </c>
      <c r="K954" s="28">
        <v>953</v>
      </c>
      <c r="L954" s="28">
        <v>2013</v>
      </c>
      <c r="M954" s="28" t="s">
        <v>153</v>
      </c>
      <c r="N954" s="28" t="s">
        <v>154</v>
      </c>
      <c r="O954" s="28">
        <v>0.5</v>
      </c>
      <c r="P954" s="28" t="s">
        <v>128</v>
      </c>
      <c r="Q954" s="28">
        <v>5518.7</v>
      </c>
      <c r="R954" s="28"/>
      <c r="S954" s="28"/>
      <c r="T954" s="28"/>
      <c r="U954" s="28" t="s">
        <v>129</v>
      </c>
      <c r="V954" s="29">
        <v>2155.0687949661933</v>
      </c>
    </row>
    <row r="955" spans="1:22" x14ac:dyDescent="0.2">
      <c r="A955" s="28">
        <v>2006</v>
      </c>
      <c r="B955" s="28" t="s">
        <v>79</v>
      </c>
      <c r="C955" s="28" t="s">
        <v>80</v>
      </c>
      <c r="D955" s="28" t="s">
        <v>72</v>
      </c>
      <c r="E955" s="28" t="s">
        <v>78</v>
      </c>
      <c r="F955" s="28" t="s">
        <v>93</v>
      </c>
      <c r="G955" s="28">
        <v>8.7678570227106096</v>
      </c>
      <c r="H955" s="29">
        <v>43.061827888000003</v>
      </c>
      <c r="I955" s="30">
        <v>153.5818625353578</v>
      </c>
      <c r="K955" s="28">
        <v>954</v>
      </c>
      <c r="L955" s="28">
        <v>2013</v>
      </c>
      <c r="M955" s="28" t="s">
        <v>153</v>
      </c>
      <c r="N955" s="28" t="s">
        <v>154</v>
      </c>
      <c r="O955" s="28">
        <v>0.5</v>
      </c>
      <c r="P955" s="28" t="s">
        <v>128</v>
      </c>
      <c r="Q955" s="28">
        <v>5518.7</v>
      </c>
      <c r="R955" s="28"/>
      <c r="S955" s="28"/>
      <c r="T955" s="28"/>
      <c r="U955" s="28" t="s">
        <v>133</v>
      </c>
      <c r="V955" s="29">
        <v>2031.1808948450628</v>
      </c>
    </row>
    <row r="956" spans="1:22" x14ac:dyDescent="0.2">
      <c r="A956" s="28">
        <v>2005</v>
      </c>
      <c r="B956" s="28" t="s">
        <v>79</v>
      </c>
      <c r="C956" s="28" t="s">
        <v>80</v>
      </c>
      <c r="D956" s="28" t="s">
        <v>72</v>
      </c>
      <c r="E956" s="28" t="s">
        <v>78</v>
      </c>
      <c r="F956" s="28" t="s">
        <v>93</v>
      </c>
      <c r="G956" s="28">
        <v>8.4870139964502194</v>
      </c>
      <c r="H956" s="29">
        <v>42.676566815999998</v>
      </c>
      <c r="I956" s="30">
        <v>151.87818382972739</v>
      </c>
      <c r="K956" s="28">
        <v>955</v>
      </c>
      <c r="L956" s="28">
        <v>2013</v>
      </c>
      <c r="M956" s="28" t="s">
        <v>155</v>
      </c>
      <c r="N956" s="28" t="s">
        <v>156</v>
      </c>
      <c r="O956" s="28">
        <v>0.5</v>
      </c>
      <c r="P956" s="28" t="s">
        <v>128</v>
      </c>
      <c r="Q956" s="28">
        <v>520.5</v>
      </c>
      <c r="R956" s="28"/>
      <c r="S956" s="28"/>
      <c r="T956" s="28"/>
      <c r="U956" s="28" t="s">
        <v>129</v>
      </c>
      <c r="V956" s="29">
        <v>103.65182793735802</v>
      </c>
    </row>
    <row r="957" spans="1:22" x14ac:dyDescent="0.2">
      <c r="A957" s="28">
        <v>2004</v>
      </c>
      <c r="B957" s="28" t="s">
        <v>79</v>
      </c>
      <c r="C957" s="28" t="s">
        <v>80</v>
      </c>
      <c r="D957" s="28" t="s">
        <v>72</v>
      </c>
      <c r="E957" s="28" t="s">
        <v>78</v>
      </c>
      <c r="F957" s="28" t="s">
        <v>93</v>
      </c>
      <c r="G957" s="28">
        <v>8.2061709701898202</v>
      </c>
      <c r="H957" s="29">
        <v>42.291305743999999</v>
      </c>
      <c r="I957" s="30">
        <v>150.18045654160309</v>
      </c>
      <c r="K957" s="28">
        <v>956</v>
      </c>
      <c r="L957" s="28">
        <v>2013</v>
      </c>
      <c r="M957" s="28" t="s">
        <v>155</v>
      </c>
      <c r="N957" s="28" t="s">
        <v>156</v>
      </c>
      <c r="O957" s="28">
        <v>0.5</v>
      </c>
      <c r="P957" s="28" t="s">
        <v>128</v>
      </c>
      <c r="Q957" s="28">
        <v>520.5</v>
      </c>
      <c r="R957" s="28"/>
      <c r="S957" s="28"/>
      <c r="T957" s="28"/>
      <c r="U957" s="28" t="s">
        <v>133</v>
      </c>
      <c r="V957" s="29">
        <v>99.622664896521428</v>
      </c>
    </row>
    <row r="958" spans="1:22" x14ac:dyDescent="0.2">
      <c r="A958" s="28">
        <v>2003</v>
      </c>
      <c r="B958" s="28" t="s">
        <v>79</v>
      </c>
      <c r="C958" s="28" t="s">
        <v>80</v>
      </c>
      <c r="D958" s="28" t="s">
        <v>72</v>
      </c>
      <c r="E958" s="28" t="s">
        <v>78</v>
      </c>
      <c r="F958" s="28" t="s">
        <v>93</v>
      </c>
      <c r="G958" s="28">
        <v>7.92532794392943</v>
      </c>
      <c r="H958" s="29">
        <v>41.906044672</v>
      </c>
      <c r="I958" s="30">
        <v>148.48868067098493</v>
      </c>
      <c r="K958" s="28">
        <v>957</v>
      </c>
      <c r="L958" s="28">
        <v>2013</v>
      </c>
      <c r="M958" s="28" t="s">
        <v>157</v>
      </c>
      <c r="N958" s="28" t="s">
        <v>146</v>
      </c>
      <c r="O958" s="28">
        <v>1</v>
      </c>
      <c r="P958" s="28" t="s">
        <v>128</v>
      </c>
      <c r="Q958" s="28">
        <v>269</v>
      </c>
      <c r="R958" s="28"/>
      <c r="S958" s="28"/>
      <c r="T958" s="28"/>
      <c r="U958" s="28" t="s">
        <v>129</v>
      </c>
      <c r="V958" s="29">
        <v>2.226277324445151E-4</v>
      </c>
    </row>
    <row r="959" spans="1:22" x14ac:dyDescent="0.2">
      <c r="A959" s="28">
        <v>2002</v>
      </c>
      <c r="B959" s="28" t="s">
        <v>79</v>
      </c>
      <c r="C959" s="28" t="s">
        <v>80</v>
      </c>
      <c r="D959" s="28" t="s">
        <v>72</v>
      </c>
      <c r="E959" s="28" t="s">
        <v>78</v>
      </c>
      <c r="F959" s="28" t="s">
        <v>93</v>
      </c>
      <c r="G959" s="28">
        <v>7.6444849176690397</v>
      </c>
      <c r="H959" s="29">
        <v>41.520783600000001</v>
      </c>
      <c r="I959" s="30">
        <v>146.80285621787286</v>
      </c>
      <c r="K959" s="28">
        <v>958</v>
      </c>
      <c r="L959" s="28">
        <v>2013</v>
      </c>
      <c r="M959" s="28" t="s">
        <v>55</v>
      </c>
      <c r="N959" s="28" t="s">
        <v>158</v>
      </c>
      <c r="O959" s="28">
        <v>0.5</v>
      </c>
      <c r="P959" s="28" t="s">
        <v>128</v>
      </c>
      <c r="Q959" s="28">
        <v>5215.7</v>
      </c>
      <c r="R959" s="28"/>
      <c r="S959" s="28"/>
      <c r="T959" s="28"/>
      <c r="U959" s="28" t="s">
        <v>129</v>
      </c>
      <c r="V959" s="29">
        <v>871.4981012590697</v>
      </c>
    </row>
    <row r="960" spans="1:22" x14ac:dyDescent="0.2">
      <c r="A960" s="28">
        <v>2001</v>
      </c>
      <c r="B960" s="28" t="s">
        <v>79</v>
      </c>
      <c r="C960" s="28" t="s">
        <v>80</v>
      </c>
      <c r="D960" s="28" t="s">
        <v>72</v>
      </c>
      <c r="E960" s="28" t="s">
        <v>78</v>
      </c>
      <c r="F960" s="28" t="s">
        <v>93</v>
      </c>
      <c r="G960" s="28">
        <v>7.5404255659077499</v>
      </c>
      <c r="H960" s="29">
        <v>46.645727104000002</v>
      </c>
      <c r="I960" s="30">
        <v>164.78935520143094</v>
      </c>
      <c r="K960" s="28">
        <v>959</v>
      </c>
      <c r="L960" s="28">
        <v>2013</v>
      </c>
      <c r="M960" s="28" t="s">
        <v>55</v>
      </c>
      <c r="N960" s="28" t="s">
        <v>158</v>
      </c>
      <c r="O960" s="28">
        <v>0.5</v>
      </c>
      <c r="P960" s="28" t="s">
        <v>128</v>
      </c>
      <c r="Q960" s="28">
        <v>5215.7</v>
      </c>
      <c r="R960" s="28"/>
      <c r="S960" s="28"/>
      <c r="T960" s="28"/>
      <c r="U960" s="28" t="s">
        <v>133</v>
      </c>
      <c r="V960" s="29">
        <v>851.9734272042582</v>
      </c>
    </row>
    <row r="961" spans="1:22" x14ac:dyDescent="0.2">
      <c r="A961" s="28">
        <v>2000</v>
      </c>
      <c r="B961" s="28" t="s">
        <v>79</v>
      </c>
      <c r="C961" s="28" t="s">
        <v>80</v>
      </c>
      <c r="D961" s="28" t="s">
        <v>72</v>
      </c>
      <c r="E961" s="28" t="s">
        <v>78</v>
      </c>
      <c r="F961" s="28" t="s">
        <v>93</v>
      </c>
      <c r="G961" s="28">
        <v>7.4363662141464602</v>
      </c>
      <c r="H961" s="29">
        <v>51.770670608000003</v>
      </c>
      <c r="I961" s="30">
        <v>182.74652014744186</v>
      </c>
      <c r="K961" s="28">
        <v>960</v>
      </c>
      <c r="L961" s="28">
        <v>2013</v>
      </c>
      <c r="M961" s="28" t="s">
        <v>159</v>
      </c>
      <c r="N961" s="28" t="s">
        <v>146</v>
      </c>
      <c r="O961" s="28">
        <v>1</v>
      </c>
      <c r="P961" s="28" t="s">
        <v>128</v>
      </c>
      <c r="Q961" s="28">
        <v>790</v>
      </c>
      <c r="R961" s="28"/>
      <c r="S961" s="28"/>
      <c r="T961" s="28"/>
      <c r="U961" s="28" t="s">
        <v>129</v>
      </c>
      <c r="V961" s="29">
        <v>6.5381378673296257E-4</v>
      </c>
    </row>
    <row r="962" spans="1:22" x14ac:dyDescent="0.2">
      <c r="A962" s="28">
        <v>1999</v>
      </c>
      <c r="B962" s="28" t="s">
        <v>79</v>
      </c>
      <c r="C962" s="28" t="s">
        <v>80</v>
      </c>
      <c r="D962" s="28" t="s">
        <v>72</v>
      </c>
      <c r="E962" s="28" t="s">
        <v>78</v>
      </c>
      <c r="F962" s="28" t="s">
        <v>93</v>
      </c>
      <c r="G962" s="28">
        <v>7.3323068623851801</v>
      </c>
      <c r="H962" s="29">
        <v>71.119517639999998</v>
      </c>
      <c r="I962" s="30">
        <v>250.84293881988205</v>
      </c>
      <c r="K962" s="28">
        <v>961</v>
      </c>
      <c r="L962" s="28">
        <v>2013</v>
      </c>
      <c r="M962" s="28" t="s">
        <v>56</v>
      </c>
      <c r="N962" s="28" t="s">
        <v>160</v>
      </c>
      <c r="O962" s="28">
        <v>1</v>
      </c>
      <c r="P962" s="28" t="s">
        <v>128</v>
      </c>
      <c r="Q962" s="28">
        <v>300</v>
      </c>
      <c r="R962" s="28"/>
      <c r="S962" s="28"/>
      <c r="T962" s="28"/>
      <c r="U962" s="28" t="s">
        <v>129</v>
      </c>
      <c r="V962" s="29">
        <v>7.65</v>
      </c>
    </row>
    <row r="963" spans="1:22" x14ac:dyDescent="0.2">
      <c r="A963" s="28">
        <v>1998</v>
      </c>
      <c r="B963" s="28" t="s">
        <v>79</v>
      </c>
      <c r="C963" s="28" t="s">
        <v>80</v>
      </c>
      <c r="D963" s="28" t="s">
        <v>72</v>
      </c>
      <c r="E963" s="28" t="s">
        <v>78</v>
      </c>
      <c r="F963" s="28" t="s">
        <v>93</v>
      </c>
      <c r="G963" s="28">
        <v>7.2282475106238904</v>
      </c>
      <c r="H963" s="29">
        <v>77.525697019999996</v>
      </c>
      <c r="I963" s="30">
        <v>273.21605990852788</v>
      </c>
      <c r="K963" s="28">
        <v>962</v>
      </c>
      <c r="L963" s="28">
        <v>2013</v>
      </c>
      <c r="M963" s="28" t="s">
        <v>161</v>
      </c>
      <c r="N963" s="28" t="s">
        <v>127</v>
      </c>
      <c r="O963" s="28">
        <v>0.5</v>
      </c>
      <c r="P963" s="28" t="s">
        <v>128</v>
      </c>
      <c r="Q963" s="28">
        <v>233.7</v>
      </c>
      <c r="R963" s="28"/>
      <c r="S963" s="28"/>
      <c r="T963" s="28"/>
      <c r="U963" s="28" t="s">
        <v>129</v>
      </c>
      <c r="V963" s="29">
        <v>31.783200000000001</v>
      </c>
    </row>
    <row r="964" spans="1:22" x14ac:dyDescent="0.2">
      <c r="A964" s="28">
        <v>1997</v>
      </c>
      <c r="B964" s="28" t="s">
        <v>79</v>
      </c>
      <c r="C964" s="28" t="s">
        <v>80</v>
      </c>
      <c r="D964" s="28" t="s">
        <v>72</v>
      </c>
      <c r="E964" s="28" t="s">
        <v>78</v>
      </c>
      <c r="F964" s="28" t="s">
        <v>93</v>
      </c>
      <c r="G964" s="28">
        <v>7.1241881588625997</v>
      </c>
      <c r="H964" s="29">
        <v>83.931876399999993</v>
      </c>
      <c r="I964" s="30">
        <v>295.55251345023976</v>
      </c>
      <c r="K964" s="28">
        <v>963</v>
      </c>
      <c r="L964" s="28">
        <v>2013</v>
      </c>
      <c r="M964" s="28" t="s">
        <v>161</v>
      </c>
      <c r="N964" s="28" t="s">
        <v>127</v>
      </c>
      <c r="O964" s="28">
        <v>0.5</v>
      </c>
      <c r="P964" s="28" t="s">
        <v>128</v>
      </c>
      <c r="Q964" s="28">
        <v>233.7</v>
      </c>
      <c r="R964" s="28"/>
      <c r="S964" s="28"/>
      <c r="T964" s="28"/>
      <c r="U964" s="28" t="s">
        <v>133</v>
      </c>
      <c r="V964" s="29">
        <v>31.783200000000001</v>
      </c>
    </row>
    <row r="965" spans="1:22" x14ac:dyDescent="0.2">
      <c r="A965" s="28">
        <v>1996</v>
      </c>
      <c r="B965" s="28" t="s">
        <v>79</v>
      </c>
      <c r="C965" s="28" t="s">
        <v>80</v>
      </c>
      <c r="D965" s="28" t="s">
        <v>72</v>
      </c>
      <c r="E965" s="28" t="s">
        <v>78</v>
      </c>
      <c r="F965" s="28" t="s">
        <v>93</v>
      </c>
      <c r="G965" s="28">
        <v>7.1241881588625997</v>
      </c>
      <c r="H965" s="29">
        <v>83.931876399999993</v>
      </c>
      <c r="I965" s="30">
        <v>295.55251345023976</v>
      </c>
      <c r="K965" s="28">
        <v>964</v>
      </c>
      <c r="L965" s="28">
        <v>2013</v>
      </c>
      <c r="M965" s="28" t="s">
        <v>162</v>
      </c>
      <c r="N965" s="28" t="s">
        <v>146</v>
      </c>
      <c r="O965" s="28">
        <v>1</v>
      </c>
      <c r="P965" s="28" t="s">
        <v>128</v>
      </c>
      <c r="Q965" s="28">
        <v>77.8</v>
      </c>
      <c r="R965" s="28"/>
      <c r="S965" s="28"/>
      <c r="T965" s="28"/>
      <c r="U965" s="28" t="s">
        <v>129</v>
      </c>
      <c r="V965" s="29">
        <v>6.4388243807372763E-5</v>
      </c>
    </row>
    <row r="966" spans="1:22" x14ac:dyDescent="0.2">
      <c r="A966" s="28">
        <v>1995</v>
      </c>
      <c r="B966" s="28" t="s">
        <v>79</v>
      </c>
      <c r="C966" s="28" t="s">
        <v>80</v>
      </c>
      <c r="D966" s="28" t="s">
        <v>72</v>
      </c>
      <c r="E966" s="28" t="s">
        <v>78</v>
      </c>
      <c r="F966" s="28" t="s">
        <v>93</v>
      </c>
      <c r="G966" s="28">
        <v>7.1241881588625997</v>
      </c>
      <c r="H966" s="29">
        <v>83.931876399999993</v>
      </c>
      <c r="I966" s="30">
        <v>295.55251345023976</v>
      </c>
      <c r="K966" s="28">
        <v>965</v>
      </c>
      <c r="L966" s="28">
        <v>2013</v>
      </c>
      <c r="M966" s="28" t="s">
        <v>163</v>
      </c>
      <c r="N966" s="28" t="s">
        <v>146</v>
      </c>
      <c r="O966" s="28">
        <v>1</v>
      </c>
      <c r="P966" s="28" t="s">
        <v>128</v>
      </c>
      <c r="Q966" s="28">
        <v>246.6</v>
      </c>
      <c r="R966" s="28"/>
      <c r="S966" s="28"/>
      <c r="T966" s="28"/>
      <c r="U966" s="28" t="s">
        <v>129</v>
      </c>
      <c r="V966" s="29">
        <v>2.0408921494727666E-4</v>
      </c>
    </row>
    <row r="967" spans="1:22" x14ac:dyDescent="0.2">
      <c r="A967" s="28">
        <v>1994</v>
      </c>
      <c r="B967" s="28" t="s">
        <v>79</v>
      </c>
      <c r="C967" s="28" t="s">
        <v>80</v>
      </c>
      <c r="D967" s="28" t="s">
        <v>72</v>
      </c>
      <c r="E967" s="28" t="s">
        <v>78</v>
      </c>
      <c r="F967" s="28" t="s">
        <v>93</v>
      </c>
      <c r="G967" s="28">
        <v>7.1241881588625997</v>
      </c>
      <c r="H967" s="29">
        <v>83.931876399999993</v>
      </c>
      <c r="I967" s="30">
        <v>295.55251345023976</v>
      </c>
      <c r="K967" s="28">
        <v>966</v>
      </c>
      <c r="L967" s="28">
        <v>2013</v>
      </c>
      <c r="M967" s="28" t="s">
        <v>164</v>
      </c>
      <c r="N967" s="28" t="s">
        <v>146</v>
      </c>
      <c r="O967" s="28">
        <v>1</v>
      </c>
      <c r="P967" s="28" t="s">
        <v>128</v>
      </c>
      <c r="Q967" s="28">
        <v>311.39999999999998</v>
      </c>
      <c r="R967" s="28"/>
      <c r="S967" s="28"/>
      <c r="T967" s="28"/>
      <c r="U967" s="28" t="s">
        <v>129</v>
      </c>
      <c r="V967" s="29">
        <v>2.5771849770714496E-4</v>
      </c>
    </row>
    <row r="968" spans="1:22" x14ac:dyDescent="0.2">
      <c r="A968" s="28">
        <v>1993</v>
      </c>
      <c r="B968" s="28" t="s">
        <v>79</v>
      </c>
      <c r="C968" s="28" t="s">
        <v>80</v>
      </c>
      <c r="D968" s="28" t="s">
        <v>72</v>
      </c>
      <c r="E968" s="28" t="s">
        <v>78</v>
      </c>
      <c r="F968" s="28" t="s">
        <v>93</v>
      </c>
      <c r="G968" s="28">
        <v>7.1241881588625997</v>
      </c>
      <c r="H968" s="29">
        <v>83.931876399999993</v>
      </c>
      <c r="I968" s="30">
        <v>295.55251345023976</v>
      </c>
      <c r="K968" s="28">
        <v>967</v>
      </c>
      <c r="L968" s="28">
        <v>2013</v>
      </c>
      <c r="M968" s="28" t="s">
        <v>165</v>
      </c>
      <c r="N968" s="28" t="s">
        <v>140</v>
      </c>
      <c r="O968" s="28">
        <v>1</v>
      </c>
      <c r="P968" s="28" t="s">
        <v>128</v>
      </c>
      <c r="Q968" s="28">
        <v>9782.2000000000007</v>
      </c>
      <c r="R968" s="28">
        <v>0</v>
      </c>
      <c r="S968" s="45">
        <v>0</v>
      </c>
      <c r="T968" s="45">
        <v>0</v>
      </c>
      <c r="U968" s="28" t="s">
        <v>129</v>
      </c>
      <c r="V968" s="29">
        <v>0</v>
      </c>
    </row>
    <row r="969" spans="1:22" x14ac:dyDescent="0.2">
      <c r="A969" s="28">
        <v>1992</v>
      </c>
      <c r="B969" s="28" t="s">
        <v>79</v>
      </c>
      <c r="C969" s="28" t="s">
        <v>80</v>
      </c>
      <c r="D969" s="28" t="s">
        <v>72</v>
      </c>
      <c r="E969" s="28" t="s">
        <v>78</v>
      </c>
      <c r="F969" s="28" t="s">
        <v>93</v>
      </c>
      <c r="G969" s="28">
        <v>7.1241881588625997</v>
      </c>
      <c r="H969" s="29">
        <v>83.931876399999993</v>
      </c>
      <c r="I969" s="30">
        <v>295.55251345023976</v>
      </c>
      <c r="K969" s="28">
        <v>968</v>
      </c>
      <c r="L969" s="28">
        <v>2013</v>
      </c>
      <c r="M969" s="28" t="s">
        <v>166</v>
      </c>
      <c r="N969" s="28" t="s">
        <v>167</v>
      </c>
      <c r="O969" s="28">
        <v>0.5</v>
      </c>
      <c r="P969" s="28" t="s">
        <v>128</v>
      </c>
      <c r="Q969" s="28">
        <v>9257.9</v>
      </c>
      <c r="R969" s="28"/>
      <c r="S969" s="28"/>
      <c r="T969" s="28"/>
      <c r="U969" s="28" t="s">
        <v>129</v>
      </c>
      <c r="V969" s="29">
        <v>1515.3556899847479</v>
      </c>
    </row>
    <row r="970" spans="1:22" x14ac:dyDescent="0.2">
      <c r="A970" s="28">
        <v>1991</v>
      </c>
      <c r="B970" s="28" t="s">
        <v>79</v>
      </c>
      <c r="C970" s="28" t="s">
        <v>80</v>
      </c>
      <c r="D970" s="28" t="s">
        <v>72</v>
      </c>
      <c r="E970" s="28" t="s">
        <v>78</v>
      </c>
      <c r="F970" s="28" t="s">
        <v>93</v>
      </c>
      <c r="G970" s="28">
        <v>7.1241881588625997</v>
      </c>
      <c r="H970" s="29">
        <v>83.931876399999993</v>
      </c>
      <c r="I970" s="30">
        <v>295.55251345023976</v>
      </c>
      <c r="K970" s="28">
        <v>969</v>
      </c>
      <c r="L970" s="28">
        <v>2013</v>
      </c>
      <c r="M970" s="28" t="s">
        <v>166</v>
      </c>
      <c r="N970" s="28" t="s">
        <v>167</v>
      </c>
      <c r="O970" s="28">
        <v>0.5</v>
      </c>
      <c r="P970" s="28" t="s">
        <v>128</v>
      </c>
      <c r="Q970" s="28">
        <v>9257.9</v>
      </c>
      <c r="R970" s="28"/>
      <c r="S970" s="28"/>
      <c r="T970" s="28"/>
      <c r="U970" s="28" t="s">
        <v>133</v>
      </c>
      <c r="V970" s="29">
        <v>1487.5717535154599</v>
      </c>
    </row>
    <row r="971" spans="1:22" x14ac:dyDescent="0.2">
      <c r="A971" s="28">
        <v>1990</v>
      </c>
      <c r="B971" s="28" t="s">
        <v>79</v>
      </c>
      <c r="C971" s="28" t="s">
        <v>80</v>
      </c>
      <c r="D971" s="28" t="s">
        <v>72</v>
      </c>
      <c r="E971" s="28" t="s">
        <v>78</v>
      </c>
      <c r="F971" s="28" t="s">
        <v>93</v>
      </c>
      <c r="G971" s="28">
        <v>7.1241881588625997</v>
      </c>
      <c r="H971" s="29">
        <v>83.931876399999993</v>
      </c>
      <c r="I971" s="30">
        <v>295.55251345023976</v>
      </c>
      <c r="K971" s="28">
        <v>970</v>
      </c>
      <c r="L971" s="28">
        <v>2013</v>
      </c>
      <c r="M971" s="28" t="s">
        <v>168</v>
      </c>
      <c r="N971" s="28" t="s">
        <v>146</v>
      </c>
      <c r="O971" s="28">
        <v>1</v>
      </c>
      <c r="P971" s="28" t="s">
        <v>128</v>
      </c>
      <c r="Q971" s="28">
        <v>3973.2</v>
      </c>
      <c r="R971" s="28"/>
      <c r="S971" s="28"/>
      <c r="T971" s="28"/>
      <c r="U971" s="28" t="s">
        <v>129</v>
      </c>
      <c r="V971" s="29">
        <v>3.2882695410726666E-3</v>
      </c>
    </row>
    <row r="972" spans="1:22" x14ac:dyDescent="0.2">
      <c r="A972" s="28">
        <v>2020</v>
      </c>
      <c r="B972" s="28" t="s">
        <v>81</v>
      </c>
      <c r="C972" s="28" t="s">
        <v>82</v>
      </c>
      <c r="D972" s="28" t="s">
        <v>72</v>
      </c>
      <c r="E972" s="28" t="s">
        <v>78</v>
      </c>
      <c r="F972" s="28" t="s">
        <v>93</v>
      </c>
      <c r="G972" s="28">
        <v>2.81161701568498</v>
      </c>
      <c r="H972" s="29">
        <v>87.485019480000005</v>
      </c>
      <c r="I972" s="30">
        <v>297.49639510374902</v>
      </c>
      <c r="K972" s="28">
        <v>971</v>
      </c>
      <c r="L972" s="28">
        <v>2014</v>
      </c>
      <c r="M972" s="28" t="s">
        <v>126</v>
      </c>
      <c r="N972" s="28" t="s">
        <v>127</v>
      </c>
      <c r="O972" s="28">
        <v>0.5</v>
      </c>
      <c r="P972" s="28" t="s">
        <v>128</v>
      </c>
      <c r="Q972" s="28">
        <v>1212</v>
      </c>
      <c r="R972" s="28"/>
      <c r="S972" s="28"/>
      <c r="T972" s="28"/>
      <c r="U972" s="28" t="s">
        <v>129</v>
      </c>
      <c r="V972" s="29">
        <v>164.83200000000002</v>
      </c>
    </row>
    <row r="973" spans="1:22" x14ac:dyDescent="0.2">
      <c r="A973" s="28">
        <v>2019</v>
      </c>
      <c r="B973" s="28" t="s">
        <v>81</v>
      </c>
      <c r="C973" s="28" t="s">
        <v>82</v>
      </c>
      <c r="D973" s="28" t="s">
        <v>72</v>
      </c>
      <c r="E973" s="28" t="s">
        <v>78</v>
      </c>
      <c r="F973" s="28" t="s">
        <v>93</v>
      </c>
      <c r="G973" s="28">
        <v>2.81161701568498</v>
      </c>
      <c r="H973" s="29">
        <v>87.485019480000005</v>
      </c>
      <c r="I973" s="30">
        <v>297.49639510374902</v>
      </c>
      <c r="K973" s="28">
        <v>972</v>
      </c>
      <c r="L973" s="28">
        <v>2014</v>
      </c>
      <c r="M973" s="28" t="s">
        <v>126</v>
      </c>
      <c r="N973" s="28" t="s">
        <v>127</v>
      </c>
      <c r="O973" s="28">
        <v>0.5</v>
      </c>
      <c r="P973" s="28" t="s">
        <v>128</v>
      </c>
      <c r="Q973" s="28">
        <v>1212</v>
      </c>
      <c r="R973" s="28"/>
      <c r="S973" s="28"/>
      <c r="T973" s="28"/>
      <c r="U973" s="28" t="s">
        <v>133</v>
      </c>
      <c r="V973" s="29">
        <v>164.83200000000002</v>
      </c>
    </row>
    <row r="974" spans="1:22" x14ac:dyDescent="0.2">
      <c r="A974" s="28">
        <v>2018</v>
      </c>
      <c r="B974" s="28" t="s">
        <v>81</v>
      </c>
      <c r="C974" s="28" t="s">
        <v>82</v>
      </c>
      <c r="D974" s="28" t="s">
        <v>72</v>
      </c>
      <c r="E974" s="28" t="s">
        <v>78</v>
      </c>
      <c r="F974" s="28" t="s">
        <v>93</v>
      </c>
      <c r="G974" s="28">
        <v>2.81161701568498</v>
      </c>
      <c r="H974" s="29">
        <v>87.485019480000005</v>
      </c>
      <c r="I974" s="30">
        <v>297.49639510374902</v>
      </c>
      <c r="K974" s="28">
        <v>973</v>
      </c>
      <c r="L974" s="28">
        <v>2014</v>
      </c>
      <c r="M974" s="28" t="s">
        <v>136</v>
      </c>
      <c r="N974" s="28" t="s">
        <v>137</v>
      </c>
      <c r="O974" s="28">
        <v>0.5</v>
      </c>
      <c r="P974" s="28" t="s">
        <v>128</v>
      </c>
      <c r="Q974" s="28">
        <v>62.2</v>
      </c>
      <c r="R974" s="28"/>
      <c r="S974" s="28"/>
      <c r="T974" s="28"/>
      <c r="U974" s="28" t="s">
        <v>129</v>
      </c>
      <c r="V974" s="29">
        <v>0</v>
      </c>
    </row>
    <row r="975" spans="1:22" x14ac:dyDescent="0.2">
      <c r="A975" s="28">
        <v>2017</v>
      </c>
      <c r="B975" s="28" t="s">
        <v>81</v>
      </c>
      <c r="C975" s="28" t="s">
        <v>82</v>
      </c>
      <c r="D975" s="28" t="s">
        <v>72</v>
      </c>
      <c r="E975" s="28" t="s">
        <v>78</v>
      </c>
      <c r="F975" s="28" t="s">
        <v>93</v>
      </c>
      <c r="G975" s="28">
        <v>2.81161701568498</v>
      </c>
      <c r="H975" s="29">
        <v>87.485019480000005</v>
      </c>
      <c r="I975" s="30">
        <v>297.49639510374902</v>
      </c>
      <c r="K975" s="28">
        <v>974</v>
      </c>
      <c r="L975" s="28">
        <v>2014</v>
      </c>
      <c r="M975" s="28" t="s">
        <v>136</v>
      </c>
      <c r="N975" s="28" t="s">
        <v>137</v>
      </c>
      <c r="O975" s="28">
        <v>0.5</v>
      </c>
      <c r="P975" s="28" t="s">
        <v>128</v>
      </c>
      <c r="Q975" s="28">
        <v>62.2</v>
      </c>
      <c r="R975" s="28"/>
      <c r="S975" s="28"/>
      <c r="T975" s="28"/>
      <c r="U975" s="28" t="s">
        <v>133</v>
      </c>
      <c r="V975" s="29">
        <v>0</v>
      </c>
    </row>
    <row r="976" spans="1:22" x14ac:dyDescent="0.2">
      <c r="A976" s="28">
        <v>2016</v>
      </c>
      <c r="B976" s="28" t="s">
        <v>81</v>
      </c>
      <c r="C976" s="28" t="s">
        <v>82</v>
      </c>
      <c r="D976" s="28" t="s">
        <v>72</v>
      </c>
      <c r="E976" s="28" t="s">
        <v>78</v>
      </c>
      <c r="F976" s="28" t="s">
        <v>93</v>
      </c>
      <c r="G976" s="28">
        <v>2.9161648864650598</v>
      </c>
      <c r="H976" s="29">
        <v>116.5018555206</v>
      </c>
      <c r="I976" s="30">
        <v>396.49476073959676</v>
      </c>
      <c r="K976" s="28">
        <v>975</v>
      </c>
      <c r="L976" s="28">
        <v>2014</v>
      </c>
      <c r="M976" s="28" t="s">
        <v>49</v>
      </c>
      <c r="N976" s="28" t="s">
        <v>140</v>
      </c>
      <c r="O976" s="28">
        <v>2.05475820676469E-2</v>
      </c>
      <c r="P976" s="28" t="s">
        <v>128</v>
      </c>
      <c r="Q976" s="28">
        <v>2492.5860854621101</v>
      </c>
      <c r="R976" s="28">
        <v>50</v>
      </c>
      <c r="S976" s="45">
        <v>0.3</v>
      </c>
      <c r="T976" s="45">
        <v>0.15</v>
      </c>
      <c r="U976" s="28" t="s">
        <v>141</v>
      </c>
      <c r="V976" s="29">
        <v>2118.6981726427939</v>
      </c>
    </row>
    <row r="977" spans="1:22" x14ac:dyDescent="0.2">
      <c r="A977" s="28">
        <v>2015</v>
      </c>
      <c r="B977" s="28" t="s">
        <v>81</v>
      </c>
      <c r="C977" s="28" t="s">
        <v>82</v>
      </c>
      <c r="D977" s="28" t="s">
        <v>72</v>
      </c>
      <c r="E977" s="28" t="s">
        <v>78</v>
      </c>
      <c r="F977" s="28" t="s">
        <v>93</v>
      </c>
      <c r="G977" s="28">
        <v>3.0207127572451502</v>
      </c>
      <c r="H977" s="29">
        <v>142.55978940360001</v>
      </c>
      <c r="I977" s="30">
        <v>485.57683378186891</v>
      </c>
      <c r="K977" s="28">
        <v>976</v>
      </c>
      <c r="L977" s="28">
        <v>2014</v>
      </c>
      <c r="M977" s="28" t="s">
        <v>49</v>
      </c>
      <c r="N977" s="28" t="s">
        <v>140</v>
      </c>
      <c r="O977" s="28">
        <v>0.26632522860990898</v>
      </c>
      <c r="P977" s="28" t="s">
        <v>128</v>
      </c>
      <c r="Q977" s="28">
        <v>32307.3808322109</v>
      </c>
      <c r="R977" s="28">
        <v>50</v>
      </c>
      <c r="S977" s="45">
        <v>0.3</v>
      </c>
      <c r="T977" s="45">
        <v>0.15</v>
      </c>
      <c r="U977" s="28" t="s">
        <v>169</v>
      </c>
      <c r="V977" s="29">
        <v>27461.273707379267</v>
      </c>
    </row>
    <row r="978" spans="1:22" x14ac:dyDescent="0.2">
      <c r="A978" s="28">
        <v>2014</v>
      </c>
      <c r="B978" s="28" t="s">
        <v>81</v>
      </c>
      <c r="C978" s="28" t="s">
        <v>82</v>
      </c>
      <c r="D978" s="28" t="s">
        <v>72</v>
      </c>
      <c r="E978" s="28" t="s">
        <v>78</v>
      </c>
      <c r="F978" s="28" t="s">
        <v>93</v>
      </c>
      <c r="G978" s="28">
        <v>3.1252606280252402</v>
      </c>
      <c r="H978" s="29">
        <v>167.84594661599999</v>
      </c>
      <c r="I978" s="30">
        <v>572.17355668629989</v>
      </c>
      <c r="K978" s="28">
        <v>977</v>
      </c>
      <c r="L978" s="28">
        <v>2014</v>
      </c>
      <c r="M978" s="28" t="s">
        <v>49</v>
      </c>
      <c r="N978" s="28" t="s">
        <v>140</v>
      </c>
      <c r="O978" s="28">
        <v>3.5182533494010002E-2</v>
      </c>
      <c r="P978" s="28" t="s">
        <v>128</v>
      </c>
      <c r="Q978" s="28">
        <v>4267.9227730913699</v>
      </c>
      <c r="R978" s="28">
        <v>50</v>
      </c>
      <c r="S978" s="45">
        <v>0.3</v>
      </c>
      <c r="T978" s="45">
        <v>0.15</v>
      </c>
      <c r="U978" s="28" t="s">
        <v>129</v>
      </c>
      <c r="V978" s="29">
        <v>3627.7343571276647</v>
      </c>
    </row>
    <row r="979" spans="1:22" x14ac:dyDescent="0.2">
      <c r="A979" s="28">
        <v>2013</v>
      </c>
      <c r="B979" s="28" t="s">
        <v>81</v>
      </c>
      <c r="C979" s="28" t="s">
        <v>82</v>
      </c>
      <c r="D979" s="28" t="s">
        <v>72</v>
      </c>
      <c r="E979" s="28" t="s">
        <v>78</v>
      </c>
      <c r="F979" s="28" t="s">
        <v>93</v>
      </c>
      <c r="G979" s="28">
        <v>3.2298084988053302</v>
      </c>
      <c r="H979" s="29">
        <v>165.47124916800001</v>
      </c>
      <c r="I979" s="30">
        <v>564.54061249981135</v>
      </c>
      <c r="K979" s="28">
        <v>978</v>
      </c>
      <c r="L979" s="28">
        <v>2014</v>
      </c>
      <c r="M979" s="28" t="s">
        <v>49</v>
      </c>
      <c r="N979" s="28" t="s">
        <v>140</v>
      </c>
      <c r="O979" s="28">
        <v>0.15</v>
      </c>
      <c r="P979" s="28" t="s">
        <v>128</v>
      </c>
      <c r="Q979" s="28">
        <v>18196.2</v>
      </c>
      <c r="R979" s="28">
        <v>50</v>
      </c>
      <c r="S979" s="45">
        <v>0.3</v>
      </c>
      <c r="T979" s="45">
        <v>0.15</v>
      </c>
      <c r="U979" s="28" t="s">
        <v>142</v>
      </c>
      <c r="V979" s="29">
        <v>15466.770000000002</v>
      </c>
    </row>
    <row r="980" spans="1:22" x14ac:dyDescent="0.2">
      <c r="A980" s="28">
        <v>2012</v>
      </c>
      <c r="B980" s="28" t="s">
        <v>81</v>
      </c>
      <c r="C980" s="28" t="s">
        <v>82</v>
      </c>
      <c r="D980" s="28" t="s">
        <v>72</v>
      </c>
      <c r="E980" s="28" t="s">
        <v>78</v>
      </c>
      <c r="F980" s="28" t="s">
        <v>93</v>
      </c>
      <c r="G980" s="28">
        <v>3.3343563695854201</v>
      </c>
      <c r="H980" s="29">
        <v>163.09655172000001</v>
      </c>
      <c r="I980" s="30">
        <v>556.89440180694442</v>
      </c>
      <c r="K980" s="28">
        <v>979</v>
      </c>
      <c r="L980" s="28">
        <v>2014</v>
      </c>
      <c r="M980" s="28" t="s">
        <v>49</v>
      </c>
      <c r="N980" s="28" t="s">
        <v>140</v>
      </c>
      <c r="O980" s="28">
        <v>0.02</v>
      </c>
      <c r="P980" s="28" t="s">
        <v>128</v>
      </c>
      <c r="Q980" s="28">
        <v>2426.16</v>
      </c>
      <c r="R980" s="28">
        <v>50</v>
      </c>
      <c r="S980" s="45">
        <v>0.3</v>
      </c>
      <c r="T980" s="45">
        <v>0.15</v>
      </c>
      <c r="U980" s="28" t="s">
        <v>171</v>
      </c>
      <c r="V980" s="29">
        <v>2062.2359999999999</v>
      </c>
    </row>
    <row r="981" spans="1:22" x14ac:dyDescent="0.2">
      <c r="A981" s="28">
        <v>2011</v>
      </c>
      <c r="B981" s="28" t="s">
        <v>81</v>
      </c>
      <c r="C981" s="28" t="s">
        <v>82</v>
      </c>
      <c r="D981" s="28" t="s">
        <v>72</v>
      </c>
      <c r="E981" s="28" t="s">
        <v>78</v>
      </c>
      <c r="F981" s="28" t="s">
        <v>93</v>
      </c>
      <c r="G981" s="28">
        <v>3.17123484315966</v>
      </c>
      <c r="H981" s="29">
        <v>145.12606520400001</v>
      </c>
      <c r="I981" s="30">
        <v>494.90154159017658</v>
      </c>
      <c r="K981" s="28">
        <v>980</v>
      </c>
      <c r="L981" s="28">
        <v>2014</v>
      </c>
      <c r="M981" s="28" t="s">
        <v>49</v>
      </c>
      <c r="N981" s="28" t="s">
        <v>140</v>
      </c>
      <c r="O981" s="28">
        <v>7.9446558284330601E-3</v>
      </c>
      <c r="P981" s="28" t="s">
        <v>128</v>
      </c>
      <c r="Q981" s="28">
        <v>963.75030923555801</v>
      </c>
      <c r="R981" s="28">
        <v>50</v>
      </c>
      <c r="S981" s="45">
        <v>0.3</v>
      </c>
      <c r="T981" s="45">
        <v>0.15</v>
      </c>
      <c r="U981" s="28" t="s">
        <v>170</v>
      </c>
      <c r="V981" s="29">
        <v>819.18776285022443</v>
      </c>
    </row>
    <row r="982" spans="1:22" x14ac:dyDescent="0.2">
      <c r="A982" s="28">
        <v>2010</v>
      </c>
      <c r="B982" s="28" t="s">
        <v>81</v>
      </c>
      <c r="C982" s="28" t="s">
        <v>82</v>
      </c>
      <c r="D982" s="28" t="s">
        <v>72</v>
      </c>
      <c r="E982" s="28" t="s">
        <v>78</v>
      </c>
      <c r="F982" s="28" t="s">
        <v>93</v>
      </c>
      <c r="G982" s="28">
        <v>3.00811331673391</v>
      </c>
      <c r="H982" s="29">
        <v>127.15557868800001</v>
      </c>
      <c r="I982" s="30">
        <v>433.06532192504574</v>
      </c>
      <c r="K982" s="28">
        <v>981</v>
      </c>
      <c r="L982" s="28">
        <v>2014</v>
      </c>
      <c r="M982" s="28" t="s">
        <v>49</v>
      </c>
      <c r="N982" s="28" t="s">
        <v>140</v>
      </c>
      <c r="O982" s="28">
        <v>0.5</v>
      </c>
      <c r="P982" s="28" t="s">
        <v>128</v>
      </c>
      <c r="Q982" s="28">
        <v>60654</v>
      </c>
      <c r="R982" s="28">
        <v>50</v>
      </c>
      <c r="S982" s="45">
        <v>0.3</v>
      </c>
      <c r="T982" s="45">
        <v>0.15</v>
      </c>
      <c r="U982" s="28" t="s">
        <v>133</v>
      </c>
      <c r="V982" s="29">
        <v>51555.900000000009</v>
      </c>
    </row>
    <row r="983" spans="1:22" x14ac:dyDescent="0.2">
      <c r="A983" s="28">
        <v>2009</v>
      </c>
      <c r="B983" s="28" t="s">
        <v>81</v>
      </c>
      <c r="C983" s="28" t="s">
        <v>82</v>
      </c>
      <c r="D983" s="28" t="s">
        <v>72</v>
      </c>
      <c r="E983" s="28" t="s">
        <v>78</v>
      </c>
      <c r="F983" s="28" t="s">
        <v>93</v>
      </c>
      <c r="G983" s="28">
        <v>2.8449917903081601</v>
      </c>
      <c r="H983" s="29">
        <v>109.185092172</v>
      </c>
      <c r="I983" s="30">
        <v>371.38574281155178</v>
      </c>
      <c r="K983" s="28">
        <v>982</v>
      </c>
      <c r="L983" s="28">
        <v>2014</v>
      </c>
      <c r="M983" s="28" t="s">
        <v>50</v>
      </c>
      <c r="N983" s="28" t="s">
        <v>143</v>
      </c>
      <c r="O983" s="28">
        <v>0.5</v>
      </c>
      <c r="P983" s="28" t="s">
        <v>128</v>
      </c>
      <c r="Q983" s="28">
        <v>6589.5</v>
      </c>
      <c r="R983" s="28"/>
      <c r="S983" s="28"/>
      <c r="T983" s="28"/>
      <c r="U983" s="28" t="s">
        <v>129</v>
      </c>
      <c r="V983" s="29">
        <v>8051.4507078804718</v>
      </c>
    </row>
    <row r="984" spans="1:22" x14ac:dyDescent="0.2">
      <c r="A984" s="28">
        <v>2008</v>
      </c>
      <c r="B984" s="28" t="s">
        <v>81</v>
      </c>
      <c r="C984" s="28" t="s">
        <v>82</v>
      </c>
      <c r="D984" s="28" t="s">
        <v>72</v>
      </c>
      <c r="E984" s="28" t="s">
        <v>78</v>
      </c>
      <c r="F984" s="28" t="s">
        <v>93</v>
      </c>
      <c r="G984" s="28">
        <v>2.6818702638824101</v>
      </c>
      <c r="H984" s="29">
        <v>91.214605656000003</v>
      </c>
      <c r="I984" s="30">
        <v>309.86280424969482</v>
      </c>
      <c r="K984" s="28">
        <v>983</v>
      </c>
      <c r="L984" s="28">
        <v>2014</v>
      </c>
      <c r="M984" s="28" t="s">
        <v>50</v>
      </c>
      <c r="N984" s="28" t="s">
        <v>143</v>
      </c>
      <c r="O984" s="28">
        <v>0.5</v>
      </c>
      <c r="P984" s="28" t="s">
        <v>128</v>
      </c>
      <c r="Q984" s="28">
        <v>6589.5</v>
      </c>
      <c r="R984" s="28"/>
      <c r="S984" s="28"/>
      <c r="T984" s="28"/>
      <c r="U984" s="28" t="s">
        <v>133</v>
      </c>
      <c r="V984" s="29">
        <v>7849.6510550844605</v>
      </c>
    </row>
    <row r="985" spans="1:22" x14ac:dyDescent="0.2">
      <c r="A985" s="28">
        <v>2007</v>
      </c>
      <c r="B985" s="28" t="s">
        <v>81</v>
      </c>
      <c r="C985" s="28" t="s">
        <v>82</v>
      </c>
      <c r="D985" s="28" t="s">
        <v>72</v>
      </c>
      <c r="E985" s="28" t="s">
        <v>78</v>
      </c>
      <c r="F985" s="28" t="s">
        <v>93</v>
      </c>
      <c r="G985" s="28">
        <v>2.51874873745665</v>
      </c>
      <c r="H985" s="29">
        <v>73.244119139999995</v>
      </c>
      <c r="I985" s="30">
        <v>248.49650623947474</v>
      </c>
      <c r="K985" s="28">
        <v>984</v>
      </c>
      <c r="L985" s="28">
        <v>2014</v>
      </c>
      <c r="M985" s="28" t="s">
        <v>51</v>
      </c>
      <c r="N985" s="28" t="s">
        <v>144</v>
      </c>
      <c r="O985" s="28">
        <v>3.9545454545454502E-2</v>
      </c>
      <c r="P985" s="28" t="s">
        <v>128</v>
      </c>
      <c r="Q985" s="28">
        <v>5220</v>
      </c>
      <c r="R985" s="28"/>
      <c r="S985" s="28"/>
      <c r="T985" s="28"/>
      <c r="U985" s="28" t="s">
        <v>141</v>
      </c>
      <c r="V985" s="29">
        <v>12543.284382372001</v>
      </c>
    </row>
    <row r="986" spans="1:22" x14ac:dyDescent="0.2">
      <c r="A986" s="28">
        <v>2006</v>
      </c>
      <c r="B986" s="28" t="s">
        <v>81</v>
      </c>
      <c r="C986" s="28" t="s">
        <v>82</v>
      </c>
      <c r="D986" s="28" t="s">
        <v>72</v>
      </c>
      <c r="E986" s="28" t="s">
        <v>78</v>
      </c>
      <c r="F986" s="28" t="s">
        <v>93</v>
      </c>
      <c r="G986" s="28">
        <v>2.4566419732421001</v>
      </c>
      <c r="H986" s="29">
        <v>69.973446887999998</v>
      </c>
      <c r="I986" s="30">
        <v>237.28393214507958</v>
      </c>
      <c r="K986" s="28">
        <v>985</v>
      </c>
      <c r="L986" s="28">
        <v>2014</v>
      </c>
      <c r="M986" s="28" t="s">
        <v>51</v>
      </c>
      <c r="N986" s="28" t="s">
        <v>144</v>
      </c>
      <c r="O986" s="28">
        <v>0.51749999999999996</v>
      </c>
      <c r="P986" s="28" t="s">
        <v>128</v>
      </c>
      <c r="Q986" s="28">
        <v>68310</v>
      </c>
      <c r="R986" s="28"/>
      <c r="S986" s="28"/>
      <c r="T986" s="28"/>
      <c r="U986" s="28" t="s">
        <v>169</v>
      </c>
      <c r="V986" s="29">
        <v>174917.01837711281</v>
      </c>
    </row>
    <row r="987" spans="1:22" x14ac:dyDescent="0.2">
      <c r="A987" s="28">
        <v>2005</v>
      </c>
      <c r="B987" s="28" t="s">
        <v>81</v>
      </c>
      <c r="C987" s="28" t="s">
        <v>82</v>
      </c>
      <c r="D987" s="28" t="s">
        <v>72</v>
      </c>
      <c r="E987" s="28" t="s">
        <v>78</v>
      </c>
      <c r="F987" s="28" t="s">
        <v>93</v>
      </c>
      <c r="G987" s="28">
        <v>2.39453520902754</v>
      </c>
      <c r="H987" s="29">
        <v>66.702774636000001</v>
      </c>
      <c r="I987" s="30">
        <v>226.08221253065543</v>
      </c>
      <c r="K987" s="28">
        <v>986</v>
      </c>
      <c r="L987" s="28">
        <v>2014</v>
      </c>
      <c r="M987" s="28" t="s">
        <v>51</v>
      </c>
      <c r="N987" s="28" t="s">
        <v>144</v>
      </c>
      <c r="O987" s="28">
        <v>6.8363636363636293E-2</v>
      </c>
      <c r="P987" s="28" t="s">
        <v>128</v>
      </c>
      <c r="Q987" s="28">
        <v>9024</v>
      </c>
      <c r="R987" s="28"/>
      <c r="S987" s="28"/>
      <c r="T987" s="28"/>
      <c r="U987" s="28" t="s">
        <v>129</v>
      </c>
      <c r="V987" s="29">
        <v>24059.069126234746</v>
      </c>
    </row>
    <row r="988" spans="1:22" x14ac:dyDescent="0.2">
      <c r="A988" s="28">
        <v>2004</v>
      </c>
      <c r="B988" s="28" t="s">
        <v>81</v>
      </c>
      <c r="C988" s="28" t="s">
        <v>82</v>
      </c>
      <c r="D988" s="28" t="s">
        <v>72</v>
      </c>
      <c r="E988" s="28" t="s">
        <v>78</v>
      </c>
      <c r="F988" s="28" t="s">
        <v>93</v>
      </c>
      <c r="G988" s="28">
        <v>2.3324284448129902</v>
      </c>
      <c r="H988" s="29">
        <v>63.432102383999997</v>
      </c>
      <c r="I988" s="30">
        <v>214.89134739620232</v>
      </c>
      <c r="K988" s="28">
        <v>987</v>
      </c>
      <c r="L988" s="28">
        <v>2014</v>
      </c>
      <c r="M988" s="28" t="s">
        <v>51</v>
      </c>
      <c r="N988" s="28" t="s">
        <v>144</v>
      </c>
      <c r="O988" s="28">
        <v>8.0227272727272703E-2</v>
      </c>
      <c r="P988" s="28" t="s">
        <v>128</v>
      </c>
      <c r="Q988" s="28">
        <v>10589.9999999999</v>
      </c>
      <c r="R988" s="28"/>
      <c r="S988" s="28"/>
      <c r="T988" s="28"/>
      <c r="U988" s="28" t="s">
        <v>142</v>
      </c>
      <c r="V988" s="29">
        <v>38103.440967588336</v>
      </c>
    </row>
    <row r="989" spans="1:22" x14ac:dyDescent="0.2">
      <c r="A989" s="28">
        <v>2003</v>
      </c>
      <c r="B989" s="28" t="s">
        <v>81</v>
      </c>
      <c r="C989" s="28" t="s">
        <v>82</v>
      </c>
      <c r="D989" s="28" t="s">
        <v>72</v>
      </c>
      <c r="E989" s="28" t="s">
        <v>78</v>
      </c>
      <c r="F989" s="28" t="s">
        <v>93</v>
      </c>
      <c r="G989" s="28">
        <v>2.2703216805984301</v>
      </c>
      <c r="H989" s="29">
        <v>60.161430132</v>
      </c>
      <c r="I989" s="30">
        <v>203.71133674172032</v>
      </c>
      <c r="K989" s="28">
        <v>988</v>
      </c>
      <c r="L989" s="28">
        <v>2014</v>
      </c>
      <c r="M989" s="28" t="s">
        <v>51</v>
      </c>
      <c r="N989" s="28" t="s">
        <v>144</v>
      </c>
      <c r="O989" s="28">
        <v>1.5818181818181801E-2</v>
      </c>
      <c r="P989" s="28" t="s">
        <v>128</v>
      </c>
      <c r="Q989" s="28">
        <v>2088</v>
      </c>
      <c r="R989" s="28"/>
      <c r="S989" s="28"/>
      <c r="T989" s="28"/>
      <c r="U989" s="28" t="s">
        <v>171</v>
      </c>
      <c r="V989" s="29">
        <v>5174.073184164944</v>
      </c>
    </row>
    <row r="990" spans="1:22" x14ac:dyDescent="0.2">
      <c r="A990" s="28">
        <v>2002</v>
      </c>
      <c r="B990" s="28" t="s">
        <v>81</v>
      </c>
      <c r="C990" s="28" t="s">
        <v>82</v>
      </c>
      <c r="D990" s="28" t="s">
        <v>72</v>
      </c>
      <c r="E990" s="28" t="s">
        <v>78</v>
      </c>
      <c r="F990" s="28" t="s">
        <v>93</v>
      </c>
      <c r="G990" s="28">
        <v>2.2082149163838798</v>
      </c>
      <c r="H990" s="29">
        <v>56.890757880000002</v>
      </c>
      <c r="I990" s="30">
        <v>192.54218056720933</v>
      </c>
      <c r="K990" s="28">
        <v>989</v>
      </c>
      <c r="L990" s="28">
        <v>2014</v>
      </c>
      <c r="M990" s="28" t="s">
        <v>51</v>
      </c>
      <c r="N990" s="28" t="s">
        <v>144</v>
      </c>
      <c r="O990" s="28">
        <v>1.5818181818181801E-2</v>
      </c>
      <c r="P990" s="28" t="s">
        <v>128</v>
      </c>
      <c r="Q990" s="28">
        <v>2088</v>
      </c>
      <c r="R990" s="28"/>
      <c r="S990" s="28"/>
      <c r="T990" s="28"/>
      <c r="U990" s="28" t="s">
        <v>170</v>
      </c>
      <c r="V990" s="29">
        <v>5667.4217337282007</v>
      </c>
    </row>
    <row r="991" spans="1:22" x14ac:dyDescent="0.2">
      <c r="A991" s="28">
        <v>2001</v>
      </c>
      <c r="B991" s="28" t="s">
        <v>81</v>
      </c>
      <c r="C991" s="28" t="s">
        <v>82</v>
      </c>
      <c r="D991" s="28" t="s">
        <v>72</v>
      </c>
      <c r="E991" s="28" t="s">
        <v>78</v>
      </c>
      <c r="F991" s="28" t="s">
        <v>93</v>
      </c>
      <c r="G991" s="28">
        <v>2.1989301748534298</v>
      </c>
      <c r="H991" s="29">
        <v>54.093568247999997</v>
      </c>
      <c r="I991" s="30">
        <v>183.06189896159481</v>
      </c>
      <c r="K991" s="28">
        <v>990</v>
      </c>
      <c r="L991" s="28">
        <v>2014</v>
      </c>
      <c r="M991" s="28" t="s">
        <v>51</v>
      </c>
      <c r="N991" s="28" t="s">
        <v>144</v>
      </c>
      <c r="O991" s="28">
        <v>0.26272727272727198</v>
      </c>
      <c r="P991" s="28" t="s">
        <v>128</v>
      </c>
      <c r="Q991" s="28">
        <v>34680</v>
      </c>
      <c r="R991" s="28"/>
      <c r="S991" s="28"/>
      <c r="T991" s="28"/>
      <c r="U991" s="28" t="s">
        <v>133</v>
      </c>
      <c r="V991" s="29">
        <v>89936.002903319997</v>
      </c>
    </row>
    <row r="992" spans="1:22" x14ac:dyDescent="0.2">
      <c r="A992" s="28">
        <v>2000</v>
      </c>
      <c r="B992" s="28" t="s">
        <v>81</v>
      </c>
      <c r="C992" s="28" t="s">
        <v>82</v>
      </c>
      <c r="D992" s="28" t="s">
        <v>72</v>
      </c>
      <c r="E992" s="28" t="s">
        <v>78</v>
      </c>
      <c r="F992" s="28" t="s">
        <v>93</v>
      </c>
      <c r="G992" s="28">
        <v>2.1896454333229798</v>
      </c>
      <c r="H992" s="29">
        <v>51.296378615999998</v>
      </c>
      <c r="I992" s="30">
        <v>173.58300514938861</v>
      </c>
      <c r="K992" s="28">
        <v>991</v>
      </c>
      <c r="L992" s="28">
        <v>2014</v>
      </c>
      <c r="M992" s="28" t="s">
        <v>145</v>
      </c>
      <c r="N992" s="28" t="s">
        <v>146</v>
      </c>
      <c r="O992" s="28">
        <v>1</v>
      </c>
      <c r="P992" s="28" t="s">
        <v>128</v>
      </c>
      <c r="Q992" s="28">
        <v>52314.2</v>
      </c>
      <c r="R992" s="28"/>
      <c r="S992" s="28"/>
      <c r="T992" s="28"/>
      <c r="U992" s="28" t="s">
        <v>129</v>
      </c>
      <c r="V992" s="29">
        <v>4.3295880002412086E-2</v>
      </c>
    </row>
    <row r="993" spans="1:22" x14ac:dyDescent="0.2">
      <c r="A993" s="28">
        <v>1999</v>
      </c>
      <c r="B993" s="28" t="s">
        <v>81</v>
      </c>
      <c r="C993" s="28" t="s">
        <v>82</v>
      </c>
      <c r="D993" s="28" t="s">
        <v>72</v>
      </c>
      <c r="E993" s="28" t="s">
        <v>78</v>
      </c>
      <c r="F993" s="28" t="s">
        <v>93</v>
      </c>
      <c r="G993" s="28">
        <v>2.18036069179254</v>
      </c>
      <c r="H993" s="29">
        <v>60.6239862299999</v>
      </c>
      <c r="I993" s="30">
        <v>205.13187391323805</v>
      </c>
      <c r="K993" s="28">
        <v>992</v>
      </c>
      <c r="L993" s="28">
        <v>2014</v>
      </c>
      <c r="M993" s="28" t="s">
        <v>147</v>
      </c>
      <c r="N993" s="28" t="s">
        <v>148</v>
      </c>
      <c r="O993" s="28">
        <v>1</v>
      </c>
      <c r="P993" s="28" t="s">
        <v>128</v>
      </c>
      <c r="Q993" s="28">
        <v>196734.6</v>
      </c>
      <c r="R993" s="28"/>
      <c r="S993" s="28"/>
      <c r="T993" s="28"/>
      <c r="U993" s="28" t="s">
        <v>129</v>
      </c>
      <c r="V993" s="29">
        <v>0.16281999216125911</v>
      </c>
    </row>
    <row r="994" spans="1:22" x14ac:dyDescent="0.2">
      <c r="A994" s="28">
        <v>1998</v>
      </c>
      <c r="B994" s="28" t="s">
        <v>81</v>
      </c>
      <c r="C994" s="28" t="s">
        <v>82</v>
      </c>
      <c r="D994" s="28" t="s">
        <v>72</v>
      </c>
      <c r="E994" s="28" t="s">
        <v>78</v>
      </c>
      <c r="F994" s="28" t="s">
        <v>93</v>
      </c>
      <c r="G994" s="28">
        <v>2.17107595026209</v>
      </c>
      <c r="H994" s="29">
        <v>57.127499189999902</v>
      </c>
      <c r="I994" s="30">
        <v>193.28672613150096</v>
      </c>
      <c r="K994" s="28">
        <v>993</v>
      </c>
      <c r="L994" s="28">
        <v>2014</v>
      </c>
      <c r="M994" s="28" t="s">
        <v>149</v>
      </c>
      <c r="N994" s="28" t="s">
        <v>140</v>
      </c>
      <c r="O994" s="28">
        <v>1</v>
      </c>
      <c r="P994" s="28" t="s">
        <v>128</v>
      </c>
      <c r="Q994" s="28">
        <v>11894.6</v>
      </c>
      <c r="R994" s="28">
        <v>0</v>
      </c>
      <c r="S994" s="45">
        <v>0</v>
      </c>
      <c r="T994" s="45">
        <v>0</v>
      </c>
      <c r="U994" s="28" t="s">
        <v>129</v>
      </c>
      <c r="V994" s="29">
        <v>0</v>
      </c>
    </row>
    <row r="995" spans="1:22" x14ac:dyDescent="0.2">
      <c r="A995" s="28">
        <v>1997</v>
      </c>
      <c r="B995" s="28" t="s">
        <v>81</v>
      </c>
      <c r="C995" s="28" t="s">
        <v>82</v>
      </c>
      <c r="D995" s="28" t="s">
        <v>72</v>
      </c>
      <c r="E995" s="28" t="s">
        <v>78</v>
      </c>
      <c r="F995" s="28" t="s">
        <v>93</v>
      </c>
      <c r="G995" s="28">
        <v>2.16179120873164</v>
      </c>
      <c r="H995" s="29">
        <v>53.631012149999897</v>
      </c>
      <c r="I995" s="30">
        <v>181.4433130915242</v>
      </c>
      <c r="K995" s="28">
        <v>994</v>
      </c>
      <c r="L995" s="28">
        <v>2014</v>
      </c>
      <c r="M995" s="28" t="s">
        <v>150</v>
      </c>
      <c r="N995" s="28" t="s">
        <v>148</v>
      </c>
      <c r="O995" s="28">
        <v>1</v>
      </c>
      <c r="P995" s="28" t="s">
        <v>128</v>
      </c>
      <c r="Q995" s="28">
        <v>2933</v>
      </c>
      <c r="R995" s="28"/>
      <c r="S995" s="28"/>
      <c r="T995" s="28"/>
      <c r="U995" s="28" t="s">
        <v>129</v>
      </c>
      <c r="V995" s="29">
        <v>2.4273871347946572E-3</v>
      </c>
    </row>
    <row r="996" spans="1:22" x14ac:dyDescent="0.2">
      <c r="A996" s="28">
        <v>1996</v>
      </c>
      <c r="B996" s="28" t="s">
        <v>81</v>
      </c>
      <c r="C996" s="28" t="s">
        <v>82</v>
      </c>
      <c r="D996" s="28" t="s">
        <v>72</v>
      </c>
      <c r="E996" s="28" t="s">
        <v>78</v>
      </c>
      <c r="F996" s="28" t="s">
        <v>93</v>
      </c>
      <c r="G996" s="28">
        <v>2.16179120873164</v>
      </c>
      <c r="H996" s="29">
        <v>53.631012149999897</v>
      </c>
      <c r="I996" s="30">
        <v>181.4433130915242</v>
      </c>
      <c r="K996" s="28">
        <v>995</v>
      </c>
      <c r="L996" s="28">
        <v>2014</v>
      </c>
      <c r="M996" s="28" t="s">
        <v>151</v>
      </c>
      <c r="N996" s="28" t="s">
        <v>146</v>
      </c>
      <c r="O996" s="28">
        <v>1</v>
      </c>
      <c r="P996" s="28" t="s">
        <v>128</v>
      </c>
      <c r="Q996" s="28">
        <v>194</v>
      </c>
      <c r="R996" s="28"/>
      <c r="S996" s="28"/>
      <c r="T996" s="28"/>
      <c r="U996" s="28" t="s">
        <v>129</v>
      </c>
      <c r="V996" s="29">
        <v>1.6055680332429712E-4</v>
      </c>
    </row>
    <row r="997" spans="1:22" x14ac:dyDescent="0.2">
      <c r="A997" s="28">
        <v>1995</v>
      </c>
      <c r="B997" s="28" t="s">
        <v>81</v>
      </c>
      <c r="C997" s="28" t="s">
        <v>82</v>
      </c>
      <c r="D997" s="28" t="s">
        <v>72</v>
      </c>
      <c r="E997" s="28" t="s">
        <v>78</v>
      </c>
      <c r="F997" s="28" t="s">
        <v>93</v>
      </c>
      <c r="G997" s="28">
        <v>2.16179120873164</v>
      </c>
      <c r="H997" s="29">
        <v>53.631012149999897</v>
      </c>
      <c r="I997" s="30">
        <v>181.4433130915242</v>
      </c>
      <c r="K997" s="28">
        <v>996</v>
      </c>
      <c r="L997" s="28">
        <v>2014</v>
      </c>
      <c r="M997" s="28" t="s">
        <v>152</v>
      </c>
      <c r="N997" s="28" t="s">
        <v>146</v>
      </c>
      <c r="O997" s="28">
        <v>1</v>
      </c>
      <c r="P997" s="28" t="s">
        <v>128</v>
      </c>
      <c r="Q997" s="28">
        <v>2039</v>
      </c>
      <c r="R997" s="28"/>
      <c r="S997" s="28"/>
      <c r="T997" s="28"/>
      <c r="U997" s="28" t="s">
        <v>129</v>
      </c>
      <c r="V997" s="29">
        <v>1.687501659681659E-3</v>
      </c>
    </row>
    <row r="998" spans="1:22" x14ac:dyDescent="0.2">
      <c r="A998" s="28">
        <v>1994</v>
      </c>
      <c r="B998" s="28" t="s">
        <v>81</v>
      </c>
      <c r="C998" s="28" t="s">
        <v>82</v>
      </c>
      <c r="D998" s="28" t="s">
        <v>72</v>
      </c>
      <c r="E998" s="28" t="s">
        <v>78</v>
      </c>
      <c r="F998" s="28" t="s">
        <v>93</v>
      </c>
      <c r="G998" s="28">
        <v>2.16179120873164</v>
      </c>
      <c r="H998" s="29">
        <v>53.631012149999897</v>
      </c>
      <c r="I998" s="30">
        <v>181.4433130915242</v>
      </c>
      <c r="K998" s="28">
        <v>997</v>
      </c>
      <c r="L998" s="28">
        <v>2014</v>
      </c>
      <c r="M998" s="28" t="s">
        <v>153</v>
      </c>
      <c r="N998" s="28" t="s">
        <v>154</v>
      </c>
      <c r="O998" s="28">
        <v>0.5</v>
      </c>
      <c r="P998" s="28" t="s">
        <v>128</v>
      </c>
      <c r="Q998" s="28">
        <v>5204.3999999999996</v>
      </c>
      <c r="R998" s="28"/>
      <c r="S998" s="28"/>
      <c r="T998" s="28"/>
      <c r="U998" s="28" t="s">
        <v>129</v>
      </c>
      <c r="V998" s="29">
        <v>2032.3337083954657</v>
      </c>
    </row>
    <row r="999" spans="1:22" x14ac:dyDescent="0.2">
      <c r="A999" s="28">
        <v>1993</v>
      </c>
      <c r="B999" s="28" t="s">
        <v>81</v>
      </c>
      <c r="C999" s="28" t="s">
        <v>82</v>
      </c>
      <c r="D999" s="28" t="s">
        <v>72</v>
      </c>
      <c r="E999" s="28" t="s">
        <v>78</v>
      </c>
      <c r="F999" s="28" t="s">
        <v>93</v>
      </c>
      <c r="G999" s="28">
        <v>2.16179120873164</v>
      </c>
      <c r="H999" s="29">
        <v>53.631012149999897</v>
      </c>
      <c r="I999" s="30">
        <v>181.4433130915242</v>
      </c>
      <c r="K999" s="28">
        <v>998</v>
      </c>
      <c r="L999" s="28">
        <v>2014</v>
      </c>
      <c r="M999" s="28" t="s">
        <v>153</v>
      </c>
      <c r="N999" s="28" t="s">
        <v>154</v>
      </c>
      <c r="O999" s="28">
        <v>0.5</v>
      </c>
      <c r="P999" s="28" t="s">
        <v>128</v>
      </c>
      <c r="Q999" s="28">
        <v>5204.3999999999996</v>
      </c>
      <c r="R999" s="28"/>
      <c r="S999" s="28"/>
      <c r="T999" s="28"/>
      <c r="U999" s="28" t="s">
        <v>133</v>
      </c>
      <c r="V999" s="29">
        <v>1915.5014494594095</v>
      </c>
    </row>
    <row r="1000" spans="1:22" x14ac:dyDescent="0.2">
      <c r="A1000" s="28">
        <v>1992</v>
      </c>
      <c r="B1000" s="28" t="s">
        <v>81</v>
      </c>
      <c r="C1000" s="28" t="s">
        <v>82</v>
      </c>
      <c r="D1000" s="28" t="s">
        <v>72</v>
      </c>
      <c r="E1000" s="28" t="s">
        <v>78</v>
      </c>
      <c r="F1000" s="28" t="s">
        <v>93</v>
      </c>
      <c r="G1000" s="28">
        <v>2.16179120873164</v>
      </c>
      <c r="H1000" s="29">
        <v>53.631012149999897</v>
      </c>
      <c r="I1000" s="30">
        <v>181.4433130915242</v>
      </c>
      <c r="K1000" s="28">
        <v>999</v>
      </c>
      <c r="L1000" s="28">
        <v>2014</v>
      </c>
      <c r="M1000" s="28" t="s">
        <v>155</v>
      </c>
      <c r="N1000" s="28" t="s">
        <v>156</v>
      </c>
      <c r="O1000" s="28">
        <v>0.5</v>
      </c>
      <c r="P1000" s="28" t="s">
        <v>128</v>
      </c>
      <c r="Q1000" s="28">
        <v>449</v>
      </c>
      <c r="R1000" s="28"/>
      <c r="S1000" s="28"/>
      <c r="T1000" s="28"/>
      <c r="U1000" s="28" t="s">
        <v>129</v>
      </c>
      <c r="V1000" s="29">
        <v>89.413392399373222</v>
      </c>
    </row>
    <row r="1001" spans="1:22" x14ac:dyDescent="0.2">
      <c r="A1001" s="28">
        <v>1991</v>
      </c>
      <c r="B1001" s="28" t="s">
        <v>81</v>
      </c>
      <c r="C1001" s="28" t="s">
        <v>82</v>
      </c>
      <c r="D1001" s="28" t="s">
        <v>72</v>
      </c>
      <c r="E1001" s="28" t="s">
        <v>78</v>
      </c>
      <c r="F1001" s="28" t="s">
        <v>93</v>
      </c>
      <c r="G1001" s="28">
        <v>2.16179120873164</v>
      </c>
      <c r="H1001" s="29">
        <v>53.631012149999897</v>
      </c>
      <c r="I1001" s="30">
        <v>181.4433130915242</v>
      </c>
      <c r="K1001" s="28">
        <v>1000</v>
      </c>
      <c r="L1001" s="28">
        <v>2014</v>
      </c>
      <c r="M1001" s="28" t="s">
        <v>155</v>
      </c>
      <c r="N1001" s="28" t="s">
        <v>156</v>
      </c>
      <c r="O1001" s="28">
        <v>0.5</v>
      </c>
      <c r="P1001" s="28" t="s">
        <v>128</v>
      </c>
      <c r="Q1001" s="28">
        <v>449</v>
      </c>
      <c r="R1001" s="28"/>
      <c r="S1001" s="28"/>
      <c r="T1001" s="28"/>
      <c r="U1001" s="28" t="s">
        <v>133</v>
      </c>
      <c r="V1001" s="29">
        <v>85.93770708652859</v>
      </c>
    </row>
    <row r="1002" spans="1:22" x14ac:dyDescent="0.2">
      <c r="A1002" s="28">
        <v>1990</v>
      </c>
      <c r="B1002" s="28" t="s">
        <v>81</v>
      </c>
      <c r="C1002" s="28" t="s">
        <v>82</v>
      </c>
      <c r="D1002" s="28" t="s">
        <v>72</v>
      </c>
      <c r="E1002" s="28" t="s">
        <v>78</v>
      </c>
      <c r="F1002" s="28" t="s">
        <v>93</v>
      </c>
      <c r="G1002" s="28">
        <v>2.16179120873164</v>
      </c>
      <c r="H1002" s="29">
        <v>53.631012149999897</v>
      </c>
      <c r="I1002" s="30">
        <v>181.4433130915242</v>
      </c>
      <c r="K1002" s="28">
        <v>1001</v>
      </c>
      <c r="L1002" s="28">
        <v>2014</v>
      </c>
      <c r="M1002" s="28" t="s">
        <v>157</v>
      </c>
      <c r="N1002" s="28" t="s">
        <v>146</v>
      </c>
      <c r="O1002" s="28">
        <v>1</v>
      </c>
      <c r="P1002" s="28" t="s">
        <v>128</v>
      </c>
      <c r="Q1002" s="28">
        <v>262</v>
      </c>
      <c r="R1002" s="28"/>
      <c r="S1002" s="28"/>
      <c r="T1002" s="28"/>
      <c r="U1002" s="28" t="s">
        <v>129</v>
      </c>
      <c r="V1002" s="29">
        <v>2.1683444572662808E-4</v>
      </c>
    </row>
    <row r="1003" spans="1:22" x14ac:dyDescent="0.2">
      <c r="A1003" s="28">
        <v>2016</v>
      </c>
      <c r="B1003" s="28" t="s">
        <v>83</v>
      </c>
      <c r="C1003" s="28" t="s">
        <v>80</v>
      </c>
      <c r="D1003" s="28" t="s">
        <v>72</v>
      </c>
      <c r="E1003" s="28" t="s">
        <v>78</v>
      </c>
      <c r="F1003" s="28" t="s">
        <v>93</v>
      </c>
      <c r="G1003" s="28">
        <v>2.34895889429347</v>
      </c>
      <c r="H1003" s="29">
        <v>2.2411510680000002</v>
      </c>
      <c r="I1003" s="30">
        <v>7.5975189447407994</v>
      </c>
      <c r="K1003" s="28">
        <v>1002</v>
      </c>
      <c r="L1003" s="28">
        <v>2014</v>
      </c>
      <c r="M1003" s="28" t="s">
        <v>55</v>
      </c>
      <c r="N1003" s="28" t="s">
        <v>158</v>
      </c>
      <c r="O1003" s="28">
        <v>0.5</v>
      </c>
      <c r="P1003" s="28" t="s">
        <v>128</v>
      </c>
      <c r="Q1003" s="28">
        <v>5136.8999999999996</v>
      </c>
      <c r="R1003" s="28"/>
      <c r="S1003" s="28"/>
      <c r="T1003" s="28"/>
      <c r="U1003" s="28" t="s">
        <v>129</v>
      </c>
      <c r="V1003" s="29">
        <v>858.33130670048388</v>
      </c>
    </row>
    <row r="1004" spans="1:22" x14ac:dyDescent="0.2">
      <c r="A1004" s="28">
        <v>2015</v>
      </c>
      <c r="B1004" s="28" t="s">
        <v>83</v>
      </c>
      <c r="C1004" s="28" t="s">
        <v>80</v>
      </c>
      <c r="D1004" s="28" t="s">
        <v>72</v>
      </c>
      <c r="E1004" s="28" t="s">
        <v>78</v>
      </c>
      <c r="F1004" s="28" t="s">
        <v>93</v>
      </c>
      <c r="G1004" s="28">
        <v>2.2884294570434101</v>
      </c>
      <c r="H1004" s="29">
        <v>3.6551239519999998</v>
      </c>
      <c r="I1004" s="30">
        <v>12.384812918977341</v>
      </c>
      <c r="K1004" s="28">
        <v>1003</v>
      </c>
      <c r="L1004" s="28">
        <v>2014</v>
      </c>
      <c r="M1004" s="28" t="s">
        <v>55</v>
      </c>
      <c r="N1004" s="28" t="s">
        <v>158</v>
      </c>
      <c r="O1004" s="28">
        <v>0.5</v>
      </c>
      <c r="P1004" s="28" t="s">
        <v>128</v>
      </c>
      <c r="Q1004" s="28">
        <v>5136.8999999999996</v>
      </c>
      <c r="R1004" s="28"/>
      <c r="S1004" s="28"/>
      <c r="T1004" s="28"/>
      <c r="U1004" s="28" t="s">
        <v>133</v>
      </c>
      <c r="V1004" s="29">
        <v>839.10161592989505</v>
      </c>
    </row>
    <row r="1005" spans="1:22" x14ac:dyDescent="0.2">
      <c r="A1005" s="28">
        <v>2014</v>
      </c>
      <c r="B1005" s="28" t="s">
        <v>83</v>
      </c>
      <c r="C1005" s="28" t="s">
        <v>80</v>
      </c>
      <c r="D1005" s="28" t="s">
        <v>72</v>
      </c>
      <c r="E1005" s="28" t="s">
        <v>78</v>
      </c>
      <c r="F1005" s="28" t="s">
        <v>93</v>
      </c>
      <c r="G1005" s="28">
        <v>2.2279000197933501</v>
      </c>
      <c r="H1005" s="29">
        <v>4.5247132287999996</v>
      </c>
      <c r="I1005" s="30">
        <v>15.323747152229773</v>
      </c>
      <c r="K1005" s="28">
        <v>1004</v>
      </c>
      <c r="L1005" s="28">
        <v>2014</v>
      </c>
      <c r="M1005" s="28" t="s">
        <v>159</v>
      </c>
      <c r="N1005" s="28" t="s">
        <v>146</v>
      </c>
      <c r="O1005" s="28">
        <v>1</v>
      </c>
      <c r="P1005" s="28" t="s">
        <v>128</v>
      </c>
      <c r="Q1005" s="28">
        <v>856</v>
      </c>
      <c r="R1005" s="28"/>
      <c r="S1005" s="28"/>
      <c r="T1005" s="28"/>
      <c r="U1005" s="28" t="s">
        <v>129</v>
      </c>
      <c r="V1005" s="29">
        <v>7.0843620435875432E-4</v>
      </c>
    </row>
    <row r="1006" spans="1:22" x14ac:dyDescent="0.2">
      <c r="A1006" s="28">
        <v>2013</v>
      </c>
      <c r="B1006" s="28" t="s">
        <v>83</v>
      </c>
      <c r="C1006" s="28" t="s">
        <v>80</v>
      </c>
      <c r="D1006" s="28" t="s">
        <v>72</v>
      </c>
      <c r="E1006" s="28" t="s">
        <v>78</v>
      </c>
      <c r="F1006" s="28" t="s">
        <v>93</v>
      </c>
      <c r="G1006" s="28">
        <v>2.1673705825432901</v>
      </c>
      <c r="H1006" s="29">
        <v>3.2012281344</v>
      </c>
      <c r="I1006" s="30">
        <v>10.836200068768635</v>
      </c>
      <c r="K1006" s="28">
        <v>1005</v>
      </c>
      <c r="L1006" s="28">
        <v>2014</v>
      </c>
      <c r="M1006" s="28" t="s">
        <v>56</v>
      </c>
      <c r="N1006" s="28" t="s">
        <v>160</v>
      </c>
      <c r="O1006" s="28">
        <v>1</v>
      </c>
      <c r="P1006" s="28" t="s">
        <v>128</v>
      </c>
      <c r="Q1006" s="28">
        <v>300</v>
      </c>
      <c r="R1006" s="28"/>
      <c r="S1006" s="28"/>
      <c r="T1006" s="28"/>
      <c r="U1006" s="28" t="s">
        <v>129</v>
      </c>
      <c r="V1006" s="29">
        <v>7.65</v>
      </c>
    </row>
    <row r="1007" spans="1:22" x14ac:dyDescent="0.2">
      <c r="A1007" s="28">
        <v>2012</v>
      </c>
      <c r="B1007" s="28" t="s">
        <v>83</v>
      </c>
      <c r="C1007" s="28" t="s">
        <v>80</v>
      </c>
      <c r="D1007" s="28" t="s">
        <v>72</v>
      </c>
      <c r="E1007" s="28" t="s">
        <v>78</v>
      </c>
      <c r="F1007" s="28" t="s">
        <v>93</v>
      </c>
      <c r="G1007" s="28">
        <v>2.1068411452932301</v>
      </c>
      <c r="H1007" s="29">
        <v>1.8777430399999999</v>
      </c>
      <c r="I1007" s="30">
        <v>6.3530594199803296</v>
      </c>
      <c r="K1007" s="28">
        <v>1006</v>
      </c>
      <c r="L1007" s="28">
        <v>2014</v>
      </c>
      <c r="M1007" s="28" t="s">
        <v>161</v>
      </c>
      <c r="N1007" s="28" t="s">
        <v>127</v>
      </c>
      <c r="O1007" s="28">
        <v>0.5</v>
      </c>
      <c r="P1007" s="28" t="s">
        <v>128</v>
      </c>
      <c r="Q1007" s="28">
        <v>199.39999999999901</v>
      </c>
      <c r="R1007" s="28"/>
      <c r="S1007" s="28"/>
      <c r="T1007" s="28"/>
      <c r="U1007" s="28" t="s">
        <v>129</v>
      </c>
      <c r="V1007" s="29">
        <v>27.118399999999866</v>
      </c>
    </row>
    <row r="1008" spans="1:22" x14ac:dyDescent="0.2">
      <c r="A1008" s="28">
        <v>2011</v>
      </c>
      <c r="B1008" s="28" t="s">
        <v>83</v>
      </c>
      <c r="C1008" s="28" t="s">
        <v>80</v>
      </c>
      <c r="D1008" s="28" t="s">
        <v>72</v>
      </c>
      <c r="E1008" s="28" t="s">
        <v>78</v>
      </c>
      <c r="F1008" s="28" t="s">
        <v>93</v>
      </c>
      <c r="G1008" s="28">
        <v>1.9267531951668899</v>
      </c>
      <c r="H1008" s="29">
        <v>1.761193472</v>
      </c>
      <c r="I1008" s="30">
        <v>5.9500086441501718</v>
      </c>
      <c r="K1008" s="28">
        <v>1007</v>
      </c>
      <c r="L1008" s="28">
        <v>2014</v>
      </c>
      <c r="M1008" s="28" t="s">
        <v>161</v>
      </c>
      <c r="N1008" s="28" t="s">
        <v>127</v>
      </c>
      <c r="O1008" s="28">
        <v>0.5</v>
      </c>
      <c r="P1008" s="28" t="s">
        <v>128</v>
      </c>
      <c r="Q1008" s="28">
        <v>199.39999999999901</v>
      </c>
      <c r="R1008" s="28"/>
      <c r="S1008" s="28"/>
      <c r="T1008" s="28"/>
      <c r="U1008" s="28" t="s">
        <v>133</v>
      </c>
      <c r="V1008" s="29">
        <v>27.118399999999866</v>
      </c>
    </row>
    <row r="1009" spans="1:22" x14ac:dyDescent="0.2">
      <c r="A1009" s="28">
        <v>2010</v>
      </c>
      <c r="B1009" s="28" t="s">
        <v>83</v>
      </c>
      <c r="C1009" s="28" t="s">
        <v>80</v>
      </c>
      <c r="D1009" s="28" t="s">
        <v>72</v>
      </c>
      <c r="E1009" s="28" t="s">
        <v>78</v>
      </c>
      <c r="F1009" s="28" t="s">
        <v>93</v>
      </c>
      <c r="G1009" s="28">
        <v>1.74666524504055</v>
      </c>
      <c r="H1009" s="29">
        <v>1.644643904</v>
      </c>
      <c r="I1009" s="30">
        <v>5.548112376376805</v>
      </c>
      <c r="K1009" s="28">
        <v>1008</v>
      </c>
      <c r="L1009" s="28">
        <v>2014</v>
      </c>
      <c r="M1009" s="28" t="s">
        <v>162</v>
      </c>
      <c r="N1009" s="28" t="s">
        <v>146</v>
      </c>
      <c r="O1009" s="28">
        <v>1</v>
      </c>
      <c r="P1009" s="28" t="s">
        <v>128</v>
      </c>
      <c r="Q1009" s="28">
        <v>97.6</v>
      </c>
      <c r="R1009" s="28"/>
      <c r="S1009" s="28"/>
      <c r="T1009" s="28"/>
      <c r="U1009" s="28" t="s">
        <v>129</v>
      </c>
      <c r="V1009" s="29">
        <v>8.0774969095110308E-5</v>
      </c>
    </row>
    <row r="1010" spans="1:22" x14ac:dyDescent="0.2">
      <c r="A1010" s="28">
        <v>2009</v>
      </c>
      <c r="B1010" s="28" t="s">
        <v>83</v>
      </c>
      <c r="C1010" s="28" t="s">
        <v>80</v>
      </c>
      <c r="D1010" s="28" t="s">
        <v>72</v>
      </c>
      <c r="E1010" s="28" t="s">
        <v>78</v>
      </c>
      <c r="F1010" s="28" t="s">
        <v>93</v>
      </c>
      <c r="G1010" s="28">
        <v>1.5665772949142101</v>
      </c>
      <c r="H1010" s="29">
        <v>1.5280943360000001</v>
      </c>
      <c r="I1010" s="30">
        <v>5.1473706166602282</v>
      </c>
      <c r="K1010" s="28">
        <v>1009</v>
      </c>
      <c r="L1010" s="28">
        <v>2014</v>
      </c>
      <c r="M1010" s="28" t="s">
        <v>163</v>
      </c>
      <c r="N1010" s="28" t="s">
        <v>146</v>
      </c>
      <c r="O1010" s="28">
        <v>1</v>
      </c>
      <c r="P1010" s="28" t="s">
        <v>128</v>
      </c>
      <c r="Q1010" s="28">
        <v>241.2</v>
      </c>
      <c r="R1010" s="28"/>
      <c r="S1010" s="28"/>
      <c r="T1010" s="28"/>
      <c r="U1010" s="28" t="s">
        <v>129</v>
      </c>
      <c r="V1010" s="29">
        <v>1.9962010805062096E-4</v>
      </c>
    </row>
    <row r="1011" spans="1:22" x14ac:dyDescent="0.2">
      <c r="A1011" s="28">
        <v>2008</v>
      </c>
      <c r="B1011" s="28" t="s">
        <v>83</v>
      </c>
      <c r="C1011" s="28" t="s">
        <v>80</v>
      </c>
      <c r="D1011" s="28" t="s">
        <v>72</v>
      </c>
      <c r="E1011" s="28" t="s">
        <v>78</v>
      </c>
      <c r="F1011" s="28" t="s">
        <v>93</v>
      </c>
      <c r="G1011" s="28">
        <v>1.3864893447878699</v>
      </c>
      <c r="H1011" s="29">
        <v>1.4115447679999999</v>
      </c>
      <c r="I1011" s="30">
        <v>4.7477833650004388</v>
      </c>
      <c r="K1011" s="28">
        <v>1010</v>
      </c>
      <c r="L1011" s="28">
        <v>2014</v>
      </c>
      <c r="M1011" s="28" t="s">
        <v>164</v>
      </c>
      <c r="N1011" s="28" t="s">
        <v>146</v>
      </c>
      <c r="O1011" s="28">
        <v>1</v>
      </c>
      <c r="P1011" s="28" t="s">
        <v>128</v>
      </c>
      <c r="Q1011" s="28">
        <v>246.79999999999899</v>
      </c>
      <c r="R1011" s="28"/>
      <c r="S1011" s="28"/>
      <c r="T1011" s="28"/>
      <c r="U1011" s="28" t="s">
        <v>129</v>
      </c>
      <c r="V1011" s="29">
        <v>2.0425473742492975E-4</v>
      </c>
    </row>
    <row r="1012" spans="1:22" x14ac:dyDescent="0.2">
      <c r="A1012" s="28">
        <v>2007</v>
      </c>
      <c r="B1012" s="28" t="s">
        <v>83</v>
      </c>
      <c r="C1012" s="28" t="s">
        <v>80</v>
      </c>
      <c r="D1012" s="28" t="s">
        <v>72</v>
      </c>
      <c r="E1012" s="28" t="s">
        <v>78</v>
      </c>
      <c r="F1012" s="28" t="s">
        <v>93</v>
      </c>
      <c r="G1012" s="28">
        <v>1.2064013946615399</v>
      </c>
      <c r="H1012" s="29">
        <v>1.2949952</v>
      </c>
      <c r="I1012" s="30">
        <v>4.3493506213974413</v>
      </c>
      <c r="K1012" s="28">
        <v>1011</v>
      </c>
      <c r="L1012" s="28">
        <v>2014</v>
      </c>
      <c r="M1012" s="28" t="s">
        <v>165</v>
      </c>
      <c r="N1012" s="28" t="s">
        <v>140</v>
      </c>
      <c r="O1012" s="28">
        <v>1</v>
      </c>
      <c r="P1012" s="28" t="s">
        <v>128</v>
      </c>
      <c r="Q1012" s="28">
        <v>10227.4</v>
      </c>
      <c r="R1012" s="28">
        <v>0</v>
      </c>
      <c r="S1012" s="45">
        <v>0</v>
      </c>
      <c r="T1012" s="45">
        <v>0</v>
      </c>
      <c r="U1012" s="28" t="s">
        <v>129</v>
      </c>
      <c r="V1012" s="29">
        <v>0</v>
      </c>
    </row>
    <row r="1013" spans="1:22" x14ac:dyDescent="0.2">
      <c r="A1013" s="28">
        <v>2006</v>
      </c>
      <c r="B1013" s="28" t="s">
        <v>83</v>
      </c>
      <c r="C1013" s="28" t="s">
        <v>80</v>
      </c>
      <c r="D1013" s="28" t="s">
        <v>72</v>
      </c>
      <c r="E1013" s="28" t="s">
        <v>78</v>
      </c>
      <c r="F1013" s="28" t="s">
        <v>93</v>
      </c>
      <c r="G1013" s="28">
        <v>1.45795684159526</v>
      </c>
      <c r="H1013" s="29">
        <v>1.4167247488000001</v>
      </c>
      <c r="I1013" s="30">
        <v>4.767991041701654</v>
      </c>
      <c r="K1013" s="28">
        <v>1012</v>
      </c>
      <c r="L1013" s="28">
        <v>2014</v>
      </c>
      <c r="M1013" s="28" t="s">
        <v>166</v>
      </c>
      <c r="N1013" s="28" t="s">
        <v>167</v>
      </c>
      <c r="O1013" s="28">
        <v>0.5</v>
      </c>
      <c r="P1013" s="28" t="s">
        <v>128</v>
      </c>
      <c r="Q1013" s="28">
        <v>9114.2999999999993</v>
      </c>
      <c r="R1013" s="28"/>
      <c r="S1013" s="28"/>
      <c r="T1013" s="28"/>
      <c r="U1013" s="28" t="s">
        <v>129</v>
      </c>
      <c r="V1013" s="29">
        <v>1491.8508911554443</v>
      </c>
    </row>
    <row r="1014" spans="1:22" x14ac:dyDescent="0.2">
      <c r="A1014" s="28">
        <v>2005</v>
      </c>
      <c r="B1014" s="28" t="s">
        <v>83</v>
      </c>
      <c r="C1014" s="28" t="s">
        <v>80</v>
      </c>
      <c r="D1014" s="28" t="s">
        <v>72</v>
      </c>
      <c r="E1014" s="28" t="s">
        <v>78</v>
      </c>
      <c r="F1014" s="28" t="s">
        <v>93</v>
      </c>
      <c r="G1014" s="28">
        <v>1.70951228852899</v>
      </c>
      <c r="H1014" s="29">
        <v>1.5384542976</v>
      </c>
      <c r="I1014" s="30">
        <v>5.188315808290926</v>
      </c>
      <c r="K1014" s="28">
        <v>1013</v>
      </c>
      <c r="L1014" s="28">
        <v>2014</v>
      </c>
      <c r="M1014" s="28" t="s">
        <v>166</v>
      </c>
      <c r="N1014" s="28" t="s">
        <v>167</v>
      </c>
      <c r="O1014" s="28">
        <v>0.5</v>
      </c>
      <c r="P1014" s="28" t="s">
        <v>128</v>
      </c>
      <c r="Q1014" s="28">
        <v>9114.2999999999993</v>
      </c>
      <c r="R1014" s="28"/>
      <c r="S1014" s="28"/>
      <c r="T1014" s="28"/>
      <c r="U1014" s="28" t="s">
        <v>133</v>
      </c>
      <c r="V1014" s="29">
        <v>1464.4979134648199</v>
      </c>
    </row>
    <row r="1015" spans="1:22" x14ac:dyDescent="0.2">
      <c r="A1015" s="28">
        <v>2004</v>
      </c>
      <c r="B1015" s="28" t="s">
        <v>83</v>
      </c>
      <c r="C1015" s="28" t="s">
        <v>80</v>
      </c>
      <c r="D1015" s="28" t="s">
        <v>72</v>
      </c>
      <c r="E1015" s="28" t="s">
        <v>78</v>
      </c>
      <c r="F1015" s="28" t="s">
        <v>93</v>
      </c>
      <c r="G1015" s="28">
        <v>1.96106773546272</v>
      </c>
      <c r="H1015" s="29">
        <v>1.6601838464000001</v>
      </c>
      <c r="I1015" s="30">
        <v>5.610324921165259</v>
      </c>
      <c r="K1015" s="28">
        <v>1014</v>
      </c>
      <c r="L1015" s="28">
        <v>2014</v>
      </c>
      <c r="M1015" s="28" t="s">
        <v>168</v>
      </c>
      <c r="N1015" s="28" t="s">
        <v>146</v>
      </c>
      <c r="O1015" s="28">
        <v>1</v>
      </c>
      <c r="P1015" s="28" t="s">
        <v>128</v>
      </c>
      <c r="Q1015" s="28">
        <v>4156.3999999999996</v>
      </c>
      <c r="R1015" s="28"/>
      <c r="S1015" s="28"/>
      <c r="T1015" s="28"/>
      <c r="U1015" s="28" t="s">
        <v>129</v>
      </c>
      <c r="V1015" s="29">
        <v>3.4398881306036523E-3</v>
      </c>
    </row>
    <row r="1016" spans="1:22" x14ac:dyDescent="0.2">
      <c r="A1016" s="28">
        <v>2003</v>
      </c>
      <c r="B1016" s="28" t="s">
        <v>83</v>
      </c>
      <c r="C1016" s="28" t="s">
        <v>80</v>
      </c>
      <c r="D1016" s="28" t="s">
        <v>72</v>
      </c>
      <c r="E1016" s="28" t="s">
        <v>78</v>
      </c>
      <c r="F1016" s="28" t="s">
        <v>93</v>
      </c>
      <c r="G1016" s="28">
        <v>2.2126231823964502</v>
      </c>
      <c r="H1016" s="29">
        <v>1.7819133951999999</v>
      </c>
      <c r="I1016" s="30">
        <v>6.0340183803246532</v>
      </c>
      <c r="K1016" s="28">
        <v>1015</v>
      </c>
      <c r="L1016" s="28">
        <v>2015</v>
      </c>
      <c r="M1016" s="28" t="s">
        <v>126</v>
      </c>
      <c r="N1016" s="28" t="s">
        <v>127</v>
      </c>
      <c r="O1016" s="28">
        <v>0.5</v>
      </c>
      <c r="P1016" s="28" t="s">
        <v>128</v>
      </c>
      <c r="Q1016" s="28">
        <v>1104</v>
      </c>
      <c r="R1016" s="28"/>
      <c r="S1016" s="28"/>
      <c r="T1016" s="28"/>
      <c r="U1016" s="28" t="s">
        <v>129</v>
      </c>
      <c r="V1016" s="29">
        <v>150.14400000000001</v>
      </c>
    </row>
    <row r="1017" spans="1:22" x14ac:dyDescent="0.2">
      <c r="A1017" s="28">
        <v>2002</v>
      </c>
      <c r="B1017" s="28" t="s">
        <v>83</v>
      </c>
      <c r="C1017" s="28" t="s">
        <v>80</v>
      </c>
      <c r="D1017" s="28" t="s">
        <v>72</v>
      </c>
      <c r="E1017" s="28" t="s">
        <v>78</v>
      </c>
      <c r="F1017" s="28" t="s">
        <v>93</v>
      </c>
      <c r="G1017" s="28">
        <v>2.4641786293301799</v>
      </c>
      <c r="H1017" s="29">
        <v>1.903642944</v>
      </c>
      <c r="I1017" s="30">
        <v>6.4593961857691067</v>
      </c>
      <c r="K1017" s="28">
        <v>1016</v>
      </c>
      <c r="L1017" s="28">
        <v>2015</v>
      </c>
      <c r="M1017" s="28" t="s">
        <v>126</v>
      </c>
      <c r="N1017" s="28" t="s">
        <v>127</v>
      </c>
      <c r="O1017" s="28">
        <v>0.5</v>
      </c>
      <c r="P1017" s="28" t="s">
        <v>128</v>
      </c>
      <c r="Q1017" s="28">
        <v>1104</v>
      </c>
      <c r="R1017" s="28"/>
      <c r="S1017" s="28"/>
      <c r="T1017" s="28"/>
      <c r="U1017" s="28" t="s">
        <v>133</v>
      </c>
      <c r="V1017" s="29">
        <v>150.14400000000001</v>
      </c>
    </row>
    <row r="1018" spans="1:22" x14ac:dyDescent="0.2">
      <c r="A1018" s="28">
        <v>2001</v>
      </c>
      <c r="B1018" s="28" t="s">
        <v>83</v>
      </c>
      <c r="C1018" s="28" t="s">
        <v>80</v>
      </c>
      <c r="D1018" s="28" t="s">
        <v>72</v>
      </c>
      <c r="E1018" s="28" t="s">
        <v>78</v>
      </c>
      <c r="F1018" s="28" t="s">
        <v>93</v>
      </c>
      <c r="G1018" s="28">
        <v>2.45870038674938</v>
      </c>
      <c r="H1018" s="29">
        <v>2.0616323583999998</v>
      </c>
      <c r="I1018" s="30">
        <v>6.9951715114969035</v>
      </c>
      <c r="K1018" s="28">
        <v>1017</v>
      </c>
      <c r="L1018" s="28">
        <v>2015</v>
      </c>
      <c r="M1018" s="28" t="s">
        <v>136</v>
      </c>
      <c r="N1018" s="28" t="s">
        <v>137</v>
      </c>
      <c r="O1018" s="28">
        <v>0.5</v>
      </c>
      <c r="P1018" s="28" t="s">
        <v>128</v>
      </c>
      <c r="Q1018" s="28">
        <v>66.3</v>
      </c>
      <c r="R1018" s="28"/>
      <c r="S1018" s="28"/>
      <c r="T1018" s="28"/>
      <c r="U1018" s="28" t="s">
        <v>129</v>
      </c>
      <c r="V1018" s="29">
        <v>0</v>
      </c>
    </row>
    <row r="1019" spans="1:22" x14ac:dyDescent="0.2">
      <c r="A1019" s="28">
        <v>2000</v>
      </c>
      <c r="B1019" s="28" t="s">
        <v>83</v>
      </c>
      <c r="C1019" s="28" t="s">
        <v>80</v>
      </c>
      <c r="D1019" s="28" t="s">
        <v>72</v>
      </c>
      <c r="E1019" s="28" t="s">
        <v>78</v>
      </c>
      <c r="F1019" s="28" t="s">
        <v>93</v>
      </c>
      <c r="G1019" s="28">
        <v>2.45322214416858</v>
      </c>
      <c r="H1019" s="29">
        <v>2.2196217728000001</v>
      </c>
      <c r="I1019" s="30">
        <v>7.5308992302160505</v>
      </c>
      <c r="K1019" s="28">
        <v>1018</v>
      </c>
      <c r="L1019" s="28">
        <v>2015</v>
      </c>
      <c r="M1019" s="28" t="s">
        <v>136</v>
      </c>
      <c r="N1019" s="28" t="s">
        <v>137</v>
      </c>
      <c r="O1019" s="28">
        <v>0.5</v>
      </c>
      <c r="P1019" s="28" t="s">
        <v>128</v>
      </c>
      <c r="Q1019" s="28">
        <v>66.3</v>
      </c>
      <c r="R1019" s="28"/>
      <c r="S1019" s="28"/>
      <c r="T1019" s="28"/>
      <c r="U1019" s="28" t="s">
        <v>133</v>
      </c>
      <c r="V1019" s="29">
        <v>0</v>
      </c>
    </row>
    <row r="1020" spans="1:22" x14ac:dyDescent="0.2">
      <c r="A1020" s="28">
        <v>1999</v>
      </c>
      <c r="B1020" s="28" t="s">
        <v>83</v>
      </c>
      <c r="C1020" s="28" t="s">
        <v>80</v>
      </c>
      <c r="D1020" s="28" t="s">
        <v>72</v>
      </c>
      <c r="E1020" s="28" t="s">
        <v>78</v>
      </c>
      <c r="F1020" s="28" t="s">
        <v>93</v>
      </c>
      <c r="G1020" s="28">
        <v>2.44774390158778</v>
      </c>
      <c r="H1020" s="29">
        <v>2.9720139840000002</v>
      </c>
      <c r="I1020" s="30">
        <v>10.08322417740818</v>
      </c>
      <c r="K1020" s="28">
        <v>1019</v>
      </c>
      <c r="L1020" s="28">
        <v>2015</v>
      </c>
      <c r="M1020" s="28" t="s">
        <v>49</v>
      </c>
      <c r="N1020" s="28" t="s">
        <v>140</v>
      </c>
      <c r="O1020" s="28">
        <v>2.02958166569146E-2</v>
      </c>
      <c r="P1020" s="28" t="s">
        <v>128</v>
      </c>
      <c r="Q1020" s="28">
        <v>2387.8231255026499</v>
      </c>
      <c r="R1020" s="28">
        <v>50</v>
      </c>
      <c r="S1020" s="45">
        <v>0.3</v>
      </c>
      <c r="T1020" s="45">
        <v>0.15</v>
      </c>
      <c r="U1020" s="28" t="s">
        <v>141</v>
      </c>
      <c r="V1020" s="29">
        <v>2029.6496566772526</v>
      </c>
    </row>
    <row r="1021" spans="1:22" x14ac:dyDescent="0.2">
      <c r="A1021" s="28">
        <v>1998</v>
      </c>
      <c r="B1021" s="28" t="s">
        <v>83</v>
      </c>
      <c r="C1021" s="28" t="s">
        <v>80</v>
      </c>
      <c r="D1021" s="28" t="s">
        <v>72</v>
      </c>
      <c r="E1021" s="28" t="s">
        <v>78</v>
      </c>
      <c r="F1021" s="28" t="s">
        <v>93</v>
      </c>
      <c r="G1021" s="28">
        <v>2.44226565900698</v>
      </c>
      <c r="H1021" s="29">
        <v>3.1695007519999998</v>
      </c>
      <c r="I1021" s="30">
        <v>10.75276480828548</v>
      </c>
      <c r="K1021" s="28">
        <v>1020</v>
      </c>
      <c r="L1021" s="28">
        <v>2015</v>
      </c>
      <c r="M1021" s="28" t="s">
        <v>49</v>
      </c>
      <c r="N1021" s="28" t="s">
        <v>140</v>
      </c>
      <c r="O1021" s="28">
        <v>0.26180012881064801</v>
      </c>
      <c r="P1021" s="28" t="s">
        <v>128</v>
      </c>
      <c r="Q1021" s="28">
        <v>30801.046954701502</v>
      </c>
      <c r="R1021" s="28">
        <v>50</v>
      </c>
      <c r="S1021" s="45">
        <v>0.3</v>
      </c>
      <c r="T1021" s="45">
        <v>0.15</v>
      </c>
      <c r="U1021" s="28" t="s">
        <v>169</v>
      </c>
      <c r="V1021" s="29">
        <v>26180.889911496281</v>
      </c>
    </row>
    <row r="1022" spans="1:22" x14ac:dyDescent="0.2">
      <c r="A1022" s="28">
        <v>1997</v>
      </c>
      <c r="B1022" s="28" t="s">
        <v>83</v>
      </c>
      <c r="C1022" s="28" t="s">
        <v>80</v>
      </c>
      <c r="D1022" s="28" t="s">
        <v>72</v>
      </c>
      <c r="E1022" s="28" t="s">
        <v>78</v>
      </c>
      <c r="F1022" s="28" t="s">
        <v>93</v>
      </c>
      <c r="G1022" s="28">
        <v>2.43678741642618</v>
      </c>
      <c r="H1022" s="29">
        <v>3.3669875199999999</v>
      </c>
      <c r="I1022" s="30">
        <v>11.422245930401969</v>
      </c>
      <c r="K1022" s="28">
        <v>1021</v>
      </c>
      <c r="L1022" s="28">
        <v>2015</v>
      </c>
      <c r="M1022" s="28" t="s">
        <v>49</v>
      </c>
      <c r="N1022" s="28" t="s">
        <v>140</v>
      </c>
      <c r="O1022" s="28">
        <v>3.5121893039454198E-2</v>
      </c>
      <c r="P1022" s="28" t="s">
        <v>128</v>
      </c>
      <c r="Q1022" s="28">
        <v>4132.1258379848196</v>
      </c>
      <c r="R1022" s="28">
        <v>50</v>
      </c>
      <c r="S1022" s="45">
        <v>0.3</v>
      </c>
      <c r="T1022" s="45">
        <v>0.15</v>
      </c>
      <c r="U1022" s="28" t="s">
        <v>129</v>
      </c>
      <c r="V1022" s="29">
        <v>3512.3069622870971</v>
      </c>
    </row>
    <row r="1023" spans="1:22" x14ac:dyDescent="0.2">
      <c r="A1023" s="28">
        <v>1996</v>
      </c>
      <c r="B1023" s="28" t="s">
        <v>83</v>
      </c>
      <c r="C1023" s="28" t="s">
        <v>80</v>
      </c>
      <c r="D1023" s="28" t="s">
        <v>72</v>
      </c>
      <c r="E1023" s="28" t="s">
        <v>78</v>
      </c>
      <c r="F1023" s="28" t="s">
        <v>93</v>
      </c>
      <c r="G1023" s="28">
        <v>2.43678741642618</v>
      </c>
      <c r="H1023" s="29">
        <v>3.3669875199999999</v>
      </c>
      <c r="I1023" s="30">
        <v>11.422245930401969</v>
      </c>
      <c r="K1023" s="28">
        <v>1022</v>
      </c>
      <c r="L1023" s="28">
        <v>2015</v>
      </c>
      <c r="M1023" s="28" t="s">
        <v>49</v>
      </c>
      <c r="N1023" s="28" t="s">
        <v>140</v>
      </c>
      <c r="O1023" s="28">
        <v>0.15</v>
      </c>
      <c r="P1023" s="28" t="s">
        <v>128</v>
      </c>
      <c r="Q1023" s="28">
        <v>17647.6499999999</v>
      </c>
      <c r="R1023" s="28">
        <v>50</v>
      </c>
      <c r="S1023" s="45">
        <v>0.3</v>
      </c>
      <c r="T1023" s="45">
        <v>0.15</v>
      </c>
      <c r="U1023" s="28" t="s">
        <v>142</v>
      </c>
      <c r="V1023" s="29">
        <v>15000.502499999917</v>
      </c>
    </row>
    <row r="1024" spans="1:22" x14ac:dyDescent="0.2">
      <c r="A1024" s="28">
        <v>1995</v>
      </c>
      <c r="B1024" s="28" t="s">
        <v>83</v>
      </c>
      <c r="C1024" s="28" t="s">
        <v>80</v>
      </c>
      <c r="D1024" s="28" t="s">
        <v>72</v>
      </c>
      <c r="E1024" s="28" t="s">
        <v>78</v>
      </c>
      <c r="F1024" s="28" t="s">
        <v>93</v>
      </c>
      <c r="G1024" s="28">
        <v>2.43678741642618</v>
      </c>
      <c r="H1024" s="29">
        <v>3.3669875199999999</v>
      </c>
      <c r="I1024" s="30">
        <v>11.422245930401969</v>
      </c>
      <c r="K1024" s="28">
        <v>1023</v>
      </c>
      <c r="L1024" s="28">
        <v>2015</v>
      </c>
      <c r="M1024" s="28" t="s">
        <v>49</v>
      </c>
      <c r="N1024" s="28" t="s">
        <v>140</v>
      </c>
      <c r="O1024" s="28">
        <v>2.5000000000000001E-2</v>
      </c>
      <c r="P1024" s="28" t="s">
        <v>128</v>
      </c>
      <c r="Q1024" s="28">
        <v>2941.2750000000001</v>
      </c>
      <c r="R1024" s="28">
        <v>50</v>
      </c>
      <c r="S1024" s="45">
        <v>0.3</v>
      </c>
      <c r="T1024" s="45">
        <v>0.15</v>
      </c>
      <c r="U1024" s="28" t="s">
        <v>171</v>
      </c>
      <c r="V1024" s="29">
        <v>2500.0837500000002</v>
      </c>
    </row>
    <row r="1025" spans="1:22" x14ac:dyDescent="0.2">
      <c r="A1025" s="28">
        <v>1994</v>
      </c>
      <c r="B1025" s="28" t="s">
        <v>83</v>
      </c>
      <c r="C1025" s="28" t="s">
        <v>80</v>
      </c>
      <c r="D1025" s="28" t="s">
        <v>72</v>
      </c>
      <c r="E1025" s="28" t="s">
        <v>78</v>
      </c>
      <c r="F1025" s="28" t="s">
        <v>93</v>
      </c>
      <c r="G1025" s="28">
        <v>2.43678741642618</v>
      </c>
      <c r="H1025" s="29">
        <v>3.3669875199999999</v>
      </c>
      <c r="I1025" s="30">
        <v>11.422245930401969</v>
      </c>
      <c r="K1025" s="28">
        <v>1024</v>
      </c>
      <c r="L1025" s="28">
        <v>2015</v>
      </c>
      <c r="M1025" s="28" t="s">
        <v>49</v>
      </c>
      <c r="N1025" s="28" t="s">
        <v>140</v>
      </c>
      <c r="O1025" s="28">
        <v>7.7821614929828404E-3</v>
      </c>
      <c r="P1025" s="28" t="s">
        <v>128</v>
      </c>
      <c r="Q1025" s="28">
        <v>915.57908181092398</v>
      </c>
      <c r="R1025" s="28">
        <v>50</v>
      </c>
      <c r="S1025" s="45">
        <v>0.3</v>
      </c>
      <c r="T1025" s="45">
        <v>0.15</v>
      </c>
      <c r="U1025" s="28" t="s">
        <v>170</v>
      </c>
      <c r="V1025" s="29">
        <v>778.24221953928543</v>
      </c>
    </row>
    <row r="1026" spans="1:22" x14ac:dyDescent="0.2">
      <c r="A1026" s="28">
        <v>1993</v>
      </c>
      <c r="B1026" s="28" t="s">
        <v>83</v>
      </c>
      <c r="C1026" s="28" t="s">
        <v>80</v>
      </c>
      <c r="D1026" s="28" t="s">
        <v>72</v>
      </c>
      <c r="E1026" s="28" t="s">
        <v>78</v>
      </c>
      <c r="F1026" s="28" t="s">
        <v>93</v>
      </c>
      <c r="G1026" s="28">
        <v>2.43678741642618</v>
      </c>
      <c r="H1026" s="29">
        <v>3.3669875199999999</v>
      </c>
      <c r="I1026" s="30">
        <v>11.422245930401969</v>
      </c>
      <c r="K1026" s="28">
        <v>1025</v>
      </c>
      <c r="L1026" s="28">
        <v>2015</v>
      </c>
      <c r="M1026" s="28" t="s">
        <v>49</v>
      </c>
      <c r="N1026" s="28" t="s">
        <v>140</v>
      </c>
      <c r="O1026" s="28">
        <v>0.5</v>
      </c>
      <c r="P1026" s="28" t="s">
        <v>128</v>
      </c>
      <c r="Q1026" s="28">
        <v>58825.5</v>
      </c>
      <c r="R1026" s="28">
        <v>50</v>
      </c>
      <c r="S1026" s="45">
        <v>0.3</v>
      </c>
      <c r="T1026" s="45">
        <v>0.15</v>
      </c>
      <c r="U1026" s="28" t="s">
        <v>133</v>
      </c>
      <c r="V1026" s="29">
        <v>50001.675000000003</v>
      </c>
    </row>
    <row r="1027" spans="1:22" x14ac:dyDescent="0.2">
      <c r="A1027" s="28">
        <v>1992</v>
      </c>
      <c r="B1027" s="28" t="s">
        <v>83</v>
      </c>
      <c r="C1027" s="28" t="s">
        <v>80</v>
      </c>
      <c r="D1027" s="28" t="s">
        <v>72</v>
      </c>
      <c r="E1027" s="28" t="s">
        <v>78</v>
      </c>
      <c r="F1027" s="28" t="s">
        <v>93</v>
      </c>
      <c r="G1027" s="28">
        <v>2.43678741642618</v>
      </c>
      <c r="H1027" s="29">
        <v>3.3669875199999999</v>
      </c>
      <c r="I1027" s="30">
        <v>11.422245930401969</v>
      </c>
      <c r="K1027" s="28">
        <v>1026</v>
      </c>
      <c r="L1027" s="28">
        <v>2015</v>
      </c>
      <c r="M1027" s="28" t="s">
        <v>50</v>
      </c>
      <c r="N1027" s="28" t="s">
        <v>143</v>
      </c>
      <c r="O1027" s="28">
        <v>0.5</v>
      </c>
      <c r="P1027" s="28" t="s">
        <v>128</v>
      </c>
      <c r="Q1027" s="28">
        <v>7012.5</v>
      </c>
      <c r="R1027" s="28"/>
      <c r="S1027" s="28"/>
      <c r="T1027" s="28"/>
      <c r="U1027" s="28" t="s">
        <v>129</v>
      </c>
      <c r="V1027" s="29">
        <v>8568.2977599228798</v>
      </c>
    </row>
    <row r="1028" spans="1:22" x14ac:dyDescent="0.2">
      <c r="A1028" s="28">
        <v>1991</v>
      </c>
      <c r="B1028" s="28" t="s">
        <v>83</v>
      </c>
      <c r="C1028" s="28" t="s">
        <v>80</v>
      </c>
      <c r="D1028" s="28" t="s">
        <v>72</v>
      </c>
      <c r="E1028" s="28" t="s">
        <v>78</v>
      </c>
      <c r="F1028" s="28" t="s">
        <v>93</v>
      </c>
      <c r="G1028" s="28">
        <v>2.43678741642618</v>
      </c>
      <c r="H1028" s="29">
        <v>3.3669875199999999</v>
      </c>
      <c r="I1028" s="30">
        <v>11.422245930401969</v>
      </c>
      <c r="K1028" s="28">
        <v>1027</v>
      </c>
      <c r="L1028" s="28">
        <v>2015</v>
      </c>
      <c r="M1028" s="28" t="s">
        <v>50</v>
      </c>
      <c r="N1028" s="28" t="s">
        <v>143</v>
      </c>
      <c r="O1028" s="28">
        <v>0.5</v>
      </c>
      <c r="P1028" s="28" t="s">
        <v>128</v>
      </c>
      <c r="Q1028" s="28">
        <v>7012.5</v>
      </c>
      <c r="R1028" s="28"/>
      <c r="S1028" s="28"/>
      <c r="T1028" s="28"/>
      <c r="U1028" s="28" t="s">
        <v>133</v>
      </c>
      <c r="V1028" s="29">
        <v>8353.5439750785008</v>
      </c>
    </row>
    <row r="1029" spans="1:22" x14ac:dyDescent="0.2">
      <c r="A1029" s="28">
        <v>1990</v>
      </c>
      <c r="B1029" s="28" t="s">
        <v>83</v>
      </c>
      <c r="C1029" s="28" t="s">
        <v>80</v>
      </c>
      <c r="D1029" s="28" t="s">
        <v>72</v>
      </c>
      <c r="E1029" s="28" t="s">
        <v>78</v>
      </c>
      <c r="F1029" s="28" t="s">
        <v>93</v>
      </c>
      <c r="G1029" s="28">
        <v>2.43678741642618</v>
      </c>
      <c r="H1029" s="29">
        <v>3.3669875199999999</v>
      </c>
      <c r="I1029" s="30">
        <v>11.422245930401969</v>
      </c>
      <c r="K1029" s="28">
        <v>1028</v>
      </c>
      <c r="L1029" s="28">
        <v>2015</v>
      </c>
      <c r="M1029" s="28" t="s">
        <v>51</v>
      </c>
      <c r="N1029" s="28" t="s">
        <v>144</v>
      </c>
      <c r="O1029" s="28">
        <v>3.9196969696969702E-2</v>
      </c>
      <c r="P1029" s="28" t="s">
        <v>128</v>
      </c>
      <c r="Q1029" s="28">
        <v>5174</v>
      </c>
      <c r="R1029" s="28"/>
      <c r="S1029" s="28"/>
      <c r="T1029" s="28"/>
      <c r="U1029" s="28" t="s">
        <v>141</v>
      </c>
      <c r="V1029" s="29">
        <v>12432.749692412399</v>
      </c>
    </row>
    <row r="1030" spans="1:22" x14ac:dyDescent="0.2">
      <c r="A1030" s="28">
        <v>2016</v>
      </c>
      <c r="B1030" s="28" t="s">
        <v>84</v>
      </c>
      <c r="C1030" s="28" t="s">
        <v>85</v>
      </c>
      <c r="D1030" s="28" t="s">
        <v>72</v>
      </c>
      <c r="E1030" s="28" t="s">
        <v>78</v>
      </c>
      <c r="F1030" s="28" t="s">
        <v>93</v>
      </c>
      <c r="G1030" s="28">
        <v>2.31092292816288</v>
      </c>
      <c r="H1030" s="29">
        <v>6.5462007359999896</v>
      </c>
      <c r="I1030" s="30">
        <v>22.3329654165736</v>
      </c>
      <c r="K1030" s="28">
        <v>1029</v>
      </c>
      <c r="L1030" s="28">
        <v>2015</v>
      </c>
      <c r="M1030" s="28" t="s">
        <v>51</v>
      </c>
      <c r="N1030" s="28" t="s">
        <v>144</v>
      </c>
      <c r="O1030" s="28">
        <v>0.51166363636363599</v>
      </c>
      <c r="P1030" s="28" t="s">
        <v>128</v>
      </c>
      <c r="Q1030" s="28">
        <v>67539.599999999904</v>
      </c>
      <c r="R1030" s="28"/>
      <c r="S1030" s="28"/>
      <c r="T1030" s="28"/>
      <c r="U1030" s="28" t="s">
        <v>169</v>
      </c>
      <c r="V1030" s="29">
        <v>172944.30470476989</v>
      </c>
    </row>
    <row r="1031" spans="1:22" x14ac:dyDescent="0.2">
      <c r="A1031" s="28">
        <v>2015</v>
      </c>
      <c r="B1031" s="28" t="s">
        <v>84</v>
      </c>
      <c r="C1031" s="28" t="s">
        <v>85</v>
      </c>
      <c r="D1031" s="28" t="s">
        <v>72</v>
      </c>
      <c r="E1031" s="28" t="s">
        <v>78</v>
      </c>
      <c r="F1031" s="28" t="s">
        <v>93</v>
      </c>
      <c r="G1031" s="28">
        <v>2.6531420847108</v>
      </c>
      <c r="H1031" s="29">
        <v>11.39595776</v>
      </c>
      <c r="I1031" s="30">
        <v>39.023817776807796</v>
      </c>
      <c r="K1031" s="28">
        <v>1030</v>
      </c>
      <c r="L1031" s="28">
        <v>2015</v>
      </c>
      <c r="M1031" s="28" t="s">
        <v>51</v>
      </c>
      <c r="N1031" s="28" t="s">
        <v>144</v>
      </c>
      <c r="O1031" s="28">
        <v>6.8642424242424199E-2</v>
      </c>
      <c r="P1031" s="28" t="s">
        <v>128</v>
      </c>
      <c r="Q1031" s="28">
        <v>9060.7999999999993</v>
      </c>
      <c r="R1031" s="28"/>
      <c r="S1031" s="28"/>
      <c r="T1031" s="28"/>
      <c r="U1031" s="28" t="s">
        <v>129</v>
      </c>
      <c r="V1031" s="29">
        <v>24157.182351394924</v>
      </c>
    </row>
    <row r="1032" spans="1:22" x14ac:dyDescent="0.2">
      <c r="A1032" s="28">
        <v>2014</v>
      </c>
      <c r="B1032" s="28" t="s">
        <v>84</v>
      </c>
      <c r="C1032" s="28" t="s">
        <v>85</v>
      </c>
      <c r="D1032" s="28" t="s">
        <v>72</v>
      </c>
      <c r="E1032" s="28" t="s">
        <v>78</v>
      </c>
      <c r="F1032" s="28" t="s">
        <v>93</v>
      </c>
      <c r="G1032" s="28">
        <v>2.9953612412587201</v>
      </c>
      <c r="H1032" s="29">
        <v>15.695341824</v>
      </c>
      <c r="I1032" s="30">
        <v>53.946778817981034</v>
      </c>
      <c r="K1032" s="28">
        <v>1031</v>
      </c>
      <c r="L1032" s="28">
        <v>2015</v>
      </c>
      <c r="M1032" s="28" t="s">
        <v>51</v>
      </c>
      <c r="N1032" s="28" t="s">
        <v>144</v>
      </c>
      <c r="O1032" s="28">
        <v>8.0401515151515099E-2</v>
      </c>
      <c r="P1032" s="28" t="s">
        <v>128</v>
      </c>
      <c r="Q1032" s="28">
        <v>10612.9999999999</v>
      </c>
      <c r="R1032" s="28"/>
      <c r="S1032" s="28"/>
      <c r="T1032" s="28"/>
      <c r="U1032" s="28" t="s">
        <v>142</v>
      </c>
      <c r="V1032" s="29">
        <v>38186.196316243157</v>
      </c>
    </row>
    <row r="1033" spans="1:22" x14ac:dyDescent="0.2">
      <c r="A1033" s="28">
        <v>2013</v>
      </c>
      <c r="B1033" s="28" t="s">
        <v>84</v>
      </c>
      <c r="C1033" s="28" t="s">
        <v>85</v>
      </c>
      <c r="D1033" s="28" t="s">
        <v>72</v>
      </c>
      <c r="E1033" s="28" t="s">
        <v>78</v>
      </c>
      <c r="F1033" s="28" t="s">
        <v>93</v>
      </c>
      <c r="G1033" s="28">
        <v>3.3375803978066401</v>
      </c>
      <c r="H1033" s="29">
        <v>14.814745088</v>
      </c>
      <c r="I1033" s="30">
        <v>51.10916059934177</v>
      </c>
      <c r="K1033" s="28">
        <v>1032</v>
      </c>
      <c r="L1033" s="28">
        <v>2015</v>
      </c>
      <c r="M1033" s="28" t="s">
        <v>51</v>
      </c>
      <c r="N1033" s="28" t="s">
        <v>144</v>
      </c>
      <c r="O1033" s="28">
        <v>1.9598484848484799E-2</v>
      </c>
      <c r="P1033" s="28" t="s">
        <v>128</v>
      </c>
      <c r="Q1033" s="28">
        <v>2587</v>
      </c>
      <c r="R1033" s="28"/>
      <c r="S1033" s="28"/>
      <c r="T1033" s="28"/>
      <c r="U1033" s="28" t="s">
        <v>171</v>
      </c>
      <c r="V1033" s="29">
        <v>6410.5973790396101</v>
      </c>
    </row>
    <row r="1034" spans="1:22" x14ac:dyDescent="0.2">
      <c r="A1034" s="28">
        <v>2012</v>
      </c>
      <c r="B1034" s="28" t="s">
        <v>84</v>
      </c>
      <c r="C1034" s="28" t="s">
        <v>85</v>
      </c>
      <c r="D1034" s="28" t="s">
        <v>72</v>
      </c>
      <c r="E1034" s="28" t="s">
        <v>78</v>
      </c>
      <c r="F1034" s="28" t="s">
        <v>93</v>
      </c>
      <c r="G1034" s="28">
        <v>3.6797995543545601</v>
      </c>
      <c r="H1034" s="29">
        <v>13.934148351999999</v>
      </c>
      <c r="I1034" s="30">
        <v>48.249062110348113</v>
      </c>
      <c r="K1034" s="28">
        <v>1033</v>
      </c>
      <c r="L1034" s="28">
        <v>2015</v>
      </c>
      <c r="M1034" s="28" t="s">
        <v>51</v>
      </c>
      <c r="N1034" s="28" t="s">
        <v>144</v>
      </c>
      <c r="O1034" s="28">
        <v>1.5678787878787799E-2</v>
      </c>
      <c r="P1034" s="28" t="s">
        <v>128</v>
      </c>
      <c r="Q1034" s="28">
        <v>2069.6</v>
      </c>
      <c r="R1034" s="28"/>
      <c r="S1034" s="28"/>
      <c r="T1034" s="28"/>
      <c r="U1034" s="28" t="s">
        <v>170</v>
      </c>
      <c r="V1034" s="29">
        <v>5617.4789368409402</v>
      </c>
    </row>
    <row r="1035" spans="1:22" x14ac:dyDescent="0.2">
      <c r="A1035" s="28">
        <v>2011</v>
      </c>
      <c r="B1035" s="28" t="s">
        <v>84</v>
      </c>
      <c r="C1035" s="28" t="s">
        <v>85</v>
      </c>
      <c r="D1035" s="28" t="s">
        <v>72</v>
      </c>
      <c r="E1035" s="28" t="s">
        <v>78</v>
      </c>
      <c r="F1035" s="28" t="s">
        <v>93</v>
      </c>
      <c r="G1035" s="28">
        <v>3.6797995543545601</v>
      </c>
      <c r="H1035" s="29">
        <v>13.934148351999999</v>
      </c>
      <c r="I1035" s="30">
        <v>48.249062110348113</v>
      </c>
      <c r="K1035" s="28">
        <v>1034</v>
      </c>
      <c r="L1035" s="28">
        <v>2015</v>
      </c>
      <c r="M1035" s="28" t="s">
        <v>51</v>
      </c>
      <c r="N1035" s="28" t="s">
        <v>144</v>
      </c>
      <c r="O1035" s="28">
        <v>0.26481818181818101</v>
      </c>
      <c r="P1035" s="28" t="s">
        <v>128</v>
      </c>
      <c r="Q1035" s="28">
        <v>34956</v>
      </c>
      <c r="R1035" s="28"/>
      <c r="S1035" s="28"/>
      <c r="T1035" s="28"/>
      <c r="U1035" s="28" t="s">
        <v>133</v>
      </c>
      <c r="V1035" s="29">
        <v>90651.756559643996</v>
      </c>
    </row>
    <row r="1036" spans="1:22" x14ac:dyDescent="0.2">
      <c r="A1036" s="28">
        <v>2010</v>
      </c>
      <c r="B1036" s="28" t="s">
        <v>84</v>
      </c>
      <c r="C1036" s="28" t="s">
        <v>85</v>
      </c>
      <c r="D1036" s="28" t="s">
        <v>72</v>
      </c>
      <c r="E1036" s="28" t="s">
        <v>78</v>
      </c>
      <c r="F1036" s="28" t="s">
        <v>93</v>
      </c>
      <c r="G1036" s="28">
        <v>3.6797995543545601</v>
      </c>
      <c r="H1036" s="29">
        <v>13.934148351999999</v>
      </c>
      <c r="I1036" s="30">
        <v>48.249062110348113</v>
      </c>
      <c r="K1036" s="28">
        <v>1035</v>
      </c>
      <c r="L1036" s="28">
        <v>2015</v>
      </c>
      <c r="M1036" s="28" t="s">
        <v>145</v>
      </c>
      <c r="N1036" s="28" t="s">
        <v>146</v>
      </c>
      <c r="O1036" s="28">
        <v>1</v>
      </c>
      <c r="P1036" s="28" t="s">
        <v>128</v>
      </c>
      <c r="Q1036" s="28">
        <v>54198.8</v>
      </c>
      <c r="R1036" s="28"/>
      <c r="S1036" s="28"/>
      <c r="T1036" s="28"/>
      <c r="U1036" s="28" t="s">
        <v>129</v>
      </c>
      <c r="V1036" s="29">
        <v>4.4855598309344928E-2</v>
      </c>
    </row>
    <row r="1037" spans="1:22" x14ac:dyDescent="0.2">
      <c r="A1037" s="28">
        <v>2009</v>
      </c>
      <c r="B1037" s="28" t="s">
        <v>84</v>
      </c>
      <c r="C1037" s="28" t="s">
        <v>85</v>
      </c>
      <c r="D1037" s="28" t="s">
        <v>72</v>
      </c>
      <c r="E1037" s="28" t="s">
        <v>78</v>
      </c>
      <c r="F1037" s="28" t="s">
        <v>93</v>
      </c>
      <c r="G1037" s="28">
        <v>3.6797995543545601</v>
      </c>
      <c r="H1037" s="29">
        <v>13.934148351999999</v>
      </c>
      <c r="I1037" s="30">
        <v>48.249062110348113</v>
      </c>
      <c r="K1037" s="28">
        <v>1036</v>
      </c>
      <c r="L1037" s="28">
        <v>2015</v>
      </c>
      <c r="M1037" s="28" t="s">
        <v>147</v>
      </c>
      <c r="N1037" s="28" t="s">
        <v>148</v>
      </c>
      <c r="O1037" s="28">
        <v>1</v>
      </c>
      <c r="P1037" s="28" t="s">
        <v>128</v>
      </c>
      <c r="Q1037" s="28">
        <v>188903.4</v>
      </c>
      <c r="R1037" s="28"/>
      <c r="S1037" s="28"/>
      <c r="T1037" s="28"/>
      <c r="U1037" s="28" t="s">
        <v>129</v>
      </c>
      <c r="V1037" s="29">
        <v>0.15633879402624243</v>
      </c>
    </row>
    <row r="1038" spans="1:22" x14ac:dyDescent="0.2">
      <c r="A1038" s="28">
        <v>2008</v>
      </c>
      <c r="B1038" s="28" t="s">
        <v>84</v>
      </c>
      <c r="C1038" s="28" t="s">
        <v>85</v>
      </c>
      <c r="D1038" s="28" t="s">
        <v>72</v>
      </c>
      <c r="E1038" s="28" t="s">
        <v>78</v>
      </c>
      <c r="F1038" s="28" t="s">
        <v>93</v>
      </c>
      <c r="G1038" s="28">
        <v>3.6797995543545601</v>
      </c>
      <c r="H1038" s="29">
        <v>13.934148351999999</v>
      </c>
      <c r="I1038" s="30">
        <v>48.249062110348113</v>
      </c>
      <c r="K1038" s="28">
        <v>1037</v>
      </c>
      <c r="L1038" s="28">
        <v>2015</v>
      </c>
      <c r="M1038" s="28" t="s">
        <v>149</v>
      </c>
      <c r="N1038" s="28" t="s">
        <v>140</v>
      </c>
      <c r="O1038" s="28">
        <v>1</v>
      </c>
      <c r="P1038" s="28" t="s">
        <v>128</v>
      </c>
      <c r="Q1038" s="28">
        <v>12358.4</v>
      </c>
      <c r="R1038" s="28">
        <v>0</v>
      </c>
      <c r="S1038" s="45">
        <v>0</v>
      </c>
      <c r="T1038" s="45">
        <v>0</v>
      </c>
      <c r="U1038" s="28" t="s">
        <v>129</v>
      </c>
      <c r="V1038" s="29">
        <v>0</v>
      </c>
    </row>
    <row r="1039" spans="1:22" x14ac:dyDescent="0.2">
      <c r="A1039" s="28">
        <v>2007</v>
      </c>
      <c r="B1039" s="28" t="s">
        <v>84</v>
      </c>
      <c r="C1039" s="28" t="s">
        <v>85</v>
      </c>
      <c r="D1039" s="28" t="s">
        <v>72</v>
      </c>
      <c r="E1039" s="28" t="s">
        <v>78</v>
      </c>
      <c r="F1039" s="28" t="s">
        <v>93</v>
      </c>
      <c r="G1039" s="28">
        <v>3.6797995543545601</v>
      </c>
      <c r="H1039" s="29">
        <v>13.934148351999999</v>
      </c>
      <c r="I1039" s="30">
        <v>48.249062110348113</v>
      </c>
      <c r="K1039" s="28">
        <v>1038</v>
      </c>
      <c r="L1039" s="28">
        <v>2015</v>
      </c>
      <c r="M1039" s="28" t="s">
        <v>150</v>
      </c>
      <c r="N1039" s="28" t="s">
        <v>148</v>
      </c>
      <c r="O1039" s="28">
        <v>1</v>
      </c>
      <c r="P1039" s="28" t="s">
        <v>128</v>
      </c>
      <c r="Q1039" s="28">
        <v>2933</v>
      </c>
      <c r="R1039" s="28"/>
      <c r="S1039" s="28"/>
      <c r="T1039" s="28"/>
      <c r="U1039" s="28" t="s">
        <v>129</v>
      </c>
      <c r="V1039" s="29">
        <v>2.4273871347946572E-3</v>
      </c>
    </row>
    <row r="1040" spans="1:22" x14ac:dyDescent="0.2">
      <c r="A1040" s="28">
        <v>2006</v>
      </c>
      <c r="B1040" s="28" t="s">
        <v>84</v>
      </c>
      <c r="C1040" s="28" t="s">
        <v>85</v>
      </c>
      <c r="D1040" s="28" t="s">
        <v>72</v>
      </c>
      <c r="E1040" s="28" t="s">
        <v>78</v>
      </c>
      <c r="F1040" s="28" t="s">
        <v>93</v>
      </c>
      <c r="G1040" s="28">
        <v>3.6797995543545601</v>
      </c>
      <c r="H1040" s="29">
        <v>13.934148351999999</v>
      </c>
      <c r="I1040" s="30">
        <v>48.249062110348113</v>
      </c>
      <c r="K1040" s="28">
        <v>1039</v>
      </c>
      <c r="L1040" s="28">
        <v>2015</v>
      </c>
      <c r="M1040" s="28" t="s">
        <v>151</v>
      </c>
      <c r="N1040" s="28" t="s">
        <v>146</v>
      </c>
      <c r="O1040" s="28">
        <v>1</v>
      </c>
      <c r="P1040" s="28" t="s">
        <v>128</v>
      </c>
      <c r="Q1040" s="28">
        <v>194</v>
      </c>
      <c r="R1040" s="28"/>
      <c r="S1040" s="28"/>
      <c r="T1040" s="28"/>
      <c r="U1040" s="28" t="s">
        <v>129</v>
      </c>
      <c r="V1040" s="29">
        <v>1.6055680332429712E-4</v>
      </c>
    </row>
    <row r="1041" spans="1:22" x14ac:dyDescent="0.2">
      <c r="A1041" s="28">
        <v>2005</v>
      </c>
      <c r="B1041" s="28" t="s">
        <v>84</v>
      </c>
      <c r="C1041" s="28" t="s">
        <v>85</v>
      </c>
      <c r="D1041" s="28" t="s">
        <v>72</v>
      </c>
      <c r="E1041" s="28" t="s">
        <v>78</v>
      </c>
      <c r="F1041" s="28" t="s">
        <v>93</v>
      </c>
      <c r="G1041" s="28">
        <v>3.6797995543545601</v>
      </c>
      <c r="H1041" s="29">
        <v>13.934148351999999</v>
      </c>
      <c r="I1041" s="30">
        <v>48.249062110348113</v>
      </c>
      <c r="K1041" s="28">
        <v>1040</v>
      </c>
      <c r="L1041" s="28">
        <v>2015</v>
      </c>
      <c r="M1041" s="28" t="s">
        <v>152</v>
      </c>
      <c r="N1041" s="28" t="s">
        <v>146</v>
      </c>
      <c r="O1041" s="28">
        <v>1</v>
      </c>
      <c r="P1041" s="28" t="s">
        <v>128</v>
      </c>
      <c r="Q1041" s="28">
        <v>2361</v>
      </c>
      <c r="R1041" s="28"/>
      <c r="S1041" s="28"/>
      <c r="T1041" s="28"/>
      <c r="U1041" s="28" t="s">
        <v>129</v>
      </c>
      <c r="V1041" s="29">
        <v>1.9539928487044616E-3</v>
      </c>
    </row>
    <row r="1042" spans="1:22" x14ac:dyDescent="0.2">
      <c r="A1042" s="28">
        <v>2004</v>
      </c>
      <c r="B1042" s="28" t="s">
        <v>84</v>
      </c>
      <c r="C1042" s="28" t="s">
        <v>85</v>
      </c>
      <c r="D1042" s="28" t="s">
        <v>72</v>
      </c>
      <c r="E1042" s="28" t="s">
        <v>78</v>
      </c>
      <c r="F1042" s="28" t="s">
        <v>93</v>
      </c>
      <c r="G1042" s="28">
        <v>3.6797995543545601</v>
      </c>
      <c r="H1042" s="29">
        <v>13.934148351999999</v>
      </c>
      <c r="I1042" s="30">
        <v>48.249062110348113</v>
      </c>
      <c r="K1042" s="28">
        <v>1041</v>
      </c>
      <c r="L1042" s="28">
        <v>2015</v>
      </c>
      <c r="M1042" s="28" t="s">
        <v>153</v>
      </c>
      <c r="N1042" s="28" t="s">
        <v>154</v>
      </c>
      <c r="O1042" s="28">
        <v>0.5</v>
      </c>
      <c r="P1042" s="28" t="s">
        <v>128</v>
      </c>
      <c r="Q1042" s="28">
        <v>4890.1000000000004</v>
      </c>
      <c r="R1042" s="28"/>
      <c r="S1042" s="28"/>
      <c r="T1042" s="28"/>
      <c r="U1042" s="28" t="s">
        <v>129</v>
      </c>
      <c r="V1042" s="29">
        <v>1909.5986218247383</v>
      </c>
    </row>
    <row r="1043" spans="1:22" x14ac:dyDescent="0.2">
      <c r="A1043" s="28">
        <v>2003</v>
      </c>
      <c r="B1043" s="28" t="s">
        <v>84</v>
      </c>
      <c r="C1043" s="28" t="s">
        <v>85</v>
      </c>
      <c r="D1043" s="28" t="s">
        <v>72</v>
      </c>
      <c r="E1043" s="28" t="s">
        <v>78</v>
      </c>
      <c r="F1043" s="28" t="s">
        <v>93</v>
      </c>
      <c r="G1043" s="28">
        <v>3.6797995543545601</v>
      </c>
      <c r="H1043" s="29">
        <v>13.934148351999999</v>
      </c>
      <c r="I1043" s="30">
        <v>48.249062110348113</v>
      </c>
      <c r="K1043" s="28">
        <v>1042</v>
      </c>
      <c r="L1043" s="28">
        <v>2015</v>
      </c>
      <c r="M1043" s="28" t="s">
        <v>153</v>
      </c>
      <c r="N1043" s="28" t="s">
        <v>154</v>
      </c>
      <c r="O1043" s="28">
        <v>0.5</v>
      </c>
      <c r="P1043" s="28" t="s">
        <v>128</v>
      </c>
      <c r="Q1043" s="28">
        <v>4890.1000000000004</v>
      </c>
      <c r="R1043" s="28"/>
      <c r="S1043" s="28"/>
      <c r="T1043" s="28"/>
      <c r="U1043" s="28" t="s">
        <v>133</v>
      </c>
      <c r="V1043" s="29">
        <v>1799.8220040737569</v>
      </c>
    </row>
    <row r="1044" spans="1:22" x14ac:dyDescent="0.2">
      <c r="A1044" s="28">
        <v>2002</v>
      </c>
      <c r="B1044" s="28" t="s">
        <v>84</v>
      </c>
      <c r="C1044" s="28" t="s">
        <v>85</v>
      </c>
      <c r="D1044" s="28" t="s">
        <v>72</v>
      </c>
      <c r="E1044" s="28" t="s">
        <v>78</v>
      </c>
      <c r="F1044" s="28" t="s">
        <v>93</v>
      </c>
      <c r="G1044" s="28">
        <v>3.6797995543545601</v>
      </c>
      <c r="H1044" s="29">
        <v>13.934148351999999</v>
      </c>
      <c r="I1044" s="30">
        <v>48.249062110348113</v>
      </c>
      <c r="K1044" s="28">
        <v>1043</v>
      </c>
      <c r="L1044" s="28">
        <v>2015</v>
      </c>
      <c r="M1044" s="28" t="s">
        <v>155</v>
      </c>
      <c r="N1044" s="28" t="s">
        <v>156</v>
      </c>
      <c r="O1044" s="28">
        <v>0.5</v>
      </c>
      <c r="P1044" s="28" t="s">
        <v>128</v>
      </c>
      <c r="Q1044" s="28">
        <v>377.5</v>
      </c>
      <c r="R1044" s="28"/>
      <c r="S1044" s="28"/>
      <c r="T1044" s="28"/>
      <c r="U1044" s="28" t="s">
        <v>129</v>
      </c>
      <c r="V1044" s="29">
        <v>75.174956861388409</v>
      </c>
    </row>
    <row r="1045" spans="1:22" x14ac:dyDescent="0.2">
      <c r="A1045" s="28">
        <v>2001</v>
      </c>
      <c r="B1045" s="28" t="s">
        <v>84</v>
      </c>
      <c r="C1045" s="28" t="s">
        <v>85</v>
      </c>
      <c r="D1045" s="28" t="s">
        <v>72</v>
      </c>
      <c r="E1045" s="28" t="s">
        <v>78</v>
      </c>
      <c r="F1045" s="28" t="s">
        <v>93</v>
      </c>
      <c r="G1045" s="28">
        <v>3.6797995543545601</v>
      </c>
      <c r="H1045" s="29">
        <v>13.934148351999999</v>
      </c>
      <c r="I1045" s="30">
        <v>48.249062110348113</v>
      </c>
      <c r="K1045" s="28">
        <v>1044</v>
      </c>
      <c r="L1045" s="28">
        <v>2015</v>
      </c>
      <c r="M1045" s="28" t="s">
        <v>155</v>
      </c>
      <c r="N1045" s="28" t="s">
        <v>156</v>
      </c>
      <c r="O1045" s="28">
        <v>0.5</v>
      </c>
      <c r="P1045" s="28" t="s">
        <v>128</v>
      </c>
      <c r="Q1045" s="28">
        <v>377.5</v>
      </c>
      <c r="R1045" s="28"/>
      <c r="S1045" s="28"/>
      <c r="T1045" s="28"/>
      <c r="U1045" s="28" t="s">
        <v>133</v>
      </c>
      <c r="V1045" s="29">
        <v>72.252749276535724</v>
      </c>
    </row>
    <row r="1046" spans="1:22" x14ac:dyDescent="0.2">
      <c r="A1046" s="28">
        <v>2000</v>
      </c>
      <c r="B1046" s="28" t="s">
        <v>84</v>
      </c>
      <c r="C1046" s="28" t="s">
        <v>85</v>
      </c>
      <c r="D1046" s="28" t="s">
        <v>72</v>
      </c>
      <c r="E1046" s="28" t="s">
        <v>78</v>
      </c>
      <c r="F1046" s="28" t="s">
        <v>93</v>
      </c>
      <c r="G1046" s="28">
        <v>3.6797995543545601</v>
      </c>
      <c r="H1046" s="29">
        <v>13.934148351999999</v>
      </c>
      <c r="I1046" s="30">
        <v>48.249062110348113</v>
      </c>
      <c r="K1046" s="28">
        <v>1045</v>
      </c>
      <c r="L1046" s="28">
        <v>2015</v>
      </c>
      <c r="M1046" s="28" t="s">
        <v>157</v>
      </c>
      <c r="N1046" s="28" t="s">
        <v>146</v>
      </c>
      <c r="O1046" s="28">
        <v>1</v>
      </c>
      <c r="P1046" s="28" t="s">
        <v>128</v>
      </c>
      <c r="Q1046" s="28">
        <v>255</v>
      </c>
      <c r="R1046" s="28"/>
      <c r="S1046" s="28"/>
      <c r="T1046" s="28"/>
      <c r="U1046" s="28" t="s">
        <v>129</v>
      </c>
      <c r="V1046" s="29">
        <v>2.1104115900874107E-4</v>
      </c>
    </row>
    <row r="1047" spans="1:22" x14ac:dyDescent="0.2">
      <c r="A1047" s="28">
        <v>1999</v>
      </c>
      <c r="B1047" s="28" t="s">
        <v>84</v>
      </c>
      <c r="C1047" s="28" t="s">
        <v>85</v>
      </c>
      <c r="D1047" s="28" t="s">
        <v>72</v>
      </c>
      <c r="E1047" s="28" t="s">
        <v>78</v>
      </c>
      <c r="F1047" s="28" t="s">
        <v>93</v>
      </c>
      <c r="G1047" s="28">
        <v>3.6797995543545601</v>
      </c>
      <c r="H1047" s="29">
        <v>17.41768544</v>
      </c>
      <c r="I1047" s="30">
        <v>60.311327637935143</v>
      </c>
      <c r="K1047" s="28">
        <v>1046</v>
      </c>
      <c r="L1047" s="28">
        <v>2015</v>
      </c>
      <c r="M1047" s="28" t="s">
        <v>55</v>
      </c>
      <c r="N1047" s="28" t="s">
        <v>158</v>
      </c>
      <c r="O1047" s="28">
        <v>0.5</v>
      </c>
      <c r="P1047" s="28" t="s">
        <v>128</v>
      </c>
      <c r="Q1047" s="28">
        <v>5058.1000000000004</v>
      </c>
      <c r="R1047" s="28"/>
      <c r="S1047" s="28"/>
      <c r="T1047" s="28"/>
      <c r="U1047" s="28" t="s">
        <v>129</v>
      </c>
      <c r="V1047" s="29">
        <v>845.16451214189863</v>
      </c>
    </row>
    <row r="1048" spans="1:22" x14ac:dyDescent="0.2">
      <c r="A1048" s="28">
        <v>1998</v>
      </c>
      <c r="B1048" s="28" t="s">
        <v>84</v>
      </c>
      <c r="C1048" s="28" t="s">
        <v>85</v>
      </c>
      <c r="D1048" s="28" t="s">
        <v>72</v>
      </c>
      <c r="E1048" s="28" t="s">
        <v>78</v>
      </c>
      <c r="F1048" s="28" t="s">
        <v>93</v>
      </c>
      <c r="G1048" s="28">
        <v>3.6797995543545601</v>
      </c>
      <c r="H1048" s="29">
        <v>17.41768544</v>
      </c>
      <c r="I1048" s="30">
        <v>60.311327637935143</v>
      </c>
      <c r="K1048" s="28">
        <v>1047</v>
      </c>
      <c r="L1048" s="28">
        <v>2015</v>
      </c>
      <c r="M1048" s="28" t="s">
        <v>55</v>
      </c>
      <c r="N1048" s="28" t="s">
        <v>158</v>
      </c>
      <c r="O1048" s="28">
        <v>0.5</v>
      </c>
      <c r="P1048" s="28" t="s">
        <v>128</v>
      </c>
      <c r="Q1048" s="28">
        <v>5058.1000000000004</v>
      </c>
      <c r="R1048" s="28"/>
      <c r="S1048" s="28"/>
      <c r="T1048" s="28"/>
      <c r="U1048" s="28" t="s">
        <v>133</v>
      </c>
      <c r="V1048" s="29">
        <v>826.22980465553212</v>
      </c>
    </row>
    <row r="1049" spans="1:22" x14ac:dyDescent="0.2">
      <c r="A1049" s="28">
        <v>1997</v>
      </c>
      <c r="B1049" s="28" t="s">
        <v>84</v>
      </c>
      <c r="C1049" s="28" t="s">
        <v>85</v>
      </c>
      <c r="D1049" s="28" t="s">
        <v>72</v>
      </c>
      <c r="E1049" s="28" t="s">
        <v>78</v>
      </c>
      <c r="F1049" s="28" t="s">
        <v>93</v>
      </c>
      <c r="G1049" s="28">
        <v>3.6797995543545601</v>
      </c>
      <c r="H1049" s="29">
        <v>17.41768544</v>
      </c>
      <c r="I1049" s="30">
        <v>60.311327637935143</v>
      </c>
      <c r="K1049" s="28">
        <v>1048</v>
      </c>
      <c r="L1049" s="28">
        <v>2015</v>
      </c>
      <c r="M1049" s="28" t="s">
        <v>159</v>
      </c>
      <c r="N1049" s="28" t="s">
        <v>146</v>
      </c>
      <c r="O1049" s="28">
        <v>1</v>
      </c>
      <c r="P1049" s="28" t="s">
        <v>128</v>
      </c>
      <c r="Q1049" s="28">
        <v>922</v>
      </c>
      <c r="R1049" s="28"/>
      <c r="S1049" s="28"/>
      <c r="T1049" s="28"/>
      <c r="U1049" s="28" t="s">
        <v>129</v>
      </c>
      <c r="V1049" s="29">
        <v>7.6305862198454617E-4</v>
      </c>
    </row>
    <row r="1050" spans="1:22" x14ac:dyDescent="0.2">
      <c r="A1050" s="28">
        <v>1996</v>
      </c>
      <c r="B1050" s="28" t="s">
        <v>84</v>
      </c>
      <c r="C1050" s="28" t="s">
        <v>85</v>
      </c>
      <c r="D1050" s="28" t="s">
        <v>72</v>
      </c>
      <c r="E1050" s="28" t="s">
        <v>78</v>
      </c>
      <c r="F1050" s="28" t="s">
        <v>93</v>
      </c>
      <c r="G1050" s="28">
        <v>3.6797995543545601</v>
      </c>
      <c r="H1050" s="29">
        <v>17.41768544</v>
      </c>
      <c r="I1050" s="30">
        <v>60.311327637935143</v>
      </c>
      <c r="K1050" s="28">
        <v>1049</v>
      </c>
      <c r="L1050" s="28">
        <v>2015</v>
      </c>
      <c r="M1050" s="28" t="s">
        <v>56</v>
      </c>
      <c r="N1050" s="28" t="s">
        <v>160</v>
      </c>
      <c r="O1050" s="28">
        <v>1</v>
      </c>
      <c r="P1050" s="28" t="s">
        <v>128</v>
      </c>
      <c r="Q1050" s="28">
        <v>1300</v>
      </c>
      <c r="R1050" s="28"/>
      <c r="S1050" s="28"/>
      <c r="T1050" s="28"/>
      <c r="U1050" s="28" t="s">
        <v>129</v>
      </c>
      <c r="V1050" s="29">
        <v>33.150000000000006</v>
      </c>
    </row>
    <row r="1051" spans="1:22" x14ac:dyDescent="0.2">
      <c r="A1051" s="28">
        <v>1995</v>
      </c>
      <c r="B1051" s="28" t="s">
        <v>84</v>
      </c>
      <c r="C1051" s="28" t="s">
        <v>85</v>
      </c>
      <c r="D1051" s="28" t="s">
        <v>72</v>
      </c>
      <c r="E1051" s="28" t="s">
        <v>78</v>
      </c>
      <c r="F1051" s="28" t="s">
        <v>93</v>
      </c>
      <c r="G1051" s="28">
        <v>3.6797995543545601</v>
      </c>
      <c r="H1051" s="29">
        <v>17.41768544</v>
      </c>
      <c r="I1051" s="30">
        <v>60.311327637935143</v>
      </c>
      <c r="K1051" s="28">
        <v>1050</v>
      </c>
      <c r="L1051" s="28">
        <v>2015</v>
      </c>
      <c r="M1051" s="28" t="s">
        <v>161</v>
      </c>
      <c r="N1051" s="28" t="s">
        <v>127</v>
      </c>
      <c r="O1051" s="28">
        <v>0.5</v>
      </c>
      <c r="P1051" s="28" t="s">
        <v>128</v>
      </c>
      <c r="Q1051" s="28">
        <v>165.1</v>
      </c>
      <c r="R1051" s="28"/>
      <c r="S1051" s="28"/>
      <c r="T1051" s="28"/>
      <c r="U1051" s="28" t="s">
        <v>129</v>
      </c>
      <c r="V1051" s="29">
        <v>22.453600000000002</v>
      </c>
    </row>
    <row r="1052" spans="1:22" x14ac:dyDescent="0.2">
      <c r="A1052" s="28">
        <v>1994</v>
      </c>
      <c r="B1052" s="28" t="s">
        <v>84</v>
      </c>
      <c r="C1052" s="28" t="s">
        <v>85</v>
      </c>
      <c r="D1052" s="28" t="s">
        <v>72</v>
      </c>
      <c r="E1052" s="28" t="s">
        <v>78</v>
      </c>
      <c r="F1052" s="28" t="s">
        <v>93</v>
      </c>
      <c r="G1052" s="28">
        <v>3.6797995543545601</v>
      </c>
      <c r="H1052" s="29">
        <v>17.41768544</v>
      </c>
      <c r="I1052" s="30">
        <v>60.311327637935143</v>
      </c>
      <c r="K1052" s="28">
        <v>1051</v>
      </c>
      <c r="L1052" s="28">
        <v>2015</v>
      </c>
      <c r="M1052" s="28" t="s">
        <v>161</v>
      </c>
      <c r="N1052" s="28" t="s">
        <v>127</v>
      </c>
      <c r="O1052" s="28">
        <v>0.5</v>
      </c>
      <c r="P1052" s="28" t="s">
        <v>128</v>
      </c>
      <c r="Q1052" s="28">
        <v>165.1</v>
      </c>
      <c r="R1052" s="28"/>
      <c r="S1052" s="28"/>
      <c r="T1052" s="28"/>
      <c r="U1052" s="28" t="s">
        <v>133</v>
      </c>
      <c r="V1052" s="29">
        <v>22.453600000000002</v>
      </c>
    </row>
    <row r="1053" spans="1:22" x14ac:dyDescent="0.2">
      <c r="A1053" s="28">
        <v>1993</v>
      </c>
      <c r="B1053" s="28" t="s">
        <v>84</v>
      </c>
      <c r="C1053" s="28" t="s">
        <v>85</v>
      </c>
      <c r="D1053" s="28" t="s">
        <v>72</v>
      </c>
      <c r="E1053" s="28" t="s">
        <v>78</v>
      </c>
      <c r="F1053" s="28" t="s">
        <v>93</v>
      </c>
      <c r="G1053" s="28">
        <v>3.6797995543545601</v>
      </c>
      <c r="H1053" s="29">
        <v>17.41768544</v>
      </c>
      <c r="I1053" s="30">
        <v>60.311327637935143</v>
      </c>
      <c r="K1053" s="28">
        <v>1052</v>
      </c>
      <c r="L1053" s="28">
        <v>2015</v>
      </c>
      <c r="M1053" s="28" t="s">
        <v>162</v>
      </c>
      <c r="N1053" s="28" t="s">
        <v>146</v>
      </c>
      <c r="O1053" s="28">
        <v>1</v>
      </c>
      <c r="P1053" s="28" t="s">
        <v>128</v>
      </c>
      <c r="Q1053" s="28">
        <v>117.4</v>
      </c>
      <c r="R1053" s="28"/>
      <c r="S1053" s="28"/>
      <c r="T1053" s="28"/>
      <c r="U1053" s="28" t="s">
        <v>129</v>
      </c>
      <c r="V1053" s="29">
        <v>9.7161694382847852E-5</v>
      </c>
    </row>
    <row r="1054" spans="1:22" x14ac:dyDescent="0.2">
      <c r="A1054" s="28">
        <v>1992</v>
      </c>
      <c r="B1054" s="28" t="s">
        <v>84</v>
      </c>
      <c r="C1054" s="28" t="s">
        <v>85</v>
      </c>
      <c r="D1054" s="28" t="s">
        <v>72</v>
      </c>
      <c r="E1054" s="28" t="s">
        <v>78</v>
      </c>
      <c r="F1054" s="28" t="s">
        <v>93</v>
      </c>
      <c r="G1054" s="28">
        <v>3.6797995543545601</v>
      </c>
      <c r="H1054" s="29">
        <v>17.41768544</v>
      </c>
      <c r="I1054" s="30">
        <v>60.311327637935143</v>
      </c>
      <c r="K1054" s="28">
        <v>1053</v>
      </c>
      <c r="L1054" s="28">
        <v>2015</v>
      </c>
      <c r="M1054" s="28" t="s">
        <v>163</v>
      </c>
      <c r="N1054" s="28" t="s">
        <v>146</v>
      </c>
      <c r="O1054" s="28">
        <v>1</v>
      </c>
      <c r="P1054" s="28" t="s">
        <v>128</v>
      </c>
      <c r="Q1054" s="28">
        <v>235.8</v>
      </c>
      <c r="R1054" s="28"/>
      <c r="S1054" s="28"/>
      <c r="T1054" s="28"/>
      <c r="U1054" s="28" t="s">
        <v>129</v>
      </c>
      <c r="V1054" s="29">
        <v>1.9515100115396529E-4</v>
      </c>
    </row>
    <row r="1055" spans="1:22" x14ac:dyDescent="0.2">
      <c r="A1055" s="28">
        <v>1991</v>
      </c>
      <c r="B1055" s="28" t="s">
        <v>84</v>
      </c>
      <c r="C1055" s="28" t="s">
        <v>85</v>
      </c>
      <c r="D1055" s="28" t="s">
        <v>72</v>
      </c>
      <c r="E1055" s="28" t="s">
        <v>78</v>
      </c>
      <c r="F1055" s="28" t="s">
        <v>93</v>
      </c>
      <c r="G1055" s="28">
        <v>3.6797995543545601</v>
      </c>
      <c r="H1055" s="29">
        <v>17.41768544</v>
      </c>
      <c r="I1055" s="30">
        <v>60.311327637935143</v>
      </c>
      <c r="K1055" s="28">
        <v>1054</v>
      </c>
      <c r="L1055" s="28">
        <v>2015</v>
      </c>
      <c r="M1055" s="28" t="s">
        <v>164</v>
      </c>
      <c r="N1055" s="28" t="s">
        <v>146</v>
      </c>
      <c r="O1055" s="28">
        <v>1</v>
      </c>
      <c r="P1055" s="28" t="s">
        <v>128</v>
      </c>
      <c r="Q1055" s="28">
        <v>182.2</v>
      </c>
      <c r="R1055" s="28"/>
      <c r="S1055" s="28"/>
      <c r="T1055" s="28"/>
      <c r="U1055" s="28" t="s">
        <v>129</v>
      </c>
      <c r="V1055" s="29">
        <v>1.5079097714271617E-4</v>
      </c>
    </row>
    <row r="1056" spans="1:22" x14ac:dyDescent="0.2">
      <c r="A1056" s="28">
        <v>1990</v>
      </c>
      <c r="B1056" s="28" t="s">
        <v>84</v>
      </c>
      <c r="C1056" s="28" t="s">
        <v>85</v>
      </c>
      <c r="D1056" s="28" t="s">
        <v>72</v>
      </c>
      <c r="E1056" s="28" t="s">
        <v>78</v>
      </c>
      <c r="F1056" s="28" t="s">
        <v>93</v>
      </c>
      <c r="G1056" s="28">
        <v>3.6797995543545601</v>
      </c>
      <c r="H1056" s="29">
        <v>17.41768544</v>
      </c>
      <c r="I1056" s="30">
        <v>60.311327637935143</v>
      </c>
      <c r="K1056" s="28">
        <v>1055</v>
      </c>
      <c r="L1056" s="28">
        <v>2015</v>
      </c>
      <c r="M1056" s="28" t="s">
        <v>165</v>
      </c>
      <c r="N1056" s="28" t="s">
        <v>140</v>
      </c>
      <c r="O1056" s="28">
        <v>1</v>
      </c>
      <c r="P1056" s="28" t="s">
        <v>128</v>
      </c>
      <c r="Q1056" s="28">
        <v>10672.6</v>
      </c>
      <c r="R1056" s="28">
        <v>0</v>
      </c>
      <c r="S1056" s="45">
        <v>0</v>
      </c>
      <c r="T1056" s="45">
        <v>0</v>
      </c>
      <c r="U1056" s="28" t="s">
        <v>129</v>
      </c>
      <c r="V1056" s="29">
        <v>0</v>
      </c>
    </row>
    <row r="1057" spans="1:22" x14ac:dyDescent="0.2">
      <c r="A1057" s="28">
        <v>2016</v>
      </c>
      <c r="B1057" s="28" t="s">
        <v>86</v>
      </c>
      <c r="C1057" s="28" t="s">
        <v>87</v>
      </c>
      <c r="D1057" s="28" t="s">
        <v>72</v>
      </c>
      <c r="E1057" s="28" t="s">
        <v>78</v>
      </c>
      <c r="F1057" s="28" t="s">
        <v>93</v>
      </c>
      <c r="G1057" s="28">
        <v>3.6317589073194099</v>
      </c>
      <c r="H1057" s="29">
        <v>0.780234608</v>
      </c>
      <c r="I1057" s="30">
        <v>2.6891671810731994</v>
      </c>
      <c r="K1057" s="28">
        <v>1056</v>
      </c>
      <c r="L1057" s="28">
        <v>2015</v>
      </c>
      <c r="M1057" s="28" t="s">
        <v>166</v>
      </c>
      <c r="N1057" s="28" t="s">
        <v>167</v>
      </c>
      <c r="O1057" s="28">
        <v>0.5</v>
      </c>
      <c r="P1057" s="28" t="s">
        <v>128</v>
      </c>
      <c r="Q1057" s="28">
        <v>8970.7000000000007</v>
      </c>
      <c r="R1057" s="28"/>
      <c r="S1057" s="28"/>
      <c r="T1057" s="28"/>
      <c r="U1057" s="28" t="s">
        <v>129</v>
      </c>
      <c r="V1057" s="29">
        <v>1468.3460923261407</v>
      </c>
    </row>
    <row r="1058" spans="1:22" x14ac:dyDescent="0.2">
      <c r="A1058" s="28">
        <v>2015</v>
      </c>
      <c r="B1058" s="28" t="s">
        <v>86</v>
      </c>
      <c r="C1058" s="28" t="s">
        <v>87</v>
      </c>
      <c r="D1058" s="28" t="s">
        <v>72</v>
      </c>
      <c r="E1058" s="28" t="s">
        <v>78</v>
      </c>
      <c r="F1058" s="28" t="s">
        <v>93</v>
      </c>
      <c r="G1058" s="28">
        <v>3.5708995647094701</v>
      </c>
      <c r="H1058" s="29">
        <v>1.9640220952</v>
      </c>
      <c r="I1058" s="30">
        <v>6.7652358708333846</v>
      </c>
      <c r="K1058" s="28">
        <v>1057</v>
      </c>
      <c r="L1058" s="28">
        <v>2015</v>
      </c>
      <c r="M1058" s="28" t="s">
        <v>166</v>
      </c>
      <c r="N1058" s="28" t="s">
        <v>167</v>
      </c>
      <c r="O1058" s="28">
        <v>0.5</v>
      </c>
      <c r="P1058" s="28" t="s">
        <v>128</v>
      </c>
      <c r="Q1058" s="28">
        <v>8970.7000000000007</v>
      </c>
      <c r="R1058" s="28"/>
      <c r="S1058" s="28"/>
      <c r="T1058" s="28"/>
      <c r="U1058" s="28" t="s">
        <v>133</v>
      </c>
      <c r="V1058" s="29">
        <v>1441.4240734141802</v>
      </c>
    </row>
    <row r="1059" spans="1:22" x14ac:dyDescent="0.2">
      <c r="A1059" s="28">
        <v>2014</v>
      </c>
      <c r="B1059" s="28" t="s">
        <v>86</v>
      </c>
      <c r="C1059" s="28" t="s">
        <v>87</v>
      </c>
      <c r="D1059" s="28" t="s">
        <v>72</v>
      </c>
      <c r="E1059" s="28" t="s">
        <v>78</v>
      </c>
      <c r="F1059" s="28" t="s">
        <v>93</v>
      </c>
      <c r="G1059" s="28">
        <v>3.5100402220995299</v>
      </c>
      <c r="H1059" s="29">
        <v>3.2167680768000002</v>
      </c>
      <c r="I1059" s="30">
        <v>11.073888692577292</v>
      </c>
      <c r="K1059" s="28">
        <v>1058</v>
      </c>
      <c r="L1059" s="28">
        <v>2015</v>
      </c>
      <c r="M1059" s="28" t="s">
        <v>168</v>
      </c>
      <c r="N1059" s="28" t="s">
        <v>146</v>
      </c>
      <c r="O1059" s="28">
        <v>1</v>
      </c>
      <c r="P1059" s="28" t="s">
        <v>128</v>
      </c>
      <c r="Q1059" s="28">
        <v>4339.6000000000004</v>
      </c>
      <c r="R1059" s="28"/>
      <c r="S1059" s="28"/>
      <c r="T1059" s="28"/>
      <c r="U1059" s="28" t="s">
        <v>129</v>
      </c>
      <c r="V1059" s="29">
        <v>3.5915067201346385E-3</v>
      </c>
    </row>
    <row r="1060" spans="1:22" x14ac:dyDescent="0.2">
      <c r="A1060" s="28">
        <v>2013</v>
      </c>
      <c r="B1060" s="28" t="s">
        <v>86</v>
      </c>
      <c r="C1060" s="28" t="s">
        <v>87</v>
      </c>
      <c r="D1060" s="28" t="s">
        <v>72</v>
      </c>
      <c r="E1060" s="28" t="s">
        <v>78</v>
      </c>
      <c r="F1060" s="28" t="s">
        <v>93</v>
      </c>
      <c r="G1060" s="28">
        <v>3.4491808794895999</v>
      </c>
      <c r="H1060" s="29">
        <v>3.5767767423999999</v>
      </c>
      <c r="I1060" s="30">
        <v>12.305971802620437</v>
      </c>
      <c r="K1060" s="28">
        <v>1059</v>
      </c>
      <c r="L1060" s="28">
        <v>2016</v>
      </c>
      <c r="M1060" s="28" t="s">
        <v>126</v>
      </c>
      <c r="N1060" s="28" t="s">
        <v>127</v>
      </c>
      <c r="O1060" s="28">
        <v>0.5</v>
      </c>
      <c r="P1060" s="28" t="s">
        <v>128</v>
      </c>
      <c r="Q1060" s="28">
        <v>996</v>
      </c>
      <c r="R1060" s="28"/>
      <c r="S1060" s="28"/>
      <c r="T1060" s="28"/>
      <c r="U1060" s="28" t="s">
        <v>129</v>
      </c>
      <c r="V1060" s="29">
        <v>135.45600000000002</v>
      </c>
    </row>
    <row r="1061" spans="1:22" x14ac:dyDescent="0.2">
      <c r="A1061" s="28">
        <v>2012</v>
      </c>
      <c r="B1061" s="28" t="s">
        <v>86</v>
      </c>
      <c r="C1061" s="28" t="s">
        <v>87</v>
      </c>
      <c r="D1061" s="28" t="s">
        <v>72</v>
      </c>
      <c r="E1061" s="28" t="s">
        <v>78</v>
      </c>
      <c r="F1061" s="28" t="s">
        <v>93</v>
      </c>
      <c r="G1061" s="28">
        <v>3.3883215368796602</v>
      </c>
      <c r="H1061" s="29">
        <v>3.936785408</v>
      </c>
      <c r="I1061" s="30">
        <v>13.536592414977997</v>
      </c>
      <c r="K1061" s="28">
        <v>1060</v>
      </c>
      <c r="L1061" s="28">
        <v>2016</v>
      </c>
      <c r="M1061" s="28" t="s">
        <v>126</v>
      </c>
      <c r="N1061" s="28" t="s">
        <v>127</v>
      </c>
      <c r="O1061" s="28">
        <v>0.5</v>
      </c>
      <c r="P1061" s="28" t="s">
        <v>128</v>
      </c>
      <c r="Q1061" s="28">
        <v>996</v>
      </c>
      <c r="R1061" s="28"/>
      <c r="S1061" s="28"/>
      <c r="T1061" s="28"/>
      <c r="U1061" s="28" t="s">
        <v>133</v>
      </c>
      <c r="V1061" s="29">
        <v>135.45600000000002</v>
      </c>
    </row>
    <row r="1062" spans="1:22" x14ac:dyDescent="0.2">
      <c r="A1062" s="28">
        <v>2011</v>
      </c>
      <c r="B1062" s="28" t="s">
        <v>86</v>
      </c>
      <c r="C1062" s="28" t="s">
        <v>87</v>
      </c>
      <c r="D1062" s="28" t="s">
        <v>72</v>
      </c>
      <c r="E1062" s="28" t="s">
        <v>78</v>
      </c>
      <c r="F1062" s="28" t="s">
        <v>93</v>
      </c>
      <c r="G1062" s="28">
        <v>3.3255641284553499</v>
      </c>
      <c r="H1062" s="29">
        <v>4.0749182293333304</v>
      </c>
      <c r="I1062" s="30">
        <v>14.003025464665606</v>
      </c>
      <c r="K1062" s="28">
        <v>1061</v>
      </c>
      <c r="L1062" s="28">
        <v>2016</v>
      </c>
      <c r="M1062" s="28" t="s">
        <v>136</v>
      </c>
      <c r="N1062" s="28" t="s">
        <v>137</v>
      </c>
      <c r="O1062" s="28">
        <v>0.5</v>
      </c>
      <c r="P1062" s="28" t="s">
        <v>128</v>
      </c>
      <c r="Q1062" s="28">
        <v>70.400000000000006</v>
      </c>
      <c r="R1062" s="28"/>
      <c r="S1062" s="28"/>
      <c r="T1062" s="28"/>
      <c r="U1062" s="28" t="s">
        <v>129</v>
      </c>
      <c r="V1062" s="29">
        <v>0</v>
      </c>
    </row>
    <row r="1063" spans="1:22" x14ac:dyDescent="0.2">
      <c r="A1063" s="28">
        <v>2010</v>
      </c>
      <c r="B1063" s="28" t="s">
        <v>86</v>
      </c>
      <c r="C1063" s="28" t="s">
        <v>87</v>
      </c>
      <c r="D1063" s="28" t="s">
        <v>72</v>
      </c>
      <c r="E1063" s="28" t="s">
        <v>78</v>
      </c>
      <c r="F1063" s="28" t="s">
        <v>93</v>
      </c>
      <c r="G1063" s="28">
        <v>3.2628067200310298</v>
      </c>
      <c r="H1063" s="29">
        <v>4.2130510506666603</v>
      </c>
      <c r="I1063" s="30">
        <v>14.46887986315159</v>
      </c>
      <c r="K1063" s="28">
        <v>1062</v>
      </c>
      <c r="L1063" s="28">
        <v>2016</v>
      </c>
      <c r="M1063" s="28" t="s">
        <v>136</v>
      </c>
      <c r="N1063" s="28" t="s">
        <v>137</v>
      </c>
      <c r="O1063" s="28">
        <v>0.5</v>
      </c>
      <c r="P1063" s="28" t="s">
        <v>128</v>
      </c>
      <c r="Q1063" s="28">
        <v>70.400000000000006</v>
      </c>
      <c r="R1063" s="28"/>
      <c r="S1063" s="28"/>
      <c r="T1063" s="28"/>
      <c r="U1063" s="28" t="s">
        <v>133</v>
      </c>
      <c r="V1063" s="29">
        <v>0</v>
      </c>
    </row>
    <row r="1064" spans="1:22" x14ac:dyDescent="0.2">
      <c r="A1064" s="28">
        <v>2009</v>
      </c>
      <c r="B1064" s="28" t="s">
        <v>86</v>
      </c>
      <c r="C1064" s="28" t="s">
        <v>87</v>
      </c>
      <c r="D1064" s="28" t="s">
        <v>72</v>
      </c>
      <c r="E1064" s="28" t="s">
        <v>78</v>
      </c>
      <c r="F1064" s="28" t="s">
        <v>93</v>
      </c>
      <c r="G1064" s="28">
        <v>3.2000493116067199</v>
      </c>
      <c r="H1064" s="29">
        <v>4.351183872</v>
      </c>
      <c r="I1064" s="30">
        <v>14.934155610435988</v>
      </c>
      <c r="K1064" s="28">
        <v>1063</v>
      </c>
      <c r="L1064" s="28">
        <v>2016</v>
      </c>
      <c r="M1064" s="28" t="s">
        <v>49</v>
      </c>
      <c r="N1064" s="28" t="s">
        <v>140</v>
      </c>
      <c r="O1064" s="28">
        <v>1.97210919175176E-2</v>
      </c>
      <c r="P1064" s="28" t="s">
        <v>128</v>
      </c>
      <c r="Q1064" s="28">
        <v>2248.0861520455101</v>
      </c>
      <c r="R1064" s="28">
        <v>50</v>
      </c>
      <c r="S1064" s="45">
        <v>0.3</v>
      </c>
      <c r="T1064" s="45">
        <v>0.15</v>
      </c>
      <c r="U1064" s="28" t="s">
        <v>141</v>
      </c>
      <c r="V1064" s="29">
        <v>1910.8732292386837</v>
      </c>
    </row>
    <row r="1065" spans="1:22" x14ac:dyDescent="0.2">
      <c r="A1065" s="28">
        <v>2008</v>
      </c>
      <c r="B1065" s="28" t="s">
        <v>86</v>
      </c>
      <c r="C1065" s="28" t="s">
        <v>87</v>
      </c>
      <c r="D1065" s="28" t="s">
        <v>72</v>
      </c>
      <c r="E1065" s="28" t="s">
        <v>78</v>
      </c>
      <c r="F1065" s="28" t="s">
        <v>93</v>
      </c>
      <c r="G1065" s="28">
        <v>3.1372919031823998</v>
      </c>
      <c r="H1065" s="29">
        <v>4.4893166933333299</v>
      </c>
      <c r="I1065" s="30">
        <v>15.398852706518735</v>
      </c>
      <c r="K1065" s="28">
        <v>1064</v>
      </c>
      <c r="L1065" s="28">
        <v>2016</v>
      </c>
      <c r="M1065" s="28" t="s">
        <v>49</v>
      </c>
      <c r="N1065" s="28" t="s">
        <v>140</v>
      </c>
      <c r="O1065" s="28">
        <v>0.257016492054646</v>
      </c>
      <c r="P1065" s="28" t="s">
        <v>128</v>
      </c>
      <c r="Q1065" s="28">
        <v>29298.337995277401</v>
      </c>
      <c r="R1065" s="28">
        <v>50</v>
      </c>
      <c r="S1065" s="45">
        <v>0.3</v>
      </c>
      <c r="T1065" s="45">
        <v>0.15</v>
      </c>
      <c r="U1065" s="28" t="s">
        <v>169</v>
      </c>
      <c r="V1065" s="29">
        <v>24903.587295985795</v>
      </c>
    </row>
    <row r="1066" spans="1:22" x14ac:dyDescent="0.2">
      <c r="A1066" s="28">
        <v>2007</v>
      </c>
      <c r="B1066" s="28" t="s">
        <v>86</v>
      </c>
      <c r="C1066" s="28" t="s">
        <v>87</v>
      </c>
      <c r="D1066" s="28" t="s">
        <v>72</v>
      </c>
      <c r="E1066" s="28" t="s">
        <v>78</v>
      </c>
      <c r="F1066" s="28" t="s">
        <v>93</v>
      </c>
      <c r="G1066" s="28">
        <v>3.0745344947580899</v>
      </c>
      <c r="H1066" s="29">
        <v>4.6274495146666599</v>
      </c>
      <c r="I1066" s="30">
        <v>15.862971151399861</v>
      </c>
      <c r="K1066" s="28">
        <v>1065</v>
      </c>
      <c r="L1066" s="28">
        <v>2016</v>
      </c>
      <c r="M1066" s="28" t="s">
        <v>49</v>
      </c>
      <c r="N1066" s="28" t="s">
        <v>140</v>
      </c>
      <c r="O1066" s="28">
        <v>3.5757120657918202E-2</v>
      </c>
      <c r="P1066" s="28" t="s">
        <v>128</v>
      </c>
      <c r="Q1066" s="28">
        <v>4076.0972122787298</v>
      </c>
      <c r="R1066" s="28">
        <v>50</v>
      </c>
      <c r="S1066" s="45">
        <v>0.3</v>
      </c>
      <c r="T1066" s="45">
        <v>0.15</v>
      </c>
      <c r="U1066" s="28" t="s">
        <v>129</v>
      </c>
      <c r="V1066" s="29">
        <v>3464.6826304369206</v>
      </c>
    </row>
    <row r="1067" spans="1:22" x14ac:dyDescent="0.2">
      <c r="A1067" s="28">
        <v>2006</v>
      </c>
      <c r="B1067" s="28" t="s">
        <v>86</v>
      </c>
      <c r="C1067" s="28" t="s">
        <v>87</v>
      </c>
      <c r="D1067" s="28" t="s">
        <v>72</v>
      </c>
      <c r="E1067" s="28" t="s">
        <v>78</v>
      </c>
      <c r="F1067" s="28" t="s">
        <v>93</v>
      </c>
      <c r="G1067" s="28">
        <v>3.0117770863337801</v>
      </c>
      <c r="H1067" s="29">
        <v>4.7655823359999996</v>
      </c>
      <c r="I1067" s="30">
        <v>16.326510945079402</v>
      </c>
      <c r="K1067" s="28">
        <v>1066</v>
      </c>
      <c r="L1067" s="28">
        <v>2016</v>
      </c>
      <c r="M1067" s="28" t="s">
        <v>49</v>
      </c>
      <c r="N1067" s="28" t="s">
        <v>140</v>
      </c>
      <c r="O1067" s="28">
        <v>0.15</v>
      </c>
      <c r="P1067" s="28" t="s">
        <v>128</v>
      </c>
      <c r="Q1067" s="28">
        <v>17099.099999999999</v>
      </c>
      <c r="R1067" s="28">
        <v>50</v>
      </c>
      <c r="S1067" s="45">
        <v>0.3</v>
      </c>
      <c r="T1067" s="45">
        <v>0.15</v>
      </c>
      <c r="U1067" s="28" t="s">
        <v>142</v>
      </c>
      <c r="V1067" s="29">
        <v>14534.235000000001</v>
      </c>
    </row>
    <row r="1068" spans="1:22" x14ac:dyDescent="0.2">
      <c r="A1068" s="28">
        <v>2005</v>
      </c>
      <c r="B1068" s="28" t="s">
        <v>86</v>
      </c>
      <c r="C1068" s="28" t="s">
        <v>87</v>
      </c>
      <c r="D1068" s="28" t="s">
        <v>72</v>
      </c>
      <c r="E1068" s="28" t="s">
        <v>78</v>
      </c>
      <c r="F1068" s="28" t="s">
        <v>93</v>
      </c>
      <c r="G1068" s="28">
        <v>2.94901967790946</v>
      </c>
      <c r="H1068" s="29">
        <v>4.9037151573333304</v>
      </c>
      <c r="I1068" s="30">
        <v>16.789472087557289</v>
      </c>
      <c r="K1068" s="28">
        <v>1067</v>
      </c>
      <c r="L1068" s="28">
        <v>2016</v>
      </c>
      <c r="M1068" s="28" t="s">
        <v>49</v>
      </c>
      <c r="N1068" s="28" t="s">
        <v>140</v>
      </c>
      <c r="O1068" s="28">
        <v>0.03</v>
      </c>
      <c r="P1068" s="28" t="s">
        <v>128</v>
      </c>
      <c r="Q1068" s="28">
        <v>3419.82</v>
      </c>
      <c r="R1068" s="28">
        <v>50</v>
      </c>
      <c r="S1068" s="45">
        <v>0.3</v>
      </c>
      <c r="T1068" s="45">
        <v>0.15</v>
      </c>
      <c r="U1068" s="28" t="s">
        <v>171</v>
      </c>
      <c r="V1068" s="29">
        <v>2906.8470000000007</v>
      </c>
    </row>
    <row r="1069" spans="1:22" x14ac:dyDescent="0.2">
      <c r="A1069" s="28">
        <v>2004</v>
      </c>
      <c r="B1069" s="28" t="s">
        <v>86</v>
      </c>
      <c r="C1069" s="28" t="s">
        <v>87</v>
      </c>
      <c r="D1069" s="28" t="s">
        <v>72</v>
      </c>
      <c r="E1069" s="28" t="s">
        <v>78</v>
      </c>
      <c r="F1069" s="28" t="s">
        <v>93</v>
      </c>
      <c r="G1069" s="28">
        <v>2.8862622694851501</v>
      </c>
      <c r="H1069" s="29">
        <v>5.0418479786666603</v>
      </c>
      <c r="I1069" s="30">
        <v>17.251854578833555</v>
      </c>
      <c r="K1069" s="28">
        <v>1068</v>
      </c>
      <c r="L1069" s="28">
        <v>2016</v>
      </c>
      <c r="M1069" s="28" t="s">
        <v>49</v>
      </c>
      <c r="N1069" s="28" t="s">
        <v>140</v>
      </c>
      <c r="O1069" s="28">
        <v>7.5052953699171797E-3</v>
      </c>
      <c r="P1069" s="28" t="s">
        <v>128</v>
      </c>
      <c r="Q1069" s="28">
        <v>855.55864039833898</v>
      </c>
      <c r="R1069" s="28">
        <v>50</v>
      </c>
      <c r="S1069" s="45">
        <v>0.3</v>
      </c>
      <c r="T1069" s="45">
        <v>0.15</v>
      </c>
      <c r="U1069" s="28" t="s">
        <v>170</v>
      </c>
      <c r="V1069" s="29">
        <v>727.22484433858824</v>
      </c>
    </row>
    <row r="1070" spans="1:22" x14ac:dyDescent="0.2">
      <c r="A1070" s="28">
        <v>2003</v>
      </c>
      <c r="B1070" s="28" t="s">
        <v>86</v>
      </c>
      <c r="C1070" s="28" t="s">
        <v>87</v>
      </c>
      <c r="D1070" s="28" t="s">
        <v>72</v>
      </c>
      <c r="E1070" s="28" t="s">
        <v>78</v>
      </c>
      <c r="F1070" s="28" t="s">
        <v>93</v>
      </c>
      <c r="G1070" s="28">
        <v>2.82350486106083</v>
      </c>
      <c r="H1070" s="29">
        <v>5.1799808000000001</v>
      </c>
      <c r="I1070" s="30">
        <v>17.713658418908231</v>
      </c>
      <c r="K1070" s="28">
        <v>1069</v>
      </c>
      <c r="L1070" s="28">
        <v>2016</v>
      </c>
      <c r="M1070" s="28" t="s">
        <v>49</v>
      </c>
      <c r="N1070" s="28" t="s">
        <v>140</v>
      </c>
      <c r="O1070" s="28">
        <v>0.5</v>
      </c>
      <c r="P1070" s="28" t="s">
        <v>128</v>
      </c>
      <c r="Q1070" s="28">
        <v>56997</v>
      </c>
      <c r="R1070" s="28">
        <v>50</v>
      </c>
      <c r="S1070" s="45">
        <v>0.3</v>
      </c>
      <c r="T1070" s="45">
        <v>0.15</v>
      </c>
      <c r="U1070" s="28" t="s">
        <v>133</v>
      </c>
      <c r="V1070" s="29">
        <v>48447.450000000004</v>
      </c>
    </row>
    <row r="1071" spans="1:22" x14ac:dyDescent="0.2">
      <c r="A1071" s="28">
        <v>2002</v>
      </c>
      <c r="B1071" s="28" t="s">
        <v>86</v>
      </c>
      <c r="C1071" s="28" t="s">
        <v>87</v>
      </c>
      <c r="D1071" s="28" t="s">
        <v>72</v>
      </c>
      <c r="E1071" s="28" t="s">
        <v>78</v>
      </c>
      <c r="F1071" s="28" t="s">
        <v>93</v>
      </c>
      <c r="G1071" s="28">
        <v>2.7607474526365201</v>
      </c>
      <c r="H1071" s="29">
        <v>5.31811362133333</v>
      </c>
      <c r="I1071" s="30">
        <v>18.174883607781261</v>
      </c>
      <c r="K1071" s="28">
        <v>1070</v>
      </c>
      <c r="L1071" s="28">
        <v>2016</v>
      </c>
      <c r="M1071" s="28" t="s">
        <v>50</v>
      </c>
      <c r="N1071" s="28" t="s">
        <v>143</v>
      </c>
      <c r="O1071" s="28">
        <v>0.495</v>
      </c>
      <c r="P1071" s="28" t="s">
        <v>128</v>
      </c>
      <c r="Q1071" s="28">
        <v>7361.1449999999904</v>
      </c>
      <c r="R1071" s="28"/>
      <c r="S1071" s="28"/>
      <c r="T1071" s="28"/>
      <c r="U1071" s="28" t="s">
        <v>129</v>
      </c>
      <c r="V1071" s="29">
        <v>8994.2933638456198</v>
      </c>
    </row>
    <row r="1072" spans="1:22" x14ac:dyDescent="0.2">
      <c r="A1072" s="28">
        <v>2001</v>
      </c>
      <c r="B1072" s="28" t="s">
        <v>86</v>
      </c>
      <c r="C1072" s="28" t="s">
        <v>87</v>
      </c>
      <c r="D1072" s="28" t="s">
        <v>72</v>
      </c>
      <c r="E1072" s="28" t="s">
        <v>78</v>
      </c>
      <c r="F1072" s="28" t="s">
        <v>93</v>
      </c>
      <c r="G1072" s="28">
        <v>2.6979900442122098</v>
      </c>
      <c r="H1072" s="29">
        <v>5.4562464426666599</v>
      </c>
      <c r="I1072" s="30">
        <v>18.63553014545267</v>
      </c>
      <c r="K1072" s="28">
        <v>1071</v>
      </c>
      <c r="L1072" s="28">
        <v>2016</v>
      </c>
      <c r="M1072" s="28" t="s">
        <v>50</v>
      </c>
      <c r="N1072" s="28" t="s">
        <v>143</v>
      </c>
      <c r="O1072" s="28">
        <v>5.0000000000000001E-3</v>
      </c>
      <c r="P1072" s="28" t="s">
        <v>128</v>
      </c>
      <c r="Q1072" s="28">
        <v>74.355000000000004</v>
      </c>
      <c r="R1072" s="28"/>
      <c r="S1072" s="28"/>
      <c r="T1072" s="28"/>
      <c r="U1072" s="28" t="s">
        <v>170</v>
      </c>
      <c r="V1072" s="29">
        <v>92.036489320873343</v>
      </c>
    </row>
    <row r="1073" spans="1:22" x14ac:dyDescent="0.2">
      <c r="A1073" s="28">
        <v>2000</v>
      </c>
      <c r="B1073" s="28" t="s">
        <v>86</v>
      </c>
      <c r="C1073" s="28" t="s">
        <v>87</v>
      </c>
      <c r="D1073" s="28" t="s">
        <v>72</v>
      </c>
      <c r="E1073" s="28" t="s">
        <v>78</v>
      </c>
      <c r="F1073" s="28" t="s">
        <v>93</v>
      </c>
      <c r="G1073" s="28">
        <v>2.6352326357878901</v>
      </c>
      <c r="H1073" s="29">
        <v>5.5943792639999996</v>
      </c>
      <c r="I1073" s="30">
        <v>19.095598031922489</v>
      </c>
      <c r="K1073" s="28">
        <v>1072</v>
      </c>
      <c r="L1073" s="28">
        <v>2016</v>
      </c>
      <c r="M1073" s="28" t="s">
        <v>50</v>
      </c>
      <c r="N1073" s="28" t="s">
        <v>143</v>
      </c>
      <c r="O1073" s="28">
        <v>0.5</v>
      </c>
      <c r="P1073" s="28" t="s">
        <v>128</v>
      </c>
      <c r="Q1073" s="28">
        <v>7435.5</v>
      </c>
      <c r="R1073" s="28"/>
      <c r="S1073" s="28"/>
      <c r="T1073" s="28"/>
      <c r="U1073" s="28" t="s">
        <v>133</v>
      </c>
      <c r="V1073" s="29">
        <v>8857.4368950725402</v>
      </c>
    </row>
    <row r="1074" spans="1:22" x14ac:dyDescent="0.2">
      <c r="A1074" s="28">
        <v>1999</v>
      </c>
      <c r="B1074" s="28" t="s">
        <v>86</v>
      </c>
      <c r="C1074" s="28" t="s">
        <v>87</v>
      </c>
      <c r="D1074" s="28" t="s">
        <v>72</v>
      </c>
      <c r="E1074" s="28" t="s">
        <v>78</v>
      </c>
      <c r="F1074" s="28" t="s">
        <v>93</v>
      </c>
      <c r="G1074" s="28">
        <v>2.5724752273635798</v>
      </c>
      <c r="H1074" s="29">
        <v>7.1656401066666602</v>
      </c>
      <c r="I1074" s="30">
        <v>24.443859083988315</v>
      </c>
      <c r="K1074" s="28">
        <v>1073</v>
      </c>
      <c r="L1074" s="28">
        <v>2016</v>
      </c>
      <c r="M1074" s="28" t="s">
        <v>51</v>
      </c>
      <c r="N1074" s="28" t="s">
        <v>144</v>
      </c>
      <c r="O1074" s="28">
        <v>3.7898076923076902E-2</v>
      </c>
      <c r="P1074" s="28" t="s">
        <v>128</v>
      </c>
      <c r="Q1074" s="28">
        <v>4926.75</v>
      </c>
      <c r="R1074" s="28"/>
      <c r="S1074" s="28"/>
      <c r="T1074" s="28"/>
      <c r="U1074" s="28" t="s">
        <v>141</v>
      </c>
      <c r="V1074" s="29">
        <v>11838.625733879549</v>
      </c>
    </row>
    <row r="1075" spans="1:22" x14ac:dyDescent="0.2">
      <c r="A1075" s="28">
        <v>1998</v>
      </c>
      <c r="B1075" s="28" t="s">
        <v>86</v>
      </c>
      <c r="C1075" s="28" t="s">
        <v>87</v>
      </c>
      <c r="D1075" s="28" t="s">
        <v>72</v>
      </c>
      <c r="E1075" s="28" t="s">
        <v>78</v>
      </c>
      <c r="F1075" s="28" t="s">
        <v>93</v>
      </c>
      <c r="G1075" s="28">
        <v>2.5097178189392602</v>
      </c>
      <c r="H1075" s="29">
        <v>7.3383061333333304</v>
      </c>
      <c r="I1075" s="30">
        <v>25.017497314071523</v>
      </c>
      <c r="K1075" s="28">
        <v>1074</v>
      </c>
      <c r="L1075" s="28">
        <v>2016</v>
      </c>
      <c r="M1075" s="28" t="s">
        <v>51</v>
      </c>
      <c r="N1075" s="28" t="s">
        <v>144</v>
      </c>
      <c r="O1075" s="28">
        <v>0.50085980769230698</v>
      </c>
      <c r="P1075" s="28" t="s">
        <v>128</v>
      </c>
      <c r="Q1075" s="28">
        <v>65111.7749999999</v>
      </c>
      <c r="R1075" s="28"/>
      <c r="S1075" s="28"/>
      <c r="T1075" s="28"/>
      <c r="U1075" s="28" t="s">
        <v>169</v>
      </c>
      <c r="V1075" s="29">
        <v>166727.52955996801</v>
      </c>
    </row>
    <row r="1076" spans="1:22" x14ac:dyDescent="0.2">
      <c r="A1076" s="28">
        <v>1997</v>
      </c>
      <c r="B1076" s="28" t="s">
        <v>86</v>
      </c>
      <c r="C1076" s="28" t="s">
        <v>87</v>
      </c>
      <c r="D1076" s="28" t="s">
        <v>72</v>
      </c>
      <c r="E1076" s="28" t="s">
        <v>78</v>
      </c>
      <c r="F1076" s="28" t="s">
        <v>93</v>
      </c>
      <c r="G1076" s="28">
        <v>2.4469604105149498</v>
      </c>
      <c r="H1076" s="29">
        <v>7.5109721599999997</v>
      </c>
      <c r="I1076" s="30">
        <v>25.590412230152708</v>
      </c>
      <c r="K1076" s="28">
        <v>1075</v>
      </c>
      <c r="L1076" s="28">
        <v>2016</v>
      </c>
      <c r="M1076" s="28" t="s">
        <v>51</v>
      </c>
      <c r="N1076" s="28" t="s">
        <v>144</v>
      </c>
      <c r="O1076" s="28">
        <v>6.9681538461538406E-2</v>
      </c>
      <c r="P1076" s="28" t="s">
        <v>128</v>
      </c>
      <c r="Q1076" s="28">
        <v>9058.6</v>
      </c>
      <c r="R1076" s="28"/>
      <c r="S1076" s="28"/>
      <c r="T1076" s="28"/>
      <c r="U1076" s="28" t="s">
        <v>129</v>
      </c>
      <c r="V1076" s="29">
        <v>24151.316886847304</v>
      </c>
    </row>
    <row r="1077" spans="1:22" x14ac:dyDescent="0.2">
      <c r="A1077" s="28">
        <v>1996</v>
      </c>
      <c r="B1077" s="28" t="s">
        <v>86</v>
      </c>
      <c r="C1077" s="28" t="s">
        <v>87</v>
      </c>
      <c r="D1077" s="28" t="s">
        <v>72</v>
      </c>
      <c r="E1077" s="28" t="s">
        <v>78</v>
      </c>
      <c r="F1077" s="28" t="s">
        <v>93</v>
      </c>
      <c r="G1077" s="28">
        <v>2.4469604105149498</v>
      </c>
      <c r="H1077" s="29">
        <v>7.5109721599999997</v>
      </c>
      <c r="I1077" s="30">
        <v>25.590412230152708</v>
      </c>
      <c r="K1077" s="28">
        <v>1076</v>
      </c>
      <c r="L1077" s="28">
        <v>2016</v>
      </c>
      <c r="M1077" s="28" t="s">
        <v>51</v>
      </c>
      <c r="N1077" s="28" t="s">
        <v>144</v>
      </c>
      <c r="O1077" s="28">
        <v>8.1050961538461502E-2</v>
      </c>
      <c r="P1077" s="28" t="s">
        <v>128</v>
      </c>
      <c r="Q1077" s="28">
        <v>10536.625</v>
      </c>
      <c r="R1077" s="28"/>
      <c r="S1077" s="28"/>
      <c r="T1077" s="28"/>
      <c r="U1077" s="28" t="s">
        <v>142</v>
      </c>
      <c r="V1077" s="29">
        <v>37911.394587829956</v>
      </c>
    </row>
    <row r="1078" spans="1:22" x14ac:dyDescent="0.2">
      <c r="A1078" s="28">
        <v>1995</v>
      </c>
      <c r="B1078" s="28" t="s">
        <v>86</v>
      </c>
      <c r="C1078" s="28" t="s">
        <v>87</v>
      </c>
      <c r="D1078" s="28" t="s">
        <v>72</v>
      </c>
      <c r="E1078" s="28" t="s">
        <v>78</v>
      </c>
      <c r="F1078" s="28" t="s">
        <v>93</v>
      </c>
      <c r="G1078" s="28">
        <v>2.4469604105149498</v>
      </c>
      <c r="H1078" s="29">
        <v>7.5109721599999997</v>
      </c>
      <c r="I1078" s="30">
        <v>25.590412230152708</v>
      </c>
      <c r="K1078" s="28">
        <v>1077</v>
      </c>
      <c r="L1078" s="28">
        <v>2016</v>
      </c>
      <c r="M1078" s="28" t="s">
        <v>51</v>
      </c>
      <c r="N1078" s="28" t="s">
        <v>144</v>
      </c>
      <c r="O1078" s="28">
        <v>2.2738846153846099E-2</v>
      </c>
      <c r="P1078" s="28" t="s">
        <v>128</v>
      </c>
      <c r="Q1078" s="28">
        <v>2956.05</v>
      </c>
      <c r="R1078" s="28"/>
      <c r="S1078" s="28"/>
      <c r="T1078" s="28"/>
      <c r="U1078" s="28" t="s">
        <v>171</v>
      </c>
      <c r="V1078" s="29">
        <v>7325.1049023231699</v>
      </c>
    </row>
    <row r="1079" spans="1:22" x14ac:dyDescent="0.2">
      <c r="A1079" s="28">
        <v>1994</v>
      </c>
      <c r="B1079" s="28" t="s">
        <v>86</v>
      </c>
      <c r="C1079" s="28" t="s">
        <v>87</v>
      </c>
      <c r="D1079" s="28" t="s">
        <v>72</v>
      </c>
      <c r="E1079" s="28" t="s">
        <v>78</v>
      </c>
      <c r="F1079" s="28" t="s">
        <v>93</v>
      </c>
      <c r="G1079" s="28">
        <v>2.4469604105149498</v>
      </c>
      <c r="H1079" s="29">
        <v>7.5109721599999997</v>
      </c>
      <c r="I1079" s="30">
        <v>25.590412230152708</v>
      </c>
      <c r="K1079" s="28">
        <v>1078</v>
      </c>
      <c r="L1079" s="28">
        <v>2016</v>
      </c>
      <c r="M1079" s="28" t="s">
        <v>51</v>
      </c>
      <c r="N1079" s="28" t="s">
        <v>144</v>
      </c>
      <c r="O1079" s="28">
        <v>1.5159230769230699E-2</v>
      </c>
      <c r="P1079" s="28" t="s">
        <v>128</v>
      </c>
      <c r="Q1079" s="28">
        <v>1970.7</v>
      </c>
      <c r="R1079" s="28"/>
      <c r="S1079" s="28"/>
      <c r="T1079" s="28"/>
      <c r="U1079" s="28" t="s">
        <v>170</v>
      </c>
      <c r="V1079" s="29">
        <v>5349.0364035719176</v>
      </c>
    </row>
    <row r="1080" spans="1:22" x14ac:dyDescent="0.2">
      <c r="A1080" s="28">
        <v>1993</v>
      </c>
      <c r="B1080" s="28" t="s">
        <v>86</v>
      </c>
      <c r="C1080" s="28" t="s">
        <v>87</v>
      </c>
      <c r="D1080" s="28" t="s">
        <v>72</v>
      </c>
      <c r="E1080" s="28" t="s">
        <v>78</v>
      </c>
      <c r="F1080" s="28" t="s">
        <v>93</v>
      </c>
      <c r="G1080" s="28">
        <v>2.4469604105149498</v>
      </c>
      <c r="H1080" s="29">
        <v>7.5109721599999997</v>
      </c>
      <c r="I1080" s="30">
        <v>25.590412230152708</v>
      </c>
      <c r="K1080" s="28">
        <v>1079</v>
      </c>
      <c r="L1080" s="28">
        <v>2016</v>
      </c>
      <c r="M1080" s="28" t="s">
        <v>51</v>
      </c>
      <c r="N1080" s="28" t="s">
        <v>144</v>
      </c>
      <c r="O1080" s="28">
        <v>0.27261153846153802</v>
      </c>
      <c r="P1080" s="28" t="s">
        <v>128</v>
      </c>
      <c r="Q1080" s="28">
        <v>35439.5</v>
      </c>
      <c r="R1080" s="28"/>
      <c r="S1080" s="28"/>
      <c r="T1080" s="28"/>
      <c r="U1080" s="28" t="s">
        <v>133</v>
      </c>
      <c r="V1080" s="29">
        <v>91905.622113385514</v>
      </c>
    </row>
    <row r="1081" spans="1:22" x14ac:dyDescent="0.2">
      <c r="A1081" s="28">
        <v>1992</v>
      </c>
      <c r="B1081" s="28" t="s">
        <v>86</v>
      </c>
      <c r="C1081" s="28" t="s">
        <v>87</v>
      </c>
      <c r="D1081" s="28" t="s">
        <v>72</v>
      </c>
      <c r="E1081" s="28" t="s">
        <v>78</v>
      </c>
      <c r="F1081" s="28" t="s">
        <v>93</v>
      </c>
      <c r="G1081" s="28">
        <v>2.4469604105149498</v>
      </c>
      <c r="H1081" s="29">
        <v>7.5109721599999997</v>
      </c>
      <c r="I1081" s="30">
        <v>25.590412230152708</v>
      </c>
      <c r="K1081" s="28">
        <v>1080</v>
      </c>
      <c r="L1081" s="28">
        <v>2016</v>
      </c>
      <c r="M1081" s="28" t="s">
        <v>145</v>
      </c>
      <c r="N1081" s="28" t="s">
        <v>146</v>
      </c>
      <c r="O1081" s="28">
        <v>1</v>
      </c>
      <c r="P1081" s="28" t="s">
        <v>128</v>
      </c>
      <c r="Q1081" s="28">
        <v>56083.4</v>
      </c>
      <c r="R1081" s="28"/>
      <c r="S1081" s="28"/>
      <c r="T1081" s="28"/>
      <c r="U1081" s="28" t="s">
        <v>129</v>
      </c>
      <c r="V1081" s="29">
        <v>4.6415316616277763E-2</v>
      </c>
    </row>
    <row r="1082" spans="1:22" x14ac:dyDescent="0.2">
      <c r="A1082" s="28">
        <v>1991</v>
      </c>
      <c r="B1082" s="28" t="s">
        <v>86</v>
      </c>
      <c r="C1082" s="28" t="s">
        <v>87</v>
      </c>
      <c r="D1082" s="28" t="s">
        <v>72</v>
      </c>
      <c r="E1082" s="28" t="s">
        <v>78</v>
      </c>
      <c r="F1082" s="28" t="s">
        <v>93</v>
      </c>
      <c r="G1082" s="28">
        <v>2.4469604105149498</v>
      </c>
      <c r="H1082" s="29">
        <v>7.5109721599999997</v>
      </c>
      <c r="I1082" s="30">
        <v>25.590412230152708</v>
      </c>
      <c r="K1082" s="28">
        <v>1081</v>
      </c>
      <c r="L1082" s="28">
        <v>2016</v>
      </c>
      <c r="M1082" s="28" t="s">
        <v>147</v>
      </c>
      <c r="N1082" s="28" t="s">
        <v>148</v>
      </c>
      <c r="O1082" s="28">
        <v>1</v>
      </c>
      <c r="P1082" s="28" t="s">
        <v>128</v>
      </c>
      <c r="Q1082" s="28">
        <v>181072.2</v>
      </c>
      <c r="R1082" s="28"/>
      <c r="S1082" s="28"/>
      <c r="T1082" s="28"/>
      <c r="U1082" s="28" t="s">
        <v>129</v>
      </c>
      <c r="V1082" s="29">
        <v>0.14985759589122577</v>
      </c>
    </row>
    <row r="1083" spans="1:22" x14ac:dyDescent="0.2">
      <c r="A1083" s="28">
        <v>1990</v>
      </c>
      <c r="B1083" s="28" t="s">
        <v>86</v>
      </c>
      <c r="C1083" s="28" t="s">
        <v>87</v>
      </c>
      <c r="D1083" s="28" t="s">
        <v>72</v>
      </c>
      <c r="E1083" s="28" t="s">
        <v>78</v>
      </c>
      <c r="F1083" s="28" t="s">
        <v>93</v>
      </c>
      <c r="G1083" s="28">
        <v>2.4469604105149498</v>
      </c>
      <c r="H1083" s="29">
        <v>7.5109721599999997</v>
      </c>
      <c r="I1083" s="30">
        <v>25.590412230152708</v>
      </c>
      <c r="K1083" s="28">
        <v>1082</v>
      </c>
      <c r="L1083" s="28">
        <v>2016</v>
      </c>
      <c r="M1083" s="28" t="s">
        <v>149</v>
      </c>
      <c r="N1083" s="28" t="s">
        <v>140</v>
      </c>
      <c r="O1083" s="28">
        <v>1</v>
      </c>
      <c r="P1083" s="28" t="s">
        <v>128</v>
      </c>
      <c r="Q1083" s="28">
        <v>12822.2</v>
      </c>
      <c r="R1083" s="28">
        <v>0</v>
      </c>
      <c r="S1083" s="45">
        <v>0</v>
      </c>
      <c r="T1083" s="45">
        <v>0</v>
      </c>
      <c r="U1083" s="28" t="s">
        <v>129</v>
      </c>
      <c r="V1083" s="29">
        <v>0</v>
      </c>
    </row>
    <row r="1084" spans="1:22" x14ac:dyDescent="0.2">
      <c r="A1084" s="28">
        <v>2016</v>
      </c>
      <c r="B1084" s="28" t="s">
        <v>88</v>
      </c>
      <c r="C1084" s="28" t="s">
        <v>89</v>
      </c>
      <c r="D1084" s="28" t="s">
        <v>72</v>
      </c>
      <c r="E1084" s="28" t="s">
        <v>78</v>
      </c>
      <c r="F1084" s="28" t="s">
        <v>93</v>
      </c>
      <c r="G1084" s="28">
        <v>2.3851187315977902</v>
      </c>
      <c r="H1084" s="29">
        <v>0.35369556400000002</v>
      </c>
      <c r="I1084" s="30">
        <v>1.1983225166532496</v>
      </c>
      <c r="K1084" s="28">
        <v>1083</v>
      </c>
      <c r="L1084" s="28">
        <v>2016</v>
      </c>
      <c r="M1084" s="28" t="s">
        <v>150</v>
      </c>
      <c r="N1084" s="28" t="s">
        <v>148</v>
      </c>
      <c r="O1084" s="28">
        <v>1</v>
      </c>
      <c r="P1084" s="28" t="s">
        <v>128</v>
      </c>
      <c r="Q1084" s="28">
        <v>2933</v>
      </c>
      <c r="R1084" s="28"/>
      <c r="S1084" s="28"/>
      <c r="T1084" s="28"/>
      <c r="U1084" s="28" t="s">
        <v>129</v>
      </c>
      <c r="V1084" s="29">
        <v>2.4273871347946572E-3</v>
      </c>
    </row>
    <row r="1085" spans="1:22" x14ac:dyDescent="0.2">
      <c r="A1085" s="28">
        <v>2015</v>
      </c>
      <c r="B1085" s="28" t="s">
        <v>88</v>
      </c>
      <c r="C1085" s="28" t="s">
        <v>89</v>
      </c>
      <c r="D1085" s="28" t="s">
        <v>72</v>
      </c>
      <c r="E1085" s="28" t="s">
        <v>78</v>
      </c>
      <c r="F1085" s="28" t="s">
        <v>93</v>
      </c>
      <c r="G1085" s="28">
        <v>2.43973744399741</v>
      </c>
      <c r="H1085" s="29">
        <v>0.86181930559999997</v>
      </c>
      <c r="I1085" s="30">
        <v>2.9210839425046866</v>
      </c>
      <c r="K1085" s="28">
        <v>1084</v>
      </c>
      <c r="L1085" s="28">
        <v>2016</v>
      </c>
      <c r="M1085" s="28" t="s">
        <v>151</v>
      </c>
      <c r="N1085" s="28" t="s">
        <v>146</v>
      </c>
      <c r="O1085" s="28">
        <v>1</v>
      </c>
      <c r="P1085" s="28" t="s">
        <v>128</v>
      </c>
      <c r="Q1085" s="28">
        <v>194</v>
      </c>
      <c r="R1085" s="28"/>
      <c r="S1085" s="28"/>
      <c r="T1085" s="28"/>
      <c r="U1085" s="28" t="s">
        <v>129</v>
      </c>
      <c r="V1085" s="29">
        <v>1.6055680332429712E-4</v>
      </c>
    </row>
    <row r="1086" spans="1:22" x14ac:dyDescent="0.2">
      <c r="A1086" s="28">
        <v>2014</v>
      </c>
      <c r="B1086" s="28" t="s">
        <v>88</v>
      </c>
      <c r="C1086" s="28" t="s">
        <v>89</v>
      </c>
      <c r="D1086" s="28" t="s">
        <v>72</v>
      </c>
      <c r="E1086" s="28" t="s">
        <v>78</v>
      </c>
      <c r="F1086" s="28" t="s">
        <v>93</v>
      </c>
      <c r="G1086" s="28">
        <v>2.4943561563970298</v>
      </c>
      <c r="H1086" s="29">
        <v>1.3752849024</v>
      </c>
      <c r="I1086" s="30">
        <v>4.6634156803619806</v>
      </c>
      <c r="K1086" s="28">
        <v>1085</v>
      </c>
      <c r="L1086" s="28">
        <v>2016</v>
      </c>
      <c r="M1086" s="28" t="s">
        <v>152</v>
      </c>
      <c r="N1086" s="28" t="s">
        <v>146</v>
      </c>
      <c r="O1086" s="28">
        <v>1</v>
      </c>
      <c r="P1086" s="28" t="s">
        <v>128</v>
      </c>
      <c r="Q1086" s="28">
        <v>2683</v>
      </c>
      <c r="R1086" s="28"/>
      <c r="S1086" s="28"/>
      <c r="T1086" s="28"/>
      <c r="U1086" s="28" t="s">
        <v>129</v>
      </c>
      <c r="V1086" s="29">
        <v>2.220484037727264E-3</v>
      </c>
    </row>
    <row r="1087" spans="1:22" x14ac:dyDescent="0.2">
      <c r="A1087" s="28">
        <v>2013</v>
      </c>
      <c r="B1087" s="28" t="s">
        <v>88</v>
      </c>
      <c r="C1087" s="28" t="s">
        <v>89</v>
      </c>
      <c r="D1087" s="28" t="s">
        <v>72</v>
      </c>
      <c r="E1087" s="28" t="s">
        <v>78</v>
      </c>
      <c r="F1087" s="28" t="s">
        <v>93</v>
      </c>
      <c r="G1087" s="28">
        <v>2.5489748687966598</v>
      </c>
      <c r="H1087" s="29">
        <v>1.4970144512000001</v>
      </c>
      <c r="I1087" s="30">
        <v>5.0783309816286168</v>
      </c>
      <c r="K1087" s="28">
        <v>1086</v>
      </c>
      <c r="L1087" s="28">
        <v>2016</v>
      </c>
      <c r="M1087" s="28" t="s">
        <v>153</v>
      </c>
      <c r="N1087" s="28" t="s">
        <v>154</v>
      </c>
      <c r="O1087" s="28">
        <v>0.5</v>
      </c>
      <c r="P1087" s="28" t="s">
        <v>128</v>
      </c>
      <c r="Q1087" s="28">
        <v>4575.8</v>
      </c>
      <c r="R1087" s="28"/>
      <c r="S1087" s="28"/>
      <c r="T1087" s="28"/>
      <c r="U1087" s="28" t="s">
        <v>129</v>
      </c>
      <c r="V1087" s="29">
        <v>1786.8635352540105</v>
      </c>
    </row>
    <row r="1088" spans="1:22" x14ac:dyDescent="0.2">
      <c r="A1088" s="28">
        <v>2012</v>
      </c>
      <c r="B1088" s="28" t="s">
        <v>88</v>
      </c>
      <c r="C1088" s="28" t="s">
        <v>89</v>
      </c>
      <c r="D1088" s="28" t="s">
        <v>72</v>
      </c>
      <c r="E1088" s="28" t="s">
        <v>78</v>
      </c>
      <c r="F1088" s="28" t="s">
        <v>93</v>
      </c>
      <c r="G1088" s="28">
        <v>2.60359358119628</v>
      </c>
      <c r="H1088" s="29">
        <v>1.618744</v>
      </c>
      <c r="I1088" s="30">
        <v>5.4935952747158154</v>
      </c>
      <c r="K1088" s="28">
        <v>1087</v>
      </c>
      <c r="L1088" s="28">
        <v>2016</v>
      </c>
      <c r="M1088" s="28" t="s">
        <v>153</v>
      </c>
      <c r="N1088" s="28" t="s">
        <v>154</v>
      </c>
      <c r="O1088" s="28">
        <v>0.5</v>
      </c>
      <c r="P1088" s="28" t="s">
        <v>128</v>
      </c>
      <c r="Q1088" s="28">
        <v>4575.8</v>
      </c>
      <c r="R1088" s="28"/>
      <c r="S1088" s="28"/>
      <c r="T1088" s="28"/>
      <c r="U1088" s="28" t="s">
        <v>133</v>
      </c>
      <c r="V1088" s="29">
        <v>1684.1425586881037</v>
      </c>
    </row>
    <row r="1089" spans="1:22" x14ac:dyDescent="0.2">
      <c r="A1089" s="28">
        <v>2011</v>
      </c>
      <c r="B1089" s="28" t="s">
        <v>88</v>
      </c>
      <c r="C1089" s="28" t="s">
        <v>89</v>
      </c>
      <c r="D1089" s="28" t="s">
        <v>72</v>
      </c>
      <c r="E1089" s="28" t="s">
        <v>78</v>
      </c>
      <c r="F1089" s="28" t="s">
        <v>93</v>
      </c>
      <c r="G1089" s="28">
        <v>2.4991819565262099</v>
      </c>
      <c r="H1089" s="29">
        <v>1.8414831744</v>
      </c>
      <c r="I1089" s="30">
        <v>6.24446778530596</v>
      </c>
      <c r="K1089" s="28">
        <v>1088</v>
      </c>
      <c r="L1089" s="28">
        <v>2016</v>
      </c>
      <c r="M1089" s="28" t="s">
        <v>155</v>
      </c>
      <c r="N1089" s="28" t="s">
        <v>156</v>
      </c>
      <c r="O1089" s="28">
        <v>0.5</v>
      </c>
      <c r="P1089" s="28" t="s">
        <v>128</v>
      </c>
      <c r="Q1089" s="28">
        <v>306</v>
      </c>
      <c r="R1089" s="28"/>
      <c r="S1089" s="28"/>
      <c r="T1089" s="28"/>
      <c r="U1089" s="28" t="s">
        <v>129</v>
      </c>
      <c r="V1089" s="29">
        <v>60.936521323403575</v>
      </c>
    </row>
    <row r="1090" spans="1:22" x14ac:dyDescent="0.2">
      <c r="A1090" s="28">
        <v>2010</v>
      </c>
      <c r="B1090" s="28" t="s">
        <v>88</v>
      </c>
      <c r="C1090" s="28" t="s">
        <v>89</v>
      </c>
      <c r="D1090" s="28" t="s">
        <v>72</v>
      </c>
      <c r="E1090" s="28" t="s">
        <v>78</v>
      </c>
      <c r="F1090" s="28" t="s">
        <v>93</v>
      </c>
      <c r="G1090" s="28">
        <v>2.3947703318561402</v>
      </c>
      <c r="H1090" s="29">
        <v>2.0642223488</v>
      </c>
      <c r="I1090" s="30">
        <v>6.9941195557213529</v>
      </c>
      <c r="K1090" s="28">
        <v>1089</v>
      </c>
      <c r="L1090" s="28">
        <v>2016</v>
      </c>
      <c r="M1090" s="28" t="s">
        <v>155</v>
      </c>
      <c r="N1090" s="28" t="s">
        <v>156</v>
      </c>
      <c r="O1090" s="28">
        <v>0.5</v>
      </c>
      <c r="P1090" s="28" t="s">
        <v>128</v>
      </c>
      <c r="Q1090" s="28">
        <v>306</v>
      </c>
      <c r="R1090" s="28"/>
      <c r="S1090" s="28"/>
      <c r="T1090" s="28"/>
      <c r="U1090" s="28" t="s">
        <v>133</v>
      </c>
      <c r="V1090" s="29">
        <v>58.567791466542857</v>
      </c>
    </row>
    <row r="1091" spans="1:22" x14ac:dyDescent="0.2">
      <c r="A1091" s="28">
        <v>2009</v>
      </c>
      <c r="B1091" s="28" t="s">
        <v>88</v>
      </c>
      <c r="C1091" s="28" t="s">
        <v>89</v>
      </c>
      <c r="D1091" s="28" t="s">
        <v>72</v>
      </c>
      <c r="E1091" s="28" t="s">
        <v>78</v>
      </c>
      <c r="F1091" s="28" t="s">
        <v>93</v>
      </c>
      <c r="G1091" s="28">
        <v>2.29035870718607</v>
      </c>
      <c r="H1091" s="29">
        <v>2.2869615232</v>
      </c>
      <c r="I1091" s="30">
        <v>7.7425505859619932</v>
      </c>
      <c r="K1091" s="28">
        <v>1090</v>
      </c>
      <c r="L1091" s="28">
        <v>2016</v>
      </c>
      <c r="M1091" s="28" t="s">
        <v>157</v>
      </c>
      <c r="N1091" s="28" t="s">
        <v>146</v>
      </c>
      <c r="O1091" s="28">
        <v>1</v>
      </c>
      <c r="P1091" s="28" t="s">
        <v>128</v>
      </c>
      <c r="Q1091" s="28">
        <v>248</v>
      </c>
      <c r="R1091" s="28"/>
      <c r="S1091" s="28"/>
      <c r="T1091" s="28"/>
      <c r="U1091" s="28" t="s">
        <v>129</v>
      </c>
      <c r="V1091" s="29">
        <v>2.0524787229085406E-4</v>
      </c>
    </row>
    <row r="1092" spans="1:22" x14ac:dyDescent="0.2">
      <c r="A1092" s="28">
        <v>2008</v>
      </c>
      <c r="B1092" s="28" t="s">
        <v>88</v>
      </c>
      <c r="C1092" s="28" t="s">
        <v>89</v>
      </c>
      <c r="D1092" s="28" t="s">
        <v>72</v>
      </c>
      <c r="E1092" s="28" t="s">
        <v>78</v>
      </c>
      <c r="F1092" s="28" t="s">
        <v>93</v>
      </c>
      <c r="G1092" s="28">
        <v>2.1859470825159999</v>
      </c>
      <c r="H1092" s="29">
        <v>2.5097006976</v>
      </c>
      <c r="I1092" s="30">
        <v>8.48976087602788</v>
      </c>
      <c r="K1092" s="28">
        <v>1091</v>
      </c>
      <c r="L1092" s="28">
        <v>2016</v>
      </c>
      <c r="M1092" s="28" t="s">
        <v>55</v>
      </c>
      <c r="N1092" s="28" t="s">
        <v>158</v>
      </c>
      <c r="O1092" s="28">
        <v>0.5</v>
      </c>
      <c r="P1092" s="28" t="s">
        <v>128</v>
      </c>
      <c r="Q1092" s="28">
        <v>4979.3</v>
      </c>
      <c r="R1092" s="28"/>
      <c r="S1092" s="28"/>
      <c r="T1092" s="28"/>
      <c r="U1092" s="28" t="s">
        <v>129</v>
      </c>
      <c r="V1092" s="29">
        <v>831.99771758331303</v>
      </c>
    </row>
    <row r="1093" spans="1:22" x14ac:dyDescent="0.2">
      <c r="A1093" s="28">
        <v>2007</v>
      </c>
      <c r="B1093" s="28" t="s">
        <v>88</v>
      </c>
      <c r="C1093" s="28" t="s">
        <v>89</v>
      </c>
      <c r="D1093" s="28" t="s">
        <v>72</v>
      </c>
      <c r="E1093" s="28" t="s">
        <v>78</v>
      </c>
      <c r="F1093" s="28" t="s">
        <v>93</v>
      </c>
      <c r="G1093" s="28">
        <v>2.0815354578459302</v>
      </c>
      <c r="H1093" s="29">
        <v>2.732439872</v>
      </c>
      <c r="I1093" s="30">
        <v>9.2357504259190151</v>
      </c>
      <c r="K1093" s="28">
        <v>1092</v>
      </c>
      <c r="L1093" s="28">
        <v>2016</v>
      </c>
      <c r="M1093" s="28" t="s">
        <v>55</v>
      </c>
      <c r="N1093" s="28" t="s">
        <v>158</v>
      </c>
      <c r="O1093" s="28">
        <v>0.5</v>
      </c>
      <c r="P1093" s="28" t="s">
        <v>128</v>
      </c>
      <c r="Q1093" s="28">
        <v>4979.3</v>
      </c>
      <c r="R1093" s="28"/>
      <c r="S1093" s="28"/>
      <c r="T1093" s="28"/>
      <c r="U1093" s="28" t="s">
        <v>133</v>
      </c>
      <c r="V1093" s="29">
        <v>813.35799338116897</v>
      </c>
    </row>
    <row r="1094" spans="1:22" x14ac:dyDescent="0.2">
      <c r="A1094" s="28">
        <v>2006</v>
      </c>
      <c r="B1094" s="28" t="s">
        <v>88</v>
      </c>
      <c r="C1094" s="28" t="s">
        <v>89</v>
      </c>
      <c r="D1094" s="28" t="s">
        <v>72</v>
      </c>
      <c r="E1094" s="28" t="s">
        <v>78</v>
      </c>
      <c r="F1094" s="28" t="s">
        <v>93</v>
      </c>
      <c r="G1094" s="28">
        <v>1.9549847828421101</v>
      </c>
      <c r="H1094" s="29">
        <v>3.2530279424000001</v>
      </c>
      <c r="I1094" s="30">
        <v>10.984553468258012</v>
      </c>
      <c r="K1094" s="28">
        <v>1093</v>
      </c>
      <c r="L1094" s="28">
        <v>2016</v>
      </c>
      <c r="M1094" s="28" t="s">
        <v>159</v>
      </c>
      <c r="N1094" s="28" t="s">
        <v>146</v>
      </c>
      <c r="O1094" s="28">
        <v>1</v>
      </c>
      <c r="P1094" s="28" t="s">
        <v>128</v>
      </c>
      <c r="Q1094" s="28">
        <v>988</v>
      </c>
      <c r="R1094" s="28"/>
      <c r="S1094" s="28"/>
      <c r="T1094" s="28"/>
      <c r="U1094" s="28" t="s">
        <v>129</v>
      </c>
      <c r="V1094" s="29">
        <v>8.1768103961033802E-4</v>
      </c>
    </row>
    <row r="1095" spans="1:22" x14ac:dyDescent="0.2">
      <c r="A1095" s="28">
        <v>2005</v>
      </c>
      <c r="B1095" s="28" t="s">
        <v>88</v>
      </c>
      <c r="C1095" s="28" t="s">
        <v>89</v>
      </c>
      <c r="D1095" s="28" t="s">
        <v>72</v>
      </c>
      <c r="E1095" s="28" t="s">
        <v>78</v>
      </c>
      <c r="F1095" s="28" t="s">
        <v>93</v>
      </c>
      <c r="G1095" s="28">
        <v>1.8284341078383</v>
      </c>
      <c r="H1095" s="29">
        <v>3.7736160127999998</v>
      </c>
      <c r="I1095" s="30">
        <v>12.729898419290285</v>
      </c>
      <c r="K1095" s="28">
        <v>1094</v>
      </c>
      <c r="L1095" s="28">
        <v>2016</v>
      </c>
      <c r="M1095" s="28" t="s">
        <v>56</v>
      </c>
      <c r="N1095" s="28" t="s">
        <v>160</v>
      </c>
      <c r="O1095" s="28">
        <v>1</v>
      </c>
      <c r="P1095" s="28" t="s">
        <v>128</v>
      </c>
      <c r="Q1095" s="28">
        <v>100</v>
      </c>
      <c r="R1095" s="28"/>
      <c r="S1095" s="28"/>
      <c r="T1095" s="28"/>
      <c r="U1095" s="28" t="s">
        <v>129</v>
      </c>
      <c r="V1095" s="29">
        <v>2.5500000000000003</v>
      </c>
    </row>
    <row r="1096" spans="1:22" x14ac:dyDescent="0.2">
      <c r="A1096" s="28">
        <v>2004</v>
      </c>
      <c r="B1096" s="28" t="s">
        <v>88</v>
      </c>
      <c r="C1096" s="28" t="s">
        <v>89</v>
      </c>
      <c r="D1096" s="28" t="s">
        <v>72</v>
      </c>
      <c r="E1096" s="28" t="s">
        <v>78</v>
      </c>
      <c r="F1096" s="28" t="s">
        <v>93</v>
      </c>
      <c r="G1096" s="28">
        <v>1.7018834328344901</v>
      </c>
      <c r="H1096" s="29">
        <v>4.2942040832000004</v>
      </c>
      <c r="I1096" s="30">
        <v>14.471785279015833</v>
      </c>
      <c r="K1096" s="28">
        <v>1095</v>
      </c>
      <c r="L1096" s="28">
        <v>2016</v>
      </c>
      <c r="M1096" s="28" t="s">
        <v>161</v>
      </c>
      <c r="N1096" s="28" t="s">
        <v>127</v>
      </c>
      <c r="O1096" s="28">
        <v>0.5</v>
      </c>
      <c r="P1096" s="28" t="s">
        <v>128</v>
      </c>
      <c r="Q1096" s="28">
        <v>130.79999999999899</v>
      </c>
      <c r="R1096" s="28"/>
      <c r="S1096" s="28"/>
      <c r="T1096" s="28"/>
      <c r="U1096" s="28" t="s">
        <v>129</v>
      </c>
      <c r="V1096" s="29">
        <v>17.788799999999863</v>
      </c>
    </row>
    <row r="1097" spans="1:22" x14ac:dyDescent="0.2">
      <c r="A1097" s="28">
        <v>2003</v>
      </c>
      <c r="B1097" s="28" t="s">
        <v>88</v>
      </c>
      <c r="C1097" s="28" t="s">
        <v>89</v>
      </c>
      <c r="D1097" s="28" t="s">
        <v>72</v>
      </c>
      <c r="E1097" s="28" t="s">
        <v>78</v>
      </c>
      <c r="F1097" s="28" t="s">
        <v>93</v>
      </c>
      <c r="G1097" s="28">
        <v>1.5753327578306799</v>
      </c>
      <c r="H1097" s="29">
        <v>4.8147921536</v>
      </c>
      <c r="I1097" s="30">
        <v>16.210214047434658</v>
      </c>
      <c r="K1097" s="28">
        <v>1096</v>
      </c>
      <c r="L1097" s="28">
        <v>2016</v>
      </c>
      <c r="M1097" s="28" t="s">
        <v>161</v>
      </c>
      <c r="N1097" s="28" t="s">
        <v>127</v>
      </c>
      <c r="O1097" s="28">
        <v>0.5</v>
      </c>
      <c r="P1097" s="28" t="s">
        <v>128</v>
      </c>
      <c r="Q1097" s="28">
        <v>130.79999999999899</v>
      </c>
      <c r="R1097" s="28"/>
      <c r="S1097" s="28"/>
      <c r="T1097" s="28"/>
      <c r="U1097" s="28" t="s">
        <v>133</v>
      </c>
      <c r="V1097" s="29">
        <v>17.788799999999863</v>
      </c>
    </row>
    <row r="1098" spans="1:22" x14ac:dyDescent="0.2">
      <c r="A1098" s="28">
        <v>2002</v>
      </c>
      <c r="B1098" s="28" t="s">
        <v>88</v>
      </c>
      <c r="C1098" s="28" t="s">
        <v>89</v>
      </c>
      <c r="D1098" s="28" t="s">
        <v>72</v>
      </c>
      <c r="E1098" s="28" t="s">
        <v>78</v>
      </c>
      <c r="F1098" s="28" t="s">
        <v>93</v>
      </c>
      <c r="G1098" s="28">
        <v>1.4487820828268601</v>
      </c>
      <c r="H1098" s="29">
        <v>5.3353802239999997</v>
      </c>
      <c r="I1098" s="30">
        <v>17.945184724546749</v>
      </c>
      <c r="K1098" s="28">
        <v>1097</v>
      </c>
      <c r="L1098" s="28">
        <v>2016</v>
      </c>
      <c r="M1098" s="28" t="s">
        <v>162</v>
      </c>
      <c r="N1098" s="28" t="s">
        <v>146</v>
      </c>
      <c r="O1098" s="28">
        <v>1</v>
      </c>
      <c r="P1098" s="28" t="s">
        <v>128</v>
      </c>
      <c r="Q1098" s="28">
        <v>137.19999999999999</v>
      </c>
      <c r="R1098" s="28"/>
      <c r="S1098" s="28"/>
      <c r="T1098" s="28"/>
      <c r="U1098" s="28" t="s">
        <v>129</v>
      </c>
      <c r="V1098" s="29">
        <v>1.1354841967058538E-4</v>
      </c>
    </row>
    <row r="1099" spans="1:22" x14ac:dyDescent="0.2">
      <c r="A1099" s="28">
        <v>2001</v>
      </c>
      <c r="B1099" s="28" t="s">
        <v>88</v>
      </c>
      <c r="C1099" s="28" t="s">
        <v>89</v>
      </c>
      <c r="D1099" s="28" t="s">
        <v>72</v>
      </c>
      <c r="E1099" s="28" t="s">
        <v>78</v>
      </c>
      <c r="F1099" s="28" t="s">
        <v>93</v>
      </c>
      <c r="G1099" s="28">
        <v>1.46571520003496</v>
      </c>
      <c r="H1099" s="29">
        <v>5.1255910016000001</v>
      </c>
      <c r="I1099" s="30">
        <v>17.241850960657324</v>
      </c>
      <c r="K1099" s="28">
        <v>1098</v>
      </c>
      <c r="L1099" s="28">
        <v>2016</v>
      </c>
      <c r="M1099" s="28" t="s">
        <v>163</v>
      </c>
      <c r="N1099" s="28" t="s">
        <v>146</v>
      </c>
      <c r="O1099" s="28">
        <v>1</v>
      </c>
      <c r="P1099" s="28" t="s">
        <v>128</v>
      </c>
      <c r="Q1099" s="28">
        <v>230.4</v>
      </c>
      <c r="R1099" s="28"/>
      <c r="S1099" s="28"/>
      <c r="T1099" s="28"/>
      <c r="U1099" s="28" t="s">
        <v>129</v>
      </c>
      <c r="V1099" s="29">
        <v>1.9068189425730959E-4</v>
      </c>
    </row>
    <row r="1100" spans="1:22" x14ac:dyDescent="0.2">
      <c r="A1100" s="28">
        <v>2000</v>
      </c>
      <c r="B1100" s="28" t="s">
        <v>88</v>
      </c>
      <c r="C1100" s="28" t="s">
        <v>89</v>
      </c>
      <c r="D1100" s="28" t="s">
        <v>72</v>
      </c>
      <c r="E1100" s="28" t="s">
        <v>78</v>
      </c>
      <c r="F1100" s="28" t="s">
        <v>93</v>
      </c>
      <c r="G1100" s="28">
        <v>1.48264831724307</v>
      </c>
      <c r="H1100" s="29">
        <v>4.9158017791999997</v>
      </c>
      <c r="I1100" s="30">
        <v>16.538330731535797</v>
      </c>
      <c r="K1100" s="28">
        <v>1099</v>
      </c>
      <c r="L1100" s="28">
        <v>2016</v>
      </c>
      <c r="M1100" s="28" t="s">
        <v>164</v>
      </c>
      <c r="N1100" s="28" t="s">
        <v>146</v>
      </c>
      <c r="O1100" s="28">
        <v>1</v>
      </c>
      <c r="P1100" s="28" t="s">
        <v>128</v>
      </c>
      <c r="Q1100" s="28">
        <v>117.599999999999</v>
      </c>
      <c r="R1100" s="28"/>
      <c r="S1100" s="28"/>
      <c r="T1100" s="28"/>
      <c r="U1100" s="28" t="s">
        <v>129</v>
      </c>
      <c r="V1100" s="29">
        <v>9.7327216860500936E-5</v>
      </c>
    </row>
    <row r="1101" spans="1:22" x14ac:dyDescent="0.2">
      <c r="A1101" s="28">
        <v>1999</v>
      </c>
      <c r="B1101" s="28" t="s">
        <v>88</v>
      </c>
      <c r="C1101" s="28" t="s">
        <v>89</v>
      </c>
      <c r="D1101" s="28" t="s">
        <v>72</v>
      </c>
      <c r="E1101" s="28" t="s">
        <v>78</v>
      </c>
      <c r="F1101" s="28" t="s">
        <v>93</v>
      </c>
      <c r="G1101" s="28">
        <v>1.49958143445117</v>
      </c>
      <c r="H1101" s="29">
        <v>5.8825156959999996</v>
      </c>
      <c r="I1101" s="30">
        <v>19.793280046477705</v>
      </c>
      <c r="K1101" s="28">
        <v>1100</v>
      </c>
      <c r="L1101" s="28">
        <v>2016</v>
      </c>
      <c r="M1101" s="28" t="s">
        <v>165</v>
      </c>
      <c r="N1101" s="28" t="s">
        <v>140</v>
      </c>
      <c r="O1101" s="28">
        <v>1</v>
      </c>
      <c r="P1101" s="28" t="s">
        <v>128</v>
      </c>
      <c r="Q1101" s="28">
        <v>11117.8</v>
      </c>
      <c r="R1101" s="28">
        <v>0</v>
      </c>
      <c r="S1101" s="45">
        <v>0</v>
      </c>
      <c r="T1101" s="45">
        <v>0</v>
      </c>
      <c r="U1101" s="28" t="s">
        <v>129</v>
      </c>
      <c r="V1101" s="29">
        <v>0</v>
      </c>
    </row>
    <row r="1102" spans="1:22" x14ac:dyDescent="0.2">
      <c r="A1102" s="28">
        <v>1998</v>
      </c>
      <c r="B1102" s="28" t="s">
        <v>88</v>
      </c>
      <c r="C1102" s="28" t="s">
        <v>89</v>
      </c>
      <c r="D1102" s="28" t="s">
        <v>72</v>
      </c>
      <c r="E1102" s="28" t="s">
        <v>78</v>
      </c>
      <c r="F1102" s="28" t="s">
        <v>93</v>
      </c>
      <c r="G1102" s="28">
        <v>1.51651455165927</v>
      </c>
      <c r="H1102" s="29">
        <v>5.6202791679999997</v>
      </c>
      <c r="I1102" s="30">
        <v>18.913413596995539</v>
      </c>
      <c r="K1102" s="28">
        <v>1101</v>
      </c>
      <c r="L1102" s="28">
        <v>2016</v>
      </c>
      <c r="M1102" s="28" t="s">
        <v>166</v>
      </c>
      <c r="N1102" s="28" t="s">
        <v>167</v>
      </c>
      <c r="O1102" s="28">
        <v>0.5</v>
      </c>
      <c r="P1102" s="28" t="s">
        <v>128</v>
      </c>
      <c r="Q1102" s="28">
        <v>8827.1</v>
      </c>
      <c r="R1102" s="28"/>
      <c r="S1102" s="28"/>
      <c r="T1102" s="28"/>
      <c r="U1102" s="28" t="s">
        <v>129</v>
      </c>
      <c r="V1102" s="29">
        <v>1444.8412934968371</v>
      </c>
    </row>
    <row r="1103" spans="1:22" x14ac:dyDescent="0.2">
      <c r="A1103" s="28">
        <v>1997</v>
      </c>
      <c r="B1103" s="28" t="s">
        <v>88</v>
      </c>
      <c r="C1103" s="28" t="s">
        <v>89</v>
      </c>
      <c r="D1103" s="28" t="s">
        <v>72</v>
      </c>
      <c r="E1103" s="28" t="s">
        <v>78</v>
      </c>
      <c r="F1103" s="28" t="s">
        <v>93</v>
      </c>
      <c r="G1103" s="28">
        <v>1.5334476688673699</v>
      </c>
      <c r="H1103" s="29">
        <v>5.3580426399999999</v>
      </c>
      <c r="I1103" s="30">
        <v>18.03331406597324</v>
      </c>
      <c r="K1103" s="28">
        <v>1102</v>
      </c>
      <c r="L1103" s="28">
        <v>2016</v>
      </c>
      <c r="M1103" s="28" t="s">
        <v>166</v>
      </c>
      <c r="N1103" s="28" t="s">
        <v>167</v>
      </c>
      <c r="O1103" s="28">
        <v>0.5</v>
      </c>
      <c r="P1103" s="28" t="s">
        <v>128</v>
      </c>
      <c r="Q1103" s="28">
        <v>8827.1</v>
      </c>
      <c r="R1103" s="28"/>
      <c r="S1103" s="28"/>
      <c r="T1103" s="28"/>
      <c r="U1103" s="28" t="s">
        <v>133</v>
      </c>
      <c r="V1103" s="29">
        <v>1418.3502333635402</v>
      </c>
    </row>
    <row r="1104" spans="1:22" x14ac:dyDescent="0.2">
      <c r="A1104" s="28">
        <v>1996</v>
      </c>
      <c r="B1104" s="28" t="s">
        <v>88</v>
      </c>
      <c r="C1104" s="28" t="s">
        <v>89</v>
      </c>
      <c r="D1104" s="28" t="s">
        <v>72</v>
      </c>
      <c r="E1104" s="28" t="s">
        <v>78</v>
      </c>
      <c r="F1104" s="28" t="s">
        <v>93</v>
      </c>
      <c r="G1104" s="28">
        <v>1.5334476688673699</v>
      </c>
      <c r="H1104" s="29">
        <v>5.3580426399999999</v>
      </c>
      <c r="I1104" s="30">
        <v>18.03331406597324</v>
      </c>
      <c r="K1104" s="28">
        <v>1103</v>
      </c>
      <c r="L1104" s="28">
        <v>2016</v>
      </c>
      <c r="M1104" s="28" t="s">
        <v>168</v>
      </c>
      <c r="N1104" s="28" t="s">
        <v>146</v>
      </c>
      <c r="O1104" s="28">
        <v>1</v>
      </c>
      <c r="P1104" s="28" t="s">
        <v>128</v>
      </c>
      <c r="Q1104" s="28">
        <v>4522.8</v>
      </c>
      <c r="R1104" s="28"/>
      <c r="S1104" s="28"/>
      <c r="T1104" s="28"/>
      <c r="U1104" s="28" t="s">
        <v>129</v>
      </c>
      <c r="V1104" s="29">
        <v>3.7431253096656242E-3</v>
      </c>
    </row>
    <row r="1105" spans="1:22" x14ac:dyDescent="0.2">
      <c r="A1105" s="28">
        <v>1995</v>
      </c>
      <c r="B1105" s="28" t="s">
        <v>88</v>
      </c>
      <c r="C1105" s="28" t="s">
        <v>89</v>
      </c>
      <c r="D1105" s="28" t="s">
        <v>72</v>
      </c>
      <c r="E1105" s="28" t="s">
        <v>78</v>
      </c>
      <c r="F1105" s="28" t="s">
        <v>93</v>
      </c>
      <c r="G1105" s="28">
        <v>1.5334476688673699</v>
      </c>
      <c r="H1105" s="29">
        <v>5.3580426399999999</v>
      </c>
      <c r="I1105" s="30">
        <v>18.03331406597324</v>
      </c>
      <c r="K1105" s="28">
        <v>1104</v>
      </c>
      <c r="L1105" s="28">
        <v>2017</v>
      </c>
      <c r="M1105" s="28" t="s">
        <v>126</v>
      </c>
      <c r="N1105" s="28" t="s">
        <v>127</v>
      </c>
      <c r="O1105" s="28">
        <v>0.5</v>
      </c>
      <c r="P1105" s="28" t="s">
        <v>128</v>
      </c>
      <c r="Q1105" s="28">
        <v>888</v>
      </c>
      <c r="R1105" s="28"/>
      <c r="S1105" s="28"/>
      <c r="T1105" s="28"/>
      <c r="U1105" s="28" t="s">
        <v>129</v>
      </c>
      <c r="V1105" s="29">
        <v>120.76800000000001</v>
      </c>
    </row>
    <row r="1106" spans="1:22" x14ac:dyDescent="0.2">
      <c r="A1106" s="28">
        <v>1994</v>
      </c>
      <c r="B1106" s="28" t="s">
        <v>88</v>
      </c>
      <c r="C1106" s="28" t="s">
        <v>89</v>
      </c>
      <c r="D1106" s="28" t="s">
        <v>72</v>
      </c>
      <c r="E1106" s="28" t="s">
        <v>78</v>
      </c>
      <c r="F1106" s="28" t="s">
        <v>93</v>
      </c>
      <c r="G1106" s="28">
        <v>1.5334476688673699</v>
      </c>
      <c r="H1106" s="29">
        <v>5.3580426399999999</v>
      </c>
      <c r="I1106" s="30">
        <v>18.03331406597324</v>
      </c>
      <c r="K1106" s="28">
        <v>1105</v>
      </c>
      <c r="L1106" s="28">
        <v>2017</v>
      </c>
      <c r="M1106" s="28" t="s">
        <v>126</v>
      </c>
      <c r="N1106" s="28" t="s">
        <v>127</v>
      </c>
      <c r="O1106" s="28">
        <v>0.5</v>
      </c>
      <c r="P1106" s="28" t="s">
        <v>128</v>
      </c>
      <c r="Q1106" s="28">
        <v>888</v>
      </c>
      <c r="R1106" s="28"/>
      <c r="S1106" s="28"/>
      <c r="T1106" s="28"/>
      <c r="U1106" s="28" t="s">
        <v>133</v>
      </c>
      <c r="V1106" s="29">
        <v>120.76800000000001</v>
      </c>
    </row>
    <row r="1107" spans="1:22" x14ac:dyDescent="0.2">
      <c r="A1107" s="28">
        <v>1993</v>
      </c>
      <c r="B1107" s="28" t="s">
        <v>88</v>
      </c>
      <c r="C1107" s="28" t="s">
        <v>89</v>
      </c>
      <c r="D1107" s="28" t="s">
        <v>72</v>
      </c>
      <c r="E1107" s="28" t="s">
        <v>78</v>
      </c>
      <c r="F1107" s="28" t="s">
        <v>93</v>
      </c>
      <c r="G1107" s="28">
        <v>1.5334476688673699</v>
      </c>
      <c r="H1107" s="29">
        <v>5.3580426399999999</v>
      </c>
      <c r="I1107" s="30">
        <v>18.03331406597324</v>
      </c>
      <c r="K1107" s="28">
        <v>1106</v>
      </c>
      <c r="L1107" s="28">
        <v>2017</v>
      </c>
      <c r="M1107" s="28" t="s">
        <v>136</v>
      </c>
      <c r="N1107" s="28" t="s">
        <v>137</v>
      </c>
      <c r="O1107" s="28">
        <v>0.5</v>
      </c>
      <c r="P1107" s="28" t="s">
        <v>128</v>
      </c>
      <c r="Q1107" s="28">
        <v>74.5</v>
      </c>
      <c r="R1107" s="28"/>
      <c r="S1107" s="28"/>
      <c r="T1107" s="28"/>
      <c r="U1107" s="28" t="s">
        <v>129</v>
      </c>
      <c r="V1107" s="29">
        <v>0</v>
      </c>
    </row>
    <row r="1108" spans="1:22" x14ac:dyDescent="0.2">
      <c r="A1108" s="28">
        <v>1992</v>
      </c>
      <c r="B1108" s="28" t="s">
        <v>88</v>
      </c>
      <c r="C1108" s="28" t="s">
        <v>89</v>
      </c>
      <c r="D1108" s="28" t="s">
        <v>72</v>
      </c>
      <c r="E1108" s="28" t="s">
        <v>78</v>
      </c>
      <c r="F1108" s="28" t="s">
        <v>93</v>
      </c>
      <c r="G1108" s="28">
        <v>1.5334476688673699</v>
      </c>
      <c r="H1108" s="29">
        <v>5.3580426399999999</v>
      </c>
      <c r="I1108" s="30">
        <v>18.03331406597324</v>
      </c>
      <c r="K1108" s="28">
        <v>1107</v>
      </c>
      <c r="L1108" s="28">
        <v>2017</v>
      </c>
      <c r="M1108" s="28" t="s">
        <v>136</v>
      </c>
      <c r="N1108" s="28" t="s">
        <v>137</v>
      </c>
      <c r="O1108" s="28">
        <v>0.5</v>
      </c>
      <c r="P1108" s="28" t="s">
        <v>128</v>
      </c>
      <c r="Q1108" s="28">
        <v>74.5</v>
      </c>
      <c r="R1108" s="28"/>
      <c r="S1108" s="28"/>
      <c r="T1108" s="28"/>
      <c r="U1108" s="28" t="s">
        <v>133</v>
      </c>
      <c r="V1108" s="29">
        <v>0</v>
      </c>
    </row>
    <row r="1109" spans="1:22" x14ac:dyDescent="0.2">
      <c r="A1109" s="28">
        <v>1991</v>
      </c>
      <c r="B1109" s="28" t="s">
        <v>88</v>
      </c>
      <c r="C1109" s="28" t="s">
        <v>89</v>
      </c>
      <c r="D1109" s="28" t="s">
        <v>72</v>
      </c>
      <c r="E1109" s="28" t="s">
        <v>78</v>
      </c>
      <c r="F1109" s="28" t="s">
        <v>93</v>
      </c>
      <c r="G1109" s="28">
        <v>1.5334476688673699</v>
      </c>
      <c r="H1109" s="29">
        <v>5.3580426399999999</v>
      </c>
      <c r="I1109" s="30">
        <v>18.03331406597324</v>
      </c>
      <c r="K1109" s="28">
        <v>1108</v>
      </c>
      <c r="L1109" s="28">
        <v>2017</v>
      </c>
      <c r="M1109" s="28" t="s">
        <v>49</v>
      </c>
      <c r="N1109" s="28" t="s">
        <v>140</v>
      </c>
      <c r="O1109" s="28">
        <v>1.9434616480990399E-2</v>
      </c>
      <c r="P1109" s="28" t="s">
        <v>128</v>
      </c>
      <c r="Q1109" s="28">
        <v>2144.3572786630398</v>
      </c>
      <c r="R1109" s="28">
        <v>50</v>
      </c>
      <c r="S1109" s="45">
        <v>0.3</v>
      </c>
      <c r="T1109" s="45">
        <v>0.15</v>
      </c>
      <c r="U1109" s="28" t="s">
        <v>141</v>
      </c>
      <c r="V1109" s="29">
        <v>1822.7036868635839</v>
      </c>
    </row>
    <row r="1110" spans="1:22" x14ac:dyDescent="0.2">
      <c r="A1110" s="28">
        <v>1990</v>
      </c>
      <c r="B1110" s="28" t="s">
        <v>88</v>
      </c>
      <c r="C1110" s="28" t="s">
        <v>89</v>
      </c>
      <c r="D1110" s="28" t="s">
        <v>72</v>
      </c>
      <c r="E1110" s="28" t="s">
        <v>78</v>
      </c>
      <c r="F1110" s="28" t="s">
        <v>93</v>
      </c>
      <c r="G1110" s="28">
        <v>1.5334476688673699</v>
      </c>
      <c r="H1110" s="29">
        <v>5.3580426399999999</v>
      </c>
      <c r="I1110" s="30">
        <v>18.03331406597324</v>
      </c>
      <c r="K1110" s="28">
        <v>1109</v>
      </c>
      <c r="L1110" s="28">
        <v>2017</v>
      </c>
      <c r="M1110" s="28" t="s">
        <v>49</v>
      </c>
      <c r="N1110" s="28" t="s">
        <v>140</v>
      </c>
      <c r="O1110" s="28">
        <v>0.25250439339450798</v>
      </c>
      <c r="P1110" s="28" t="s">
        <v>128</v>
      </c>
      <c r="Q1110" s="28">
        <v>27860.577253969899</v>
      </c>
      <c r="R1110" s="28">
        <v>50</v>
      </c>
      <c r="S1110" s="45">
        <v>0.3</v>
      </c>
      <c r="T1110" s="45">
        <v>0.15</v>
      </c>
      <c r="U1110" s="28" t="s">
        <v>169</v>
      </c>
      <c r="V1110" s="29">
        <v>23681.490665874418</v>
      </c>
    </row>
    <row r="1111" spans="1:22" x14ac:dyDescent="0.2">
      <c r="A1111" s="28">
        <v>2020</v>
      </c>
      <c r="B1111" s="28" t="s">
        <v>77</v>
      </c>
      <c r="C1111" s="28" t="s">
        <v>76</v>
      </c>
      <c r="D1111" s="28" t="s">
        <v>90</v>
      </c>
      <c r="E1111" s="28" t="s">
        <v>78</v>
      </c>
      <c r="F1111" s="28" t="s">
        <v>93</v>
      </c>
      <c r="G1111" s="28">
        <v>46.949980972902402</v>
      </c>
      <c r="H1111" s="29">
        <v>113.31207999999999</v>
      </c>
      <c r="I1111" s="30">
        <v>451.80545736805817</v>
      </c>
      <c r="K1111" s="28">
        <v>1110</v>
      </c>
      <c r="L1111" s="28">
        <v>2017</v>
      </c>
      <c r="M1111" s="28" t="s">
        <v>49</v>
      </c>
      <c r="N1111" s="28" t="s">
        <v>140</v>
      </c>
      <c r="O1111" s="28">
        <v>3.57236645439475E-2</v>
      </c>
      <c r="P1111" s="28" t="s">
        <v>128</v>
      </c>
      <c r="Q1111" s="28">
        <v>3941.6419747855298</v>
      </c>
      <c r="R1111" s="28">
        <v>50</v>
      </c>
      <c r="S1111" s="45">
        <v>0.3</v>
      </c>
      <c r="T1111" s="45">
        <v>0.15</v>
      </c>
      <c r="U1111" s="28" t="s">
        <v>129</v>
      </c>
      <c r="V1111" s="29">
        <v>3350.3956785677005</v>
      </c>
    </row>
    <row r="1112" spans="1:22" x14ac:dyDescent="0.2">
      <c r="A1112" s="28">
        <v>2019</v>
      </c>
      <c r="B1112" s="28" t="s">
        <v>77</v>
      </c>
      <c r="C1112" s="28" t="s">
        <v>76</v>
      </c>
      <c r="D1112" s="28" t="s">
        <v>90</v>
      </c>
      <c r="E1112" s="28" t="s">
        <v>78</v>
      </c>
      <c r="F1112" s="28" t="s">
        <v>93</v>
      </c>
      <c r="G1112" s="28">
        <v>44.478929342749602</v>
      </c>
      <c r="H1112" s="29">
        <v>116.8530825</v>
      </c>
      <c r="I1112" s="30">
        <v>459.0033918690599</v>
      </c>
      <c r="K1112" s="28">
        <v>1111</v>
      </c>
      <c r="L1112" s="28">
        <v>2017</v>
      </c>
      <c r="M1112" s="28" t="s">
        <v>49</v>
      </c>
      <c r="N1112" s="28" t="s">
        <v>140</v>
      </c>
      <c r="O1112" s="28">
        <v>0.15</v>
      </c>
      <c r="P1112" s="28" t="s">
        <v>128</v>
      </c>
      <c r="Q1112" s="28">
        <v>16550.55</v>
      </c>
      <c r="R1112" s="28">
        <v>50</v>
      </c>
      <c r="S1112" s="45">
        <v>0.3</v>
      </c>
      <c r="T1112" s="45">
        <v>0.15</v>
      </c>
      <c r="U1112" s="28" t="s">
        <v>142</v>
      </c>
      <c r="V1112" s="29">
        <v>14067.967500000001</v>
      </c>
    </row>
    <row r="1113" spans="1:22" x14ac:dyDescent="0.2">
      <c r="A1113" s="28">
        <v>2018</v>
      </c>
      <c r="B1113" s="28" t="s">
        <v>77</v>
      </c>
      <c r="C1113" s="28" t="s">
        <v>76</v>
      </c>
      <c r="D1113" s="28" t="s">
        <v>90</v>
      </c>
      <c r="E1113" s="28" t="s">
        <v>78</v>
      </c>
      <c r="F1113" s="28" t="s">
        <v>93</v>
      </c>
      <c r="G1113" s="28">
        <v>46.949980972902402</v>
      </c>
      <c r="H1113" s="29">
        <v>127.880775999999</v>
      </c>
      <c r="I1113" s="30">
        <v>509.89473045823308</v>
      </c>
      <c r="K1113" s="28">
        <v>1112</v>
      </c>
      <c r="L1113" s="28">
        <v>2017</v>
      </c>
      <c r="M1113" s="28" t="s">
        <v>49</v>
      </c>
      <c r="N1113" s="28" t="s">
        <v>140</v>
      </c>
      <c r="O1113" s="28">
        <v>3.5000000000000003E-2</v>
      </c>
      <c r="P1113" s="28" t="s">
        <v>128</v>
      </c>
      <c r="Q1113" s="28">
        <v>3861.7950000000001</v>
      </c>
      <c r="R1113" s="28">
        <v>50</v>
      </c>
      <c r="S1113" s="45">
        <v>0.3</v>
      </c>
      <c r="T1113" s="45">
        <v>0.15</v>
      </c>
      <c r="U1113" s="28" t="s">
        <v>171</v>
      </c>
      <c r="V1113" s="29">
        <v>3282.5257500000002</v>
      </c>
    </row>
    <row r="1114" spans="1:22" x14ac:dyDescent="0.2">
      <c r="A1114" s="28">
        <v>2017</v>
      </c>
      <c r="B1114" s="28" t="s">
        <v>77</v>
      </c>
      <c r="C1114" s="28" t="s">
        <v>76</v>
      </c>
      <c r="D1114" s="28" t="s">
        <v>90</v>
      </c>
      <c r="E1114" s="28" t="s">
        <v>78</v>
      </c>
      <c r="F1114" s="28" t="s">
        <v>93</v>
      </c>
      <c r="G1114" s="28">
        <v>43.286886230451302</v>
      </c>
      <c r="H1114" s="29">
        <v>139.81709074150001</v>
      </c>
      <c r="I1114" s="30">
        <v>545.21206830490917</v>
      </c>
      <c r="K1114" s="28">
        <v>1113</v>
      </c>
      <c r="L1114" s="28">
        <v>2017</v>
      </c>
      <c r="M1114" s="28" t="s">
        <v>49</v>
      </c>
      <c r="N1114" s="28" t="s">
        <v>140</v>
      </c>
      <c r="O1114" s="28">
        <v>7.3373255805533602E-3</v>
      </c>
      <c r="P1114" s="28" t="s">
        <v>128</v>
      </c>
      <c r="Q1114" s="28">
        <v>809.578492581516</v>
      </c>
      <c r="R1114" s="28">
        <v>50</v>
      </c>
      <c r="S1114" s="45">
        <v>0.3</v>
      </c>
      <c r="T1114" s="45">
        <v>0.15</v>
      </c>
      <c r="U1114" s="28" t="s">
        <v>170</v>
      </c>
      <c r="V1114" s="29">
        <v>688.14171869428867</v>
      </c>
    </row>
    <row r="1115" spans="1:22" x14ac:dyDescent="0.2">
      <c r="A1115" s="28">
        <v>2016</v>
      </c>
      <c r="B1115" s="28" t="s">
        <v>77</v>
      </c>
      <c r="C1115" s="28" t="s">
        <v>76</v>
      </c>
      <c r="D1115" s="28" t="s">
        <v>90</v>
      </c>
      <c r="E1115" s="28" t="s">
        <v>78</v>
      </c>
      <c r="F1115" s="28" t="s">
        <v>93</v>
      </c>
      <c r="G1115" s="28">
        <v>49.421032603055203</v>
      </c>
      <c r="H1115" s="29">
        <v>114.66103333333299</v>
      </c>
      <c r="I1115" s="30">
        <v>463.97524890005752</v>
      </c>
      <c r="K1115" s="28">
        <v>1114</v>
      </c>
      <c r="L1115" s="28">
        <v>2017</v>
      </c>
      <c r="M1115" s="28" t="s">
        <v>49</v>
      </c>
      <c r="N1115" s="28" t="s">
        <v>140</v>
      </c>
      <c r="O1115" s="28">
        <v>0.5</v>
      </c>
      <c r="P1115" s="28" t="s">
        <v>128</v>
      </c>
      <c r="Q1115" s="28">
        <v>55168.5</v>
      </c>
      <c r="R1115" s="28">
        <v>50</v>
      </c>
      <c r="S1115" s="45">
        <v>0.3</v>
      </c>
      <c r="T1115" s="45">
        <v>0.15</v>
      </c>
      <c r="U1115" s="28" t="s">
        <v>133</v>
      </c>
      <c r="V1115" s="29">
        <v>46893.225000000006</v>
      </c>
    </row>
    <row r="1116" spans="1:22" x14ac:dyDescent="0.2">
      <c r="A1116" s="28">
        <v>2015</v>
      </c>
      <c r="B1116" s="28" t="s">
        <v>77</v>
      </c>
      <c r="C1116" s="28" t="s">
        <v>76</v>
      </c>
      <c r="D1116" s="28" t="s">
        <v>90</v>
      </c>
      <c r="E1116" s="28" t="s">
        <v>78</v>
      </c>
      <c r="F1116" s="28" t="s">
        <v>93</v>
      </c>
      <c r="G1116" s="28">
        <v>42.007877712596901</v>
      </c>
      <c r="H1116" s="29">
        <v>71.224735999999993</v>
      </c>
      <c r="I1116" s="30">
        <v>275.55499021855087</v>
      </c>
      <c r="K1116" s="28">
        <v>1115</v>
      </c>
      <c r="L1116" s="28">
        <v>2017</v>
      </c>
      <c r="M1116" s="28" t="s">
        <v>50</v>
      </c>
      <c r="N1116" s="28" t="s">
        <v>143</v>
      </c>
      <c r="O1116" s="28">
        <v>0.49</v>
      </c>
      <c r="P1116" s="28" t="s">
        <v>128</v>
      </c>
      <c r="Q1116" s="28">
        <v>7701.33</v>
      </c>
      <c r="R1116" s="28"/>
      <c r="S1116" s="28"/>
      <c r="T1116" s="28"/>
      <c r="U1116" s="28" t="s">
        <v>129</v>
      </c>
      <c r="V1116" s="29">
        <v>9409.9520267275402</v>
      </c>
    </row>
    <row r="1117" spans="1:22" x14ac:dyDescent="0.2">
      <c r="A1117" s="28">
        <v>2014</v>
      </c>
      <c r="B1117" s="28" t="s">
        <v>77</v>
      </c>
      <c r="C1117" s="28" t="s">
        <v>76</v>
      </c>
      <c r="D1117" s="28" t="s">
        <v>90</v>
      </c>
      <c r="E1117" s="28" t="s">
        <v>78</v>
      </c>
      <c r="F1117" s="28" t="s">
        <v>93</v>
      </c>
      <c r="G1117" s="28">
        <v>44.478929342749602</v>
      </c>
      <c r="H1117" s="29">
        <v>51.5974649999999</v>
      </c>
      <c r="I1117" s="30">
        <v>202.67682238374033</v>
      </c>
      <c r="K1117" s="28">
        <v>1116</v>
      </c>
      <c r="L1117" s="28">
        <v>2017</v>
      </c>
      <c r="M1117" s="28" t="s">
        <v>50</v>
      </c>
      <c r="N1117" s="28" t="s">
        <v>143</v>
      </c>
      <c r="O1117" s="28">
        <v>0.01</v>
      </c>
      <c r="P1117" s="28" t="s">
        <v>128</v>
      </c>
      <c r="Q1117" s="28">
        <v>157.16999999999999</v>
      </c>
      <c r="R1117" s="28"/>
      <c r="S1117" s="28"/>
      <c r="T1117" s="28"/>
      <c r="U1117" s="28" t="s">
        <v>170</v>
      </c>
      <c r="V1117" s="29">
        <v>194.54475188705078</v>
      </c>
    </row>
    <row r="1118" spans="1:22" x14ac:dyDescent="0.2">
      <c r="A1118" s="28">
        <v>2013</v>
      </c>
      <c r="B1118" s="28" t="s">
        <v>77</v>
      </c>
      <c r="C1118" s="28" t="s">
        <v>76</v>
      </c>
      <c r="D1118" s="28" t="s">
        <v>90</v>
      </c>
      <c r="E1118" s="28" t="s">
        <v>78</v>
      </c>
      <c r="F1118" s="28" t="s">
        <v>93</v>
      </c>
      <c r="G1118" s="28">
        <v>37.0657744522914</v>
      </c>
      <c r="H1118" s="29">
        <v>68.796620000000004</v>
      </c>
      <c r="I1118" s="30">
        <v>258.01168393574966</v>
      </c>
      <c r="K1118" s="28">
        <v>1117</v>
      </c>
      <c r="L1118" s="28">
        <v>2017</v>
      </c>
      <c r="M1118" s="28" t="s">
        <v>50</v>
      </c>
      <c r="N1118" s="28" t="s">
        <v>143</v>
      </c>
      <c r="O1118" s="28">
        <v>0.5</v>
      </c>
      <c r="P1118" s="28" t="s">
        <v>128</v>
      </c>
      <c r="Q1118" s="28">
        <v>7858.5</v>
      </c>
      <c r="R1118" s="28"/>
      <c r="S1118" s="28"/>
      <c r="T1118" s="28"/>
      <c r="U1118" s="28" t="s">
        <v>133</v>
      </c>
      <c r="V1118" s="29">
        <v>9361.3298150665814</v>
      </c>
    </row>
    <row r="1119" spans="1:22" x14ac:dyDescent="0.2">
      <c r="A1119" s="28">
        <v>2012</v>
      </c>
      <c r="B1119" s="28" t="s">
        <v>77</v>
      </c>
      <c r="C1119" s="28" t="s">
        <v>76</v>
      </c>
      <c r="D1119" s="28" t="s">
        <v>90</v>
      </c>
      <c r="E1119" s="28" t="s">
        <v>78</v>
      </c>
      <c r="F1119" s="28" t="s">
        <v>93</v>
      </c>
      <c r="G1119" s="28">
        <v>46.893926405878702</v>
      </c>
      <c r="H1119" s="29">
        <v>64.936724932000004</v>
      </c>
      <c r="I1119" s="30">
        <v>258.8327797026231</v>
      </c>
      <c r="K1119" s="28">
        <v>1118</v>
      </c>
      <c r="L1119" s="28">
        <v>2017</v>
      </c>
      <c r="M1119" s="28" t="s">
        <v>51</v>
      </c>
      <c r="N1119" s="28" t="s">
        <v>144</v>
      </c>
      <c r="O1119" s="28">
        <v>3.74796103835578E-2</v>
      </c>
      <c r="P1119" s="28" t="s">
        <v>128</v>
      </c>
      <c r="Q1119" s="28">
        <v>4825.2</v>
      </c>
      <c r="R1119" s="28"/>
      <c r="S1119" s="28"/>
      <c r="T1119" s="28"/>
      <c r="U1119" s="28" t="s">
        <v>141</v>
      </c>
      <c r="V1119" s="29">
        <v>11594.608391153521</v>
      </c>
    </row>
    <row r="1120" spans="1:22" x14ac:dyDescent="0.2">
      <c r="A1120" s="28">
        <v>2011</v>
      </c>
      <c r="B1120" s="28" t="s">
        <v>77</v>
      </c>
      <c r="C1120" s="28" t="s">
        <v>76</v>
      </c>
      <c r="D1120" s="28" t="s">
        <v>90</v>
      </c>
      <c r="E1120" s="28" t="s">
        <v>78</v>
      </c>
      <c r="F1120" s="28" t="s">
        <v>93</v>
      </c>
      <c r="G1120" s="28">
        <v>37.0657744522914</v>
      </c>
      <c r="H1120" s="29">
        <v>66.368504000000001</v>
      </c>
      <c r="I1120" s="30">
        <v>248.90538920860558</v>
      </c>
      <c r="K1120" s="28">
        <v>1119</v>
      </c>
      <c r="L1120" s="28">
        <v>2017</v>
      </c>
      <c r="M1120" s="28" t="s">
        <v>51</v>
      </c>
      <c r="N1120" s="28" t="s">
        <v>144</v>
      </c>
      <c r="O1120" s="28">
        <v>0.49489397399450002</v>
      </c>
      <c r="P1120" s="28" t="s">
        <v>128</v>
      </c>
      <c r="Q1120" s="28">
        <v>63713.64</v>
      </c>
      <c r="R1120" s="28"/>
      <c r="S1120" s="28"/>
      <c r="T1120" s="28"/>
      <c r="U1120" s="28" t="s">
        <v>169</v>
      </c>
      <c r="V1120" s="29">
        <v>163147.41529428706</v>
      </c>
    </row>
    <row r="1121" spans="1:22" x14ac:dyDescent="0.2">
      <c r="A1121" s="28">
        <v>2010</v>
      </c>
      <c r="B1121" s="28" t="s">
        <v>77</v>
      </c>
      <c r="C1121" s="28" t="s">
        <v>76</v>
      </c>
      <c r="D1121" s="28" t="s">
        <v>90</v>
      </c>
      <c r="E1121" s="28" t="s">
        <v>78</v>
      </c>
      <c r="F1121" s="28" t="s">
        <v>93</v>
      </c>
      <c r="G1121" s="28">
        <v>45.7289907556505</v>
      </c>
      <c r="H1121" s="29">
        <v>68.796620000000004</v>
      </c>
      <c r="I1121" s="30">
        <v>272.29707850157826</v>
      </c>
      <c r="K1121" s="28">
        <v>1120</v>
      </c>
      <c r="L1121" s="28">
        <v>2017</v>
      </c>
      <c r="M1121" s="28" t="s">
        <v>51</v>
      </c>
      <c r="N1121" s="28" t="s">
        <v>144</v>
      </c>
      <c r="O1121" s="28">
        <v>7.0016311693153699E-2</v>
      </c>
      <c r="P1121" s="28" t="s">
        <v>128</v>
      </c>
      <c r="Q1121" s="28">
        <v>9014.0400000000009</v>
      </c>
      <c r="R1121" s="28"/>
      <c r="S1121" s="28"/>
      <c r="T1121" s="28"/>
      <c r="U1121" s="28" t="s">
        <v>129</v>
      </c>
      <c r="V1121" s="29">
        <v>24032.514568555525</v>
      </c>
    </row>
    <row r="1122" spans="1:22" x14ac:dyDescent="0.2">
      <c r="A1122" s="28">
        <v>2009</v>
      </c>
      <c r="B1122" s="28" t="s">
        <v>77</v>
      </c>
      <c r="C1122" s="28" t="s">
        <v>76</v>
      </c>
      <c r="D1122" s="28" t="s">
        <v>90</v>
      </c>
      <c r="E1122" s="28" t="s">
        <v>78</v>
      </c>
      <c r="F1122" s="28" t="s">
        <v>93</v>
      </c>
      <c r="G1122" s="28">
        <v>42.007877712596901</v>
      </c>
      <c r="H1122" s="29">
        <v>67.177875999999998</v>
      </c>
      <c r="I1122" s="30">
        <v>259.89845668340593</v>
      </c>
      <c r="K1122" s="28">
        <v>1121</v>
      </c>
      <c r="L1122" s="28">
        <v>2017</v>
      </c>
      <c r="M1122" s="28" t="s">
        <v>51</v>
      </c>
      <c r="N1122" s="28" t="s">
        <v>144</v>
      </c>
      <c r="O1122" s="28">
        <v>8.1260194808221095E-2</v>
      </c>
      <c r="P1122" s="28" t="s">
        <v>128</v>
      </c>
      <c r="Q1122" s="28">
        <v>10461.6</v>
      </c>
      <c r="R1122" s="28"/>
      <c r="S1122" s="28"/>
      <c r="T1122" s="28"/>
      <c r="U1122" s="28" t="s">
        <v>142</v>
      </c>
      <c r="V1122" s="29">
        <v>37641.450238576574</v>
      </c>
    </row>
    <row r="1123" spans="1:22" x14ac:dyDescent="0.2">
      <c r="A1123" s="28">
        <v>2008</v>
      </c>
      <c r="B1123" s="28" t="s">
        <v>77</v>
      </c>
      <c r="C1123" s="28" t="s">
        <v>76</v>
      </c>
      <c r="D1123" s="28" t="s">
        <v>90</v>
      </c>
      <c r="E1123" s="28" t="s">
        <v>78</v>
      </c>
      <c r="F1123" s="28" t="s">
        <v>93</v>
      </c>
      <c r="G1123" s="28">
        <v>46.949980972902402</v>
      </c>
      <c r="H1123" s="29">
        <v>69.605992000000001</v>
      </c>
      <c r="I1123" s="30">
        <v>277.53763809752149</v>
      </c>
      <c r="K1123" s="28">
        <v>1122</v>
      </c>
      <c r="L1123" s="28">
        <v>2017</v>
      </c>
      <c r="M1123" s="28" t="s">
        <v>51</v>
      </c>
      <c r="N1123" s="28" t="s">
        <v>144</v>
      </c>
      <c r="O1123" s="28">
        <v>2.62357272684904E-2</v>
      </c>
      <c r="P1123" s="28" t="s">
        <v>128</v>
      </c>
      <c r="Q1123" s="28">
        <v>3377.64</v>
      </c>
      <c r="R1123" s="28"/>
      <c r="S1123" s="28"/>
      <c r="T1123" s="28"/>
      <c r="U1123" s="28" t="s">
        <v>171</v>
      </c>
      <c r="V1123" s="29">
        <v>8369.8067767063585</v>
      </c>
    </row>
    <row r="1124" spans="1:22" x14ac:dyDescent="0.2">
      <c r="A1124" s="28">
        <v>2007</v>
      </c>
      <c r="B1124" s="28" t="s">
        <v>77</v>
      </c>
      <c r="C1124" s="28" t="s">
        <v>76</v>
      </c>
      <c r="D1124" s="28" t="s">
        <v>90</v>
      </c>
      <c r="E1124" s="28" t="s">
        <v>78</v>
      </c>
      <c r="F1124" s="28" t="s">
        <v>93</v>
      </c>
      <c r="G1124" s="28">
        <v>46.895953311778399</v>
      </c>
      <c r="H1124" s="29">
        <v>70.741540916000005</v>
      </c>
      <c r="I1124" s="30">
        <v>281.9737655287463</v>
      </c>
      <c r="K1124" s="28">
        <v>1123</v>
      </c>
      <c r="L1124" s="28">
        <v>2017</v>
      </c>
      <c r="M1124" s="28" t="s">
        <v>51</v>
      </c>
      <c r="N1124" s="28" t="s">
        <v>144</v>
      </c>
      <c r="O1124" s="28">
        <v>1.49918441534231E-2</v>
      </c>
      <c r="P1124" s="28" t="s">
        <v>128</v>
      </c>
      <c r="Q1124" s="28">
        <v>1930.08</v>
      </c>
      <c r="R1124" s="28"/>
      <c r="S1124" s="28"/>
      <c r="T1124" s="28"/>
      <c r="U1124" s="28" t="s">
        <v>170</v>
      </c>
      <c r="V1124" s="29">
        <v>5238.7822508784111</v>
      </c>
    </row>
    <row r="1125" spans="1:22" x14ac:dyDescent="0.2">
      <c r="A1125" s="28">
        <v>2006</v>
      </c>
      <c r="B1125" s="28" t="s">
        <v>77</v>
      </c>
      <c r="C1125" s="28" t="s">
        <v>76</v>
      </c>
      <c r="D1125" s="28" t="s">
        <v>90</v>
      </c>
      <c r="E1125" s="28" t="s">
        <v>78</v>
      </c>
      <c r="F1125" s="28" t="s">
        <v>93</v>
      </c>
      <c r="G1125" s="28">
        <v>32.1236711919858</v>
      </c>
      <c r="H1125" s="29">
        <v>65.559132000000005</v>
      </c>
      <c r="I1125" s="30">
        <v>238.10407199643362</v>
      </c>
      <c r="K1125" s="28">
        <v>1124</v>
      </c>
      <c r="L1125" s="28">
        <v>2017</v>
      </c>
      <c r="M1125" s="28" t="s">
        <v>51</v>
      </c>
      <c r="N1125" s="28" t="s">
        <v>144</v>
      </c>
      <c r="O1125" s="28">
        <v>0.27512233769865302</v>
      </c>
      <c r="P1125" s="28" t="s">
        <v>128</v>
      </c>
      <c r="Q1125" s="28">
        <v>35419.800000000003</v>
      </c>
      <c r="R1125" s="28"/>
      <c r="S1125" s="28"/>
      <c r="T1125" s="28"/>
      <c r="U1125" s="28" t="s">
        <v>133</v>
      </c>
      <c r="V1125" s="29">
        <v>91854.533899510207</v>
      </c>
    </row>
    <row r="1126" spans="1:22" x14ac:dyDescent="0.2">
      <c r="A1126" s="28">
        <v>2005</v>
      </c>
      <c r="B1126" s="28" t="s">
        <v>77</v>
      </c>
      <c r="C1126" s="28" t="s">
        <v>76</v>
      </c>
      <c r="D1126" s="28" t="s">
        <v>90</v>
      </c>
      <c r="E1126" s="28" t="s">
        <v>78</v>
      </c>
      <c r="F1126" s="28" t="s">
        <v>93</v>
      </c>
      <c r="G1126" s="28">
        <v>50.656558418131503</v>
      </c>
      <c r="H1126" s="29">
        <v>72.84348</v>
      </c>
      <c r="I1126" s="30">
        <v>296.91793681460877</v>
      </c>
      <c r="K1126" s="28">
        <v>1125</v>
      </c>
      <c r="L1126" s="28">
        <v>2017</v>
      </c>
      <c r="M1126" s="28" t="s">
        <v>145</v>
      </c>
      <c r="N1126" s="28" t="s">
        <v>146</v>
      </c>
      <c r="O1126" s="28">
        <v>1</v>
      </c>
      <c r="P1126" s="28" t="s">
        <v>128</v>
      </c>
      <c r="Q1126" s="28">
        <v>57968</v>
      </c>
      <c r="R1126" s="28"/>
      <c r="S1126" s="28"/>
      <c r="T1126" s="28"/>
      <c r="U1126" s="28" t="s">
        <v>129</v>
      </c>
      <c r="V1126" s="29">
        <v>4.7975034923210598E-2</v>
      </c>
    </row>
    <row r="1127" spans="1:22" x14ac:dyDescent="0.2">
      <c r="A1127" s="28">
        <v>2004</v>
      </c>
      <c r="B1127" s="28" t="s">
        <v>77</v>
      </c>
      <c r="C1127" s="28" t="s">
        <v>76</v>
      </c>
      <c r="D1127" s="28" t="s">
        <v>90</v>
      </c>
      <c r="E1127" s="28" t="s">
        <v>78</v>
      </c>
      <c r="F1127" s="28" t="s">
        <v>93</v>
      </c>
      <c r="G1127" s="28">
        <v>48.185506787978802</v>
      </c>
      <c r="H1127" s="29">
        <v>72.84348</v>
      </c>
      <c r="I1127" s="30">
        <v>292.60355590546601</v>
      </c>
      <c r="K1127" s="28">
        <v>1126</v>
      </c>
      <c r="L1127" s="28">
        <v>2017</v>
      </c>
      <c r="M1127" s="28" t="s">
        <v>147</v>
      </c>
      <c r="N1127" s="28" t="s">
        <v>148</v>
      </c>
      <c r="O1127" s="28">
        <v>1</v>
      </c>
      <c r="P1127" s="28" t="s">
        <v>128</v>
      </c>
      <c r="Q1127" s="28">
        <v>173241</v>
      </c>
      <c r="R1127" s="28"/>
      <c r="S1127" s="28"/>
      <c r="T1127" s="28"/>
      <c r="U1127" s="28" t="s">
        <v>129</v>
      </c>
      <c r="V1127" s="29">
        <v>0.14337639775620908</v>
      </c>
    </row>
    <row r="1128" spans="1:22" x14ac:dyDescent="0.2">
      <c r="A1128" s="28">
        <v>2003</v>
      </c>
      <c r="B1128" s="28" t="s">
        <v>77</v>
      </c>
      <c r="C1128" s="28" t="s">
        <v>76</v>
      </c>
      <c r="D1128" s="28" t="s">
        <v>90</v>
      </c>
      <c r="E1128" s="28" t="s">
        <v>78</v>
      </c>
      <c r="F1128" s="28" t="s">
        <v>93</v>
      </c>
      <c r="G1128" s="28">
        <v>45.728032364585097</v>
      </c>
      <c r="H1128" s="29">
        <v>73.652851999999996</v>
      </c>
      <c r="I1128" s="30">
        <v>291.51635683466634</v>
      </c>
      <c r="K1128" s="28">
        <v>1127</v>
      </c>
      <c r="L1128" s="28">
        <v>2017</v>
      </c>
      <c r="M1128" s="28" t="s">
        <v>149</v>
      </c>
      <c r="N1128" s="28" t="s">
        <v>140</v>
      </c>
      <c r="O1128" s="28">
        <v>1</v>
      </c>
      <c r="P1128" s="28" t="s">
        <v>128</v>
      </c>
      <c r="Q1128" s="28">
        <v>13286</v>
      </c>
      <c r="R1128" s="28">
        <v>0</v>
      </c>
      <c r="S1128" s="45">
        <v>0</v>
      </c>
      <c r="T1128" s="45">
        <v>0</v>
      </c>
      <c r="U1128" s="28" t="s">
        <v>129</v>
      </c>
      <c r="V1128" s="29">
        <v>0</v>
      </c>
    </row>
    <row r="1129" spans="1:22" x14ac:dyDescent="0.2">
      <c r="A1129" s="28">
        <v>2002</v>
      </c>
      <c r="B1129" s="28" t="s">
        <v>77</v>
      </c>
      <c r="C1129" s="28" t="s">
        <v>76</v>
      </c>
      <c r="D1129" s="28" t="s">
        <v>90</v>
      </c>
      <c r="E1129" s="28" t="s">
        <v>78</v>
      </c>
      <c r="F1129" s="28" t="s">
        <v>93</v>
      </c>
      <c r="G1129" s="28">
        <v>40.235286772980302</v>
      </c>
      <c r="H1129" s="29">
        <v>73.905376063999995</v>
      </c>
      <c r="I1129" s="30">
        <v>282.78587160655661</v>
      </c>
      <c r="K1129" s="28">
        <v>1128</v>
      </c>
      <c r="L1129" s="28">
        <v>2017</v>
      </c>
      <c r="M1129" s="28" t="s">
        <v>150</v>
      </c>
      <c r="N1129" s="28" t="s">
        <v>148</v>
      </c>
      <c r="O1129" s="28">
        <v>1</v>
      </c>
      <c r="P1129" s="28" t="s">
        <v>128</v>
      </c>
      <c r="Q1129" s="28">
        <v>2933</v>
      </c>
      <c r="R1129" s="28"/>
      <c r="S1129" s="28"/>
      <c r="T1129" s="28"/>
      <c r="U1129" s="28" t="s">
        <v>129</v>
      </c>
      <c r="V1129" s="29">
        <v>2.4273871347946572E-3</v>
      </c>
    </row>
    <row r="1130" spans="1:22" x14ac:dyDescent="0.2">
      <c r="A1130" s="28">
        <v>2001</v>
      </c>
      <c r="B1130" s="28" t="s">
        <v>77</v>
      </c>
      <c r="C1130" s="28" t="s">
        <v>76</v>
      </c>
      <c r="D1130" s="28" t="s">
        <v>90</v>
      </c>
      <c r="E1130" s="28" t="s">
        <v>78</v>
      </c>
      <c r="F1130" s="28" t="s">
        <v>93</v>
      </c>
      <c r="G1130" s="28">
        <v>46.949980972902402</v>
      </c>
      <c r="H1130" s="29">
        <v>68.796620000000004</v>
      </c>
      <c r="I1130" s="30">
        <v>274.31045625917824</v>
      </c>
      <c r="K1130" s="28">
        <v>1129</v>
      </c>
      <c r="L1130" s="28">
        <v>2017</v>
      </c>
      <c r="M1130" s="28" t="s">
        <v>151</v>
      </c>
      <c r="N1130" s="28" t="s">
        <v>146</v>
      </c>
      <c r="O1130" s="28">
        <v>1</v>
      </c>
      <c r="P1130" s="28" t="s">
        <v>128</v>
      </c>
      <c r="Q1130" s="28">
        <v>194</v>
      </c>
      <c r="R1130" s="28"/>
      <c r="S1130" s="28"/>
      <c r="T1130" s="28"/>
      <c r="U1130" s="28" t="s">
        <v>129</v>
      </c>
      <c r="V1130" s="29">
        <v>1.6055680332429712E-4</v>
      </c>
    </row>
    <row r="1131" spans="1:22" x14ac:dyDescent="0.2">
      <c r="A1131" s="28">
        <v>2000</v>
      </c>
      <c r="B1131" s="28" t="s">
        <v>77</v>
      </c>
      <c r="C1131" s="28" t="s">
        <v>76</v>
      </c>
      <c r="D1131" s="28" t="s">
        <v>90</v>
      </c>
      <c r="E1131" s="28" t="s">
        <v>78</v>
      </c>
      <c r="F1131" s="28" t="s">
        <v>93</v>
      </c>
      <c r="G1131" s="28">
        <v>40.786887495344899</v>
      </c>
      <c r="H1131" s="29">
        <v>68.796620000000004</v>
      </c>
      <c r="I1131" s="30">
        <v>264.14769233986385</v>
      </c>
      <c r="K1131" s="28">
        <v>1130</v>
      </c>
      <c r="L1131" s="28">
        <v>2017</v>
      </c>
      <c r="M1131" s="28" t="s">
        <v>152</v>
      </c>
      <c r="N1131" s="28" t="s">
        <v>146</v>
      </c>
      <c r="O1131" s="28">
        <v>1</v>
      </c>
      <c r="P1131" s="28" t="s">
        <v>128</v>
      </c>
      <c r="Q1131" s="28">
        <v>3005</v>
      </c>
      <c r="R1131" s="28"/>
      <c r="S1131" s="28"/>
      <c r="T1131" s="28"/>
      <c r="U1131" s="28" t="s">
        <v>129</v>
      </c>
      <c r="V1131" s="29">
        <v>2.4869752267500664E-3</v>
      </c>
    </row>
    <row r="1132" spans="1:22" x14ac:dyDescent="0.2">
      <c r="A1132" s="28">
        <v>2020</v>
      </c>
      <c r="B1132" s="28" t="s">
        <v>79</v>
      </c>
      <c r="C1132" s="28" t="s">
        <v>80</v>
      </c>
      <c r="D1132" s="28" t="s">
        <v>90</v>
      </c>
      <c r="E1132" s="28" t="s">
        <v>78</v>
      </c>
      <c r="F1132" s="28" t="s">
        <v>93</v>
      </c>
      <c r="G1132" s="28">
        <v>8.3147310519175299</v>
      </c>
      <c r="H1132" s="29">
        <v>31.596365307499902</v>
      </c>
      <c r="I1132" s="30">
        <v>97.652182524171451</v>
      </c>
      <c r="K1132" s="28">
        <v>1131</v>
      </c>
      <c r="L1132" s="28">
        <v>2017</v>
      </c>
      <c r="M1132" s="28" t="s">
        <v>153</v>
      </c>
      <c r="N1132" s="28" t="s">
        <v>154</v>
      </c>
      <c r="O1132" s="28">
        <v>0.5</v>
      </c>
      <c r="P1132" s="28" t="s">
        <v>128</v>
      </c>
      <c r="Q1132" s="28">
        <v>4261.5</v>
      </c>
      <c r="R1132" s="28"/>
      <c r="S1132" s="28"/>
      <c r="T1132" s="28"/>
      <c r="U1132" s="28" t="s">
        <v>129</v>
      </c>
      <c r="V1132" s="29">
        <v>1664.1284486832828</v>
      </c>
    </row>
    <row r="1133" spans="1:22" x14ac:dyDescent="0.2">
      <c r="A1133" s="28">
        <v>2019</v>
      </c>
      <c r="B1133" s="28" t="s">
        <v>79</v>
      </c>
      <c r="C1133" s="28" t="s">
        <v>80</v>
      </c>
      <c r="D1133" s="28" t="s">
        <v>90</v>
      </c>
      <c r="E1133" s="28" t="s">
        <v>78</v>
      </c>
      <c r="F1133" s="28" t="s">
        <v>93</v>
      </c>
      <c r="G1133" s="28">
        <v>8.3147310519175299</v>
      </c>
      <c r="H1133" s="29">
        <v>33.853248543749999</v>
      </c>
      <c r="I1133" s="30">
        <v>104.62733841875544</v>
      </c>
      <c r="K1133" s="28">
        <v>1132</v>
      </c>
      <c r="L1133" s="28">
        <v>2017</v>
      </c>
      <c r="M1133" s="28" t="s">
        <v>153</v>
      </c>
      <c r="N1133" s="28" t="s">
        <v>154</v>
      </c>
      <c r="O1133" s="28">
        <v>0.5</v>
      </c>
      <c r="P1133" s="28" t="s">
        <v>128</v>
      </c>
      <c r="Q1133" s="28">
        <v>4261.5</v>
      </c>
      <c r="R1133" s="28"/>
      <c r="S1133" s="28"/>
      <c r="T1133" s="28"/>
      <c r="U1133" s="28" t="s">
        <v>133</v>
      </c>
      <c r="V1133" s="29">
        <v>1568.4631133024507</v>
      </c>
    </row>
    <row r="1134" spans="1:22" x14ac:dyDescent="0.2">
      <c r="A1134" s="28">
        <v>2018</v>
      </c>
      <c r="B1134" s="28" t="s">
        <v>79</v>
      </c>
      <c r="C1134" s="28" t="s">
        <v>80</v>
      </c>
      <c r="D1134" s="28" t="s">
        <v>90</v>
      </c>
      <c r="E1134" s="28" t="s">
        <v>78</v>
      </c>
      <c r="F1134" s="28" t="s">
        <v>93</v>
      </c>
      <c r="G1134" s="28">
        <v>8.3147310519175299</v>
      </c>
      <c r="H1134" s="29">
        <v>36.110131779999897</v>
      </c>
      <c r="I1134" s="30">
        <v>111.60249431333882</v>
      </c>
      <c r="K1134" s="28">
        <v>1133</v>
      </c>
      <c r="L1134" s="28">
        <v>2017</v>
      </c>
      <c r="M1134" s="28" t="s">
        <v>155</v>
      </c>
      <c r="N1134" s="28" t="s">
        <v>156</v>
      </c>
      <c r="O1134" s="28">
        <v>0.5</v>
      </c>
      <c r="P1134" s="28" t="s">
        <v>128</v>
      </c>
      <c r="Q1134" s="28">
        <v>234.5</v>
      </c>
      <c r="R1134" s="28"/>
      <c r="S1134" s="28"/>
      <c r="T1134" s="28"/>
      <c r="U1134" s="28" t="s">
        <v>129</v>
      </c>
      <c r="V1134" s="29">
        <v>46.698085785418755</v>
      </c>
    </row>
    <row r="1135" spans="1:22" x14ac:dyDescent="0.2">
      <c r="A1135" s="28">
        <v>2017</v>
      </c>
      <c r="B1135" s="28" t="s">
        <v>79</v>
      </c>
      <c r="C1135" s="28" t="s">
        <v>80</v>
      </c>
      <c r="D1135" s="28" t="s">
        <v>90</v>
      </c>
      <c r="E1135" s="28" t="s">
        <v>78</v>
      </c>
      <c r="F1135" s="28" t="s">
        <v>93</v>
      </c>
      <c r="G1135" s="28">
        <v>8.3147310519175299</v>
      </c>
      <c r="H1135" s="29">
        <v>38.367015016250001</v>
      </c>
      <c r="I1135" s="30">
        <v>118.57765020792284</v>
      </c>
      <c r="K1135" s="28">
        <v>1134</v>
      </c>
      <c r="L1135" s="28">
        <v>2017</v>
      </c>
      <c r="M1135" s="28" t="s">
        <v>155</v>
      </c>
      <c r="N1135" s="28" t="s">
        <v>156</v>
      </c>
      <c r="O1135" s="28">
        <v>0.5</v>
      </c>
      <c r="P1135" s="28" t="s">
        <v>128</v>
      </c>
      <c r="Q1135" s="28">
        <v>234.5</v>
      </c>
      <c r="R1135" s="28"/>
      <c r="S1135" s="28"/>
      <c r="T1135" s="28"/>
      <c r="U1135" s="28" t="s">
        <v>133</v>
      </c>
      <c r="V1135" s="29">
        <v>44.882833656550005</v>
      </c>
    </row>
    <row r="1136" spans="1:22" x14ac:dyDescent="0.2">
      <c r="A1136" s="28">
        <v>2016</v>
      </c>
      <c r="B1136" s="28" t="s">
        <v>79</v>
      </c>
      <c r="C1136" s="28" t="s">
        <v>80</v>
      </c>
      <c r="D1136" s="28" t="s">
        <v>90</v>
      </c>
      <c r="E1136" s="28" t="s">
        <v>78</v>
      </c>
      <c r="F1136" s="28" t="s">
        <v>93</v>
      </c>
      <c r="G1136" s="28">
        <v>8.2737046674655197</v>
      </c>
      <c r="H1136" s="29">
        <v>31.5324586433333</v>
      </c>
      <c r="I1136" s="30">
        <v>97.419092748339864</v>
      </c>
      <c r="K1136" s="28">
        <v>1135</v>
      </c>
      <c r="L1136" s="28">
        <v>2017</v>
      </c>
      <c r="M1136" s="28" t="s">
        <v>157</v>
      </c>
      <c r="N1136" s="28" t="s">
        <v>146</v>
      </c>
      <c r="O1136" s="28">
        <v>1</v>
      </c>
      <c r="P1136" s="28" t="s">
        <v>128</v>
      </c>
      <c r="Q1136" s="28">
        <v>241</v>
      </c>
      <c r="R1136" s="28"/>
      <c r="S1136" s="28"/>
      <c r="T1136" s="28"/>
      <c r="U1136" s="28" t="s">
        <v>129</v>
      </c>
      <c r="V1136" s="29">
        <v>1.9945458557296705E-4</v>
      </c>
    </row>
    <row r="1137" spans="1:22" x14ac:dyDescent="0.2">
      <c r="A1137" s="28">
        <v>2015</v>
      </c>
      <c r="B1137" s="28" t="s">
        <v>79</v>
      </c>
      <c r="C1137" s="28" t="s">
        <v>80</v>
      </c>
      <c r="D1137" s="28" t="s">
        <v>90</v>
      </c>
      <c r="E1137" s="28" t="s">
        <v>78</v>
      </c>
      <c r="F1137" s="28" t="s">
        <v>93</v>
      </c>
      <c r="G1137" s="28">
        <v>8.2326782830135095</v>
      </c>
      <c r="H1137" s="29">
        <v>19.783884482000001</v>
      </c>
      <c r="I1137" s="30">
        <v>61.09971346902762</v>
      </c>
      <c r="K1137" s="28">
        <v>1136</v>
      </c>
      <c r="L1137" s="28">
        <v>2017</v>
      </c>
      <c r="M1137" s="28" t="s">
        <v>55</v>
      </c>
      <c r="N1137" s="28" t="s">
        <v>158</v>
      </c>
      <c r="O1137" s="28">
        <v>0.5</v>
      </c>
      <c r="P1137" s="28" t="s">
        <v>128</v>
      </c>
      <c r="Q1137" s="28">
        <v>4900.5</v>
      </c>
      <c r="R1137" s="28"/>
      <c r="S1137" s="28"/>
      <c r="T1137" s="28"/>
      <c r="U1137" s="28" t="s">
        <v>129</v>
      </c>
      <c r="V1137" s="29">
        <v>818.83092302472744</v>
      </c>
    </row>
    <row r="1138" spans="1:22" x14ac:dyDescent="0.2">
      <c r="A1138" s="28">
        <v>2014</v>
      </c>
      <c r="B1138" s="28" t="s">
        <v>79</v>
      </c>
      <c r="C1138" s="28" t="s">
        <v>80</v>
      </c>
      <c r="D1138" s="28" t="s">
        <v>90</v>
      </c>
      <c r="E1138" s="28" t="s">
        <v>78</v>
      </c>
      <c r="F1138" s="28" t="s">
        <v>93</v>
      </c>
      <c r="G1138" s="28">
        <v>8.1916518985615099</v>
      </c>
      <c r="H1138" s="29">
        <v>15.486220333499899</v>
      </c>
      <c r="I1138" s="30">
        <v>47.809515462555055</v>
      </c>
      <c r="K1138" s="28">
        <v>1137</v>
      </c>
      <c r="L1138" s="28">
        <v>2017</v>
      </c>
      <c r="M1138" s="28" t="s">
        <v>55</v>
      </c>
      <c r="N1138" s="28" t="s">
        <v>158</v>
      </c>
      <c r="O1138" s="28">
        <v>0.5</v>
      </c>
      <c r="P1138" s="28" t="s">
        <v>128</v>
      </c>
      <c r="Q1138" s="28">
        <v>4900.5</v>
      </c>
      <c r="R1138" s="28"/>
      <c r="S1138" s="28"/>
      <c r="T1138" s="28"/>
      <c r="U1138" s="28" t="s">
        <v>133</v>
      </c>
      <c r="V1138" s="29">
        <v>800.48618210680581</v>
      </c>
    </row>
    <row r="1139" spans="1:22" x14ac:dyDescent="0.2">
      <c r="A1139" s="28">
        <v>2013</v>
      </c>
      <c r="B1139" s="28" t="s">
        <v>79</v>
      </c>
      <c r="C1139" s="28" t="s">
        <v>80</v>
      </c>
      <c r="D1139" s="28" t="s">
        <v>90</v>
      </c>
      <c r="E1139" s="28" t="s">
        <v>78</v>
      </c>
      <c r="F1139" s="28" t="s">
        <v>93</v>
      </c>
      <c r="G1139" s="28">
        <v>8.1506255141094996</v>
      </c>
      <c r="H1139" s="29">
        <v>21.512703074000001</v>
      </c>
      <c r="I1139" s="30">
        <v>66.390377092142586</v>
      </c>
      <c r="K1139" s="28">
        <v>1138</v>
      </c>
      <c r="L1139" s="28">
        <v>2017</v>
      </c>
      <c r="M1139" s="28" t="s">
        <v>159</v>
      </c>
      <c r="N1139" s="28" t="s">
        <v>146</v>
      </c>
      <c r="O1139" s="28">
        <v>1</v>
      </c>
      <c r="P1139" s="28" t="s">
        <v>128</v>
      </c>
      <c r="Q1139" s="28">
        <v>1054</v>
      </c>
      <c r="R1139" s="28"/>
      <c r="S1139" s="28"/>
      <c r="T1139" s="28"/>
      <c r="U1139" s="28" t="s">
        <v>129</v>
      </c>
      <c r="V1139" s="29">
        <v>8.7230345723612976E-4</v>
      </c>
    </row>
    <row r="1140" spans="1:22" x14ac:dyDescent="0.2">
      <c r="A1140" s="28">
        <v>2012</v>
      </c>
      <c r="B1140" s="28" t="s">
        <v>79</v>
      </c>
      <c r="C1140" s="28" t="s">
        <v>80</v>
      </c>
      <c r="D1140" s="28" t="s">
        <v>90</v>
      </c>
      <c r="E1140" s="28" t="s">
        <v>78</v>
      </c>
      <c r="F1140" s="28" t="s">
        <v>93</v>
      </c>
      <c r="G1140" s="28">
        <v>8.1095991296574894</v>
      </c>
      <c r="H1140" s="29">
        <v>22.377112369999999</v>
      </c>
      <c r="I1140" s="30">
        <v>69.032782895233893</v>
      </c>
      <c r="K1140" s="28">
        <v>1139</v>
      </c>
      <c r="L1140" s="28">
        <v>2017</v>
      </c>
      <c r="M1140" s="28" t="s">
        <v>56</v>
      </c>
      <c r="N1140" s="28" t="s">
        <v>160</v>
      </c>
      <c r="O1140" s="28">
        <v>1</v>
      </c>
      <c r="P1140" s="28" t="s">
        <v>128</v>
      </c>
      <c r="Q1140" s="28">
        <v>4736</v>
      </c>
      <c r="R1140" s="28"/>
      <c r="S1140" s="28"/>
      <c r="T1140" s="28"/>
      <c r="U1140" s="28" t="s">
        <v>129</v>
      </c>
      <c r="V1140" s="29">
        <v>120.76800000000001</v>
      </c>
    </row>
    <row r="1141" spans="1:22" x14ac:dyDescent="0.2">
      <c r="A1141" s="28">
        <v>2011</v>
      </c>
      <c r="B1141" s="28" t="s">
        <v>79</v>
      </c>
      <c r="C1141" s="28" t="s">
        <v>80</v>
      </c>
      <c r="D1141" s="28" t="s">
        <v>90</v>
      </c>
      <c r="E1141" s="28" t="s">
        <v>78</v>
      </c>
      <c r="F1141" s="28" t="s">
        <v>93</v>
      </c>
      <c r="G1141" s="28">
        <v>8.2974193135201997</v>
      </c>
      <c r="H1141" s="29">
        <v>20.074044344000001</v>
      </c>
      <c r="I1141" s="30">
        <v>62.031573534615838</v>
      </c>
      <c r="K1141" s="28">
        <v>1140</v>
      </c>
      <c r="L1141" s="28">
        <v>2017</v>
      </c>
      <c r="M1141" s="28" t="s">
        <v>161</v>
      </c>
      <c r="N1141" s="28" t="s">
        <v>127</v>
      </c>
      <c r="O1141" s="28">
        <v>0.5</v>
      </c>
      <c r="P1141" s="28" t="s">
        <v>128</v>
      </c>
      <c r="Q1141" s="28">
        <v>96.5</v>
      </c>
      <c r="R1141" s="28"/>
      <c r="S1141" s="28"/>
      <c r="T1141" s="28"/>
      <c r="U1141" s="28" t="s">
        <v>129</v>
      </c>
      <c r="V1141" s="29">
        <v>13.124000000000001</v>
      </c>
    </row>
    <row r="1142" spans="1:22" x14ac:dyDescent="0.2">
      <c r="A1142" s="28">
        <v>2010</v>
      </c>
      <c r="B1142" s="28" t="s">
        <v>79</v>
      </c>
      <c r="C1142" s="28" t="s">
        <v>80</v>
      </c>
      <c r="D1142" s="28" t="s">
        <v>90</v>
      </c>
      <c r="E1142" s="28" t="s">
        <v>78</v>
      </c>
      <c r="F1142" s="28" t="s">
        <v>93</v>
      </c>
      <c r="G1142" s="28">
        <v>8.4852394973828993</v>
      </c>
      <c r="H1142" s="29">
        <v>17.770976317999999</v>
      </c>
      <c r="I1142" s="30">
        <v>55.006571093576859</v>
      </c>
      <c r="K1142" s="28">
        <v>1141</v>
      </c>
      <c r="L1142" s="28">
        <v>2017</v>
      </c>
      <c r="M1142" s="28" t="s">
        <v>161</v>
      </c>
      <c r="N1142" s="28" t="s">
        <v>127</v>
      </c>
      <c r="O1142" s="28">
        <v>0.5</v>
      </c>
      <c r="P1142" s="28" t="s">
        <v>128</v>
      </c>
      <c r="Q1142" s="28">
        <v>96.5</v>
      </c>
      <c r="R1142" s="28"/>
      <c r="S1142" s="28"/>
      <c r="T1142" s="28"/>
      <c r="U1142" s="28" t="s">
        <v>133</v>
      </c>
      <c r="V1142" s="29">
        <v>13.124000000000001</v>
      </c>
    </row>
    <row r="1143" spans="1:22" x14ac:dyDescent="0.2">
      <c r="A1143" s="28">
        <v>2009</v>
      </c>
      <c r="B1143" s="28" t="s">
        <v>79</v>
      </c>
      <c r="C1143" s="28" t="s">
        <v>80</v>
      </c>
      <c r="D1143" s="28" t="s">
        <v>90</v>
      </c>
      <c r="E1143" s="28" t="s">
        <v>78</v>
      </c>
      <c r="F1143" s="28" t="s">
        <v>93</v>
      </c>
      <c r="G1143" s="28">
        <v>8.6730596812456007</v>
      </c>
      <c r="H1143" s="29">
        <v>15.467908292000001</v>
      </c>
      <c r="I1143" s="30">
        <v>47.957775572117001</v>
      </c>
      <c r="K1143" s="28">
        <v>1142</v>
      </c>
      <c r="L1143" s="28">
        <v>2017</v>
      </c>
      <c r="M1143" s="28" t="s">
        <v>162</v>
      </c>
      <c r="N1143" s="28" t="s">
        <v>146</v>
      </c>
      <c r="O1143" s="28">
        <v>1</v>
      </c>
      <c r="P1143" s="28" t="s">
        <v>128</v>
      </c>
      <c r="Q1143" s="28">
        <v>157</v>
      </c>
      <c r="R1143" s="28"/>
      <c r="S1143" s="28"/>
      <c r="T1143" s="28"/>
      <c r="U1143" s="28" t="s">
        <v>129</v>
      </c>
      <c r="V1143" s="29">
        <v>1.2993514495832293E-4</v>
      </c>
    </row>
    <row r="1144" spans="1:22" x14ac:dyDescent="0.2">
      <c r="A1144" s="28">
        <v>2008</v>
      </c>
      <c r="B1144" s="28" t="s">
        <v>79</v>
      </c>
      <c r="C1144" s="28" t="s">
        <v>80</v>
      </c>
      <c r="D1144" s="28" t="s">
        <v>90</v>
      </c>
      <c r="E1144" s="28" t="s">
        <v>78</v>
      </c>
      <c r="F1144" s="28" t="s">
        <v>93</v>
      </c>
      <c r="G1144" s="28">
        <v>8.8608798651083092</v>
      </c>
      <c r="H1144" s="29">
        <v>13.164840266000001</v>
      </c>
      <c r="I1144" s="30">
        <v>40.885186970236241</v>
      </c>
      <c r="K1144" s="28">
        <v>1143</v>
      </c>
      <c r="L1144" s="28">
        <v>2017</v>
      </c>
      <c r="M1144" s="28" t="s">
        <v>163</v>
      </c>
      <c r="N1144" s="28" t="s">
        <v>146</v>
      </c>
      <c r="O1144" s="28">
        <v>1</v>
      </c>
      <c r="P1144" s="28" t="s">
        <v>128</v>
      </c>
      <c r="Q1144" s="28">
        <v>225</v>
      </c>
      <c r="R1144" s="28"/>
      <c r="S1144" s="28"/>
      <c r="T1144" s="28"/>
      <c r="U1144" s="28" t="s">
        <v>129</v>
      </c>
      <c r="V1144" s="29">
        <v>1.8621278736065389E-4</v>
      </c>
    </row>
    <row r="1145" spans="1:22" x14ac:dyDescent="0.2">
      <c r="A1145" s="28">
        <v>2007</v>
      </c>
      <c r="B1145" s="28" t="s">
        <v>79</v>
      </c>
      <c r="C1145" s="28" t="s">
        <v>80</v>
      </c>
      <c r="D1145" s="28" t="s">
        <v>90</v>
      </c>
      <c r="E1145" s="28" t="s">
        <v>78</v>
      </c>
      <c r="F1145" s="28" t="s">
        <v>93</v>
      </c>
      <c r="G1145" s="28">
        <v>9.0487000489710105</v>
      </c>
      <c r="H1145" s="29">
        <v>10.861772240000001</v>
      </c>
      <c r="I1145" s="30">
        <v>33.788805287934579</v>
      </c>
      <c r="K1145" s="28">
        <v>1144</v>
      </c>
      <c r="L1145" s="28">
        <v>2017</v>
      </c>
      <c r="M1145" s="28" t="s">
        <v>164</v>
      </c>
      <c r="N1145" s="28" t="s">
        <v>146</v>
      </c>
      <c r="O1145" s="28">
        <v>1</v>
      </c>
      <c r="P1145" s="28" t="s">
        <v>128</v>
      </c>
      <c r="Q1145" s="28">
        <v>53</v>
      </c>
      <c r="R1145" s="28"/>
      <c r="S1145" s="28"/>
      <c r="T1145" s="28"/>
      <c r="U1145" s="28" t="s">
        <v>129</v>
      </c>
      <c r="V1145" s="29">
        <v>4.3863456578287361E-5</v>
      </c>
    </row>
    <row r="1146" spans="1:22" x14ac:dyDescent="0.2">
      <c r="A1146" s="28">
        <v>2006</v>
      </c>
      <c r="B1146" s="28" t="s">
        <v>79</v>
      </c>
      <c r="C1146" s="28" t="s">
        <v>80</v>
      </c>
      <c r="D1146" s="28" t="s">
        <v>90</v>
      </c>
      <c r="E1146" s="28" t="s">
        <v>78</v>
      </c>
      <c r="F1146" s="28" t="s">
        <v>93</v>
      </c>
      <c r="G1146" s="28">
        <v>8.7678570227106096</v>
      </c>
      <c r="H1146" s="29">
        <v>10.765456972000001</v>
      </c>
      <c r="I1146" s="30">
        <v>33.406036660080851</v>
      </c>
      <c r="K1146" s="28">
        <v>1145</v>
      </c>
      <c r="L1146" s="28">
        <v>2017</v>
      </c>
      <c r="M1146" s="28" t="s">
        <v>165</v>
      </c>
      <c r="N1146" s="28" t="s">
        <v>140</v>
      </c>
      <c r="O1146" s="28">
        <v>1</v>
      </c>
      <c r="P1146" s="28" t="s">
        <v>128</v>
      </c>
      <c r="Q1146" s="28">
        <v>11563</v>
      </c>
      <c r="R1146" s="28">
        <v>0</v>
      </c>
      <c r="S1146" s="45">
        <v>0</v>
      </c>
      <c r="T1146" s="45">
        <v>0</v>
      </c>
      <c r="U1146" s="28" t="s">
        <v>129</v>
      </c>
      <c r="V1146" s="29">
        <v>0</v>
      </c>
    </row>
    <row r="1147" spans="1:22" x14ac:dyDescent="0.2">
      <c r="A1147" s="28">
        <v>2005</v>
      </c>
      <c r="B1147" s="28" t="s">
        <v>79</v>
      </c>
      <c r="C1147" s="28" t="s">
        <v>80</v>
      </c>
      <c r="D1147" s="28" t="s">
        <v>90</v>
      </c>
      <c r="E1147" s="28" t="s">
        <v>78</v>
      </c>
      <c r="F1147" s="28" t="s">
        <v>93</v>
      </c>
      <c r="G1147" s="28">
        <v>8.4870139964502194</v>
      </c>
      <c r="H1147" s="29">
        <v>10.669141703999999</v>
      </c>
      <c r="I1147" s="30">
        <v>33.02475588660365</v>
      </c>
      <c r="K1147" s="28">
        <v>1146</v>
      </c>
      <c r="L1147" s="28">
        <v>2017</v>
      </c>
      <c r="M1147" s="28" t="s">
        <v>166</v>
      </c>
      <c r="N1147" s="28" t="s">
        <v>167</v>
      </c>
      <c r="O1147" s="28">
        <v>0.5</v>
      </c>
      <c r="P1147" s="28" t="s">
        <v>128</v>
      </c>
      <c r="Q1147" s="28">
        <v>8683.5</v>
      </c>
      <c r="R1147" s="28"/>
      <c r="S1147" s="28"/>
      <c r="T1147" s="28"/>
      <c r="U1147" s="28" t="s">
        <v>129</v>
      </c>
      <c r="V1147" s="29">
        <v>1421.3364946675333</v>
      </c>
    </row>
    <row r="1148" spans="1:22" x14ac:dyDescent="0.2">
      <c r="A1148" s="28">
        <v>2004</v>
      </c>
      <c r="B1148" s="28" t="s">
        <v>79</v>
      </c>
      <c r="C1148" s="28" t="s">
        <v>80</v>
      </c>
      <c r="D1148" s="28" t="s">
        <v>90</v>
      </c>
      <c r="E1148" s="28" t="s">
        <v>78</v>
      </c>
      <c r="F1148" s="28" t="s">
        <v>93</v>
      </c>
      <c r="G1148" s="28">
        <v>8.2061709701898202</v>
      </c>
      <c r="H1148" s="29">
        <v>10.572826436</v>
      </c>
      <c r="I1148" s="30">
        <v>32.644962967502984</v>
      </c>
      <c r="K1148" s="28">
        <v>1147</v>
      </c>
      <c r="L1148" s="28">
        <v>2017</v>
      </c>
      <c r="M1148" s="28" t="s">
        <v>166</v>
      </c>
      <c r="N1148" s="28" t="s">
        <v>167</v>
      </c>
      <c r="O1148" s="28">
        <v>0.5</v>
      </c>
      <c r="P1148" s="28" t="s">
        <v>128</v>
      </c>
      <c r="Q1148" s="28">
        <v>8683.5</v>
      </c>
      <c r="R1148" s="28"/>
      <c r="S1148" s="28"/>
      <c r="T1148" s="28"/>
      <c r="U1148" s="28" t="s">
        <v>133</v>
      </c>
      <c r="V1148" s="29">
        <v>1395.2763933128999</v>
      </c>
    </row>
    <row r="1149" spans="1:22" x14ac:dyDescent="0.2">
      <c r="A1149" s="28">
        <v>2003</v>
      </c>
      <c r="B1149" s="28" t="s">
        <v>79</v>
      </c>
      <c r="C1149" s="28" t="s">
        <v>80</v>
      </c>
      <c r="D1149" s="28" t="s">
        <v>90</v>
      </c>
      <c r="E1149" s="28" t="s">
        <v>78</v>
      </c>
      <c r="F1149" s="28" t="s">
        <v>93</v>
      </c>
      <c r="G1149" s="28">
        <v>7.92532794392943</v>
      </c>
      <c r="H1149" s="29">
        <v>10.476511168</v>
      </c>
      <c r="I1149" s="30">
        <v>32.266657902778839</v>
      </c>
      <c r="K1149" s="28">
        <v>1148</v>
      </c>
      <c r="L1149" s="28">
        <v>2017</v>
      </c>
      <c r="M1149" s="28" t="s">
        <v>168</v>
      </c>
      <c r="N1149" s="28" t="s">
        <v>146</v>
      </c>
      <c r="O1149" s="28">
        <v>1</v>
      </c>
      <c r="P1149" s="28" t="s">
        <v>128</v>
      </c>
      <c r="Q1149" s="28">
        <v>4706</v>
      </c>
      <c r="R1149" s="28"/>
      <c r="S1149" s="28"/>
      <c r="T1149" s="28"/>
      <c r="U1149" s="28" t="s">
        <v>129</v>
      </c>
      <c r="V1149" s="29">
        <v>3.89474389919661E-3</v>
      </c>
    </row>
    <row r="1150" spans="1:22" x14ac:dyDescent="0.2">
      <c r="A1150" s="28">
        <v>2002</v>
      </c>
      <c r="B1150" s="28" t="s">
        <v>79</v>
      </c>
      <c r="C1150" s="28" t="s">
        <v>80</v>
      </c>
      <c r="D1150" s="28" t="s">
        <v>90</v>
      </c>
      <c r="E1150" s="28" t="s">
        <v>78</v>
      </c>
      <c r="F1150" s="28" t="s">
        <v>93</v>
      </c>
      <c r="G1150" s="28">
        <v>7.6444849176690397</v>
      </c>
      <c r="H1150" s="29">
        <v>10.3801959</v>
      </c>
      <c r="I1150" s="30">
        <v>31.889840692431228</v>
      </c>
      <c r="K1150" s="28">
        <v>1149</v>
      </c>
      <c r="L1150" s="28">
        <v>2018</v>
      </c>
      <c r="M1150" s="28" t="s">
        <v>126</v>
      </c>
      <c r="N1150" s="28" t="s">
        <v>127</v>
      </c>
      <c r="O1150" s="28">
        <v>0.5</v>
      </c>
      <c r="P1150" s="28" t="s">
        <v>128</v>
      </c>
      <c r="Q1150" s="28">
        <v>888</v>
      </c>
      <c r="R1150" s="28"/>
      <c r="S1150" s="28"/>
      <c r="T1150" s="28"/>
      <c r="U1150" s="28" t="s">
        <v>129</v>
      </c>
      <c r="V1150" s="29">
        <v>120.76800000000001</v>
      </c>
    </row>
    <row r="1151" spans="1:22" x14ac:dyDescent="0.2">
      <c r="A1151" s="28">
        <v>2001</v>
      </c>
      <c r="B1151" s="28" t="s">
        <v>79</v>
      </c>
      <c r="C1151" s="28" t="s">
        <v>80</v>
      </c>
      <c r="D1151" s="28" t="s">
        <v>90</v>
      </c>
      <c r="E1151" s="28" t="s">
        <v>78</v>
      </c>
      <c r="F1151" s="28" t="s">
        <v>93</v>
      </c>
      <c r="G1151" s="28">
        <v>7.5404255659077499</v>
      </c>
      <c r="H1151" s="29">
        <v>11.661431776000001</v>
      </c>
      <c r="I1151" s="30">
        <v>35.792655494296994</v>
      </c>
      <c r="K1151" s="28">
        <v>1150</v>
      </c>
      <c r="L1151" s="28">
        <v>2018</v>
      </c>
      <c r="M1151" s="28" t="s">
        <v>126</v>
      </c>
      <c r="N1151" s="28" t="s">
        <v>127</v>
      </c>
      <c r="O1151" s="28">
        <v>0.5</v>
      </c>
      <c r="P1151" s="28" t="s">
        <v>128</v>
      </c>
      <c r="Q1151" s="28">
        <v>888</v>
      </c>
      <c r="R1151" s="28"/>
      <c r="S1151" s="28"/>
      <c r="T1151" s="28"/>
      <c r="U1151" s="28" t="s">
        <v>133</v>
      </c>
      <c r="V1151" s="29">
        <v>120.76800000000001</v>
      </c>
    </row>
    <row r="1152" spans="1:22" x14ac:dyDescent="0.2">
      <c r="A1152" s="28">
        <v>2000</v>
      </c>
      <c r="B1152" s="28" t="s">
        <v>79</v>
      </c>
      <c r="C1152" s="28" t="s">
        <v>80</v>
      </c>
      <c r="D1152" s="28" t="s">
        <v>90</v>
      </c>
      <c r="E1152" s="28" t="s">
        <v>78</v>
      </c>
      <c r="F1152" s="28" t="s">
        <v>93</v>
      </c>
      <c r="G1152" s="28">
        <v>7.4363662141464602</v>
      </c>
      <c r="H1152" s="29">
        <v>12.942667652000001</v>
      </c>
      <c r="I1152" s="30">
        <v>39.688136786775985</v>
      </c>
      <c r="K1152" s="28">
        <v>1151</v>
      </c>
      <c r="L1152" s="28">
        <v>2018</v>
      </c>
      <c r="M1152" s="28" t="s">
        <v>136</v>
      </c>
      <c r="N1152" s="28" t="s">
        <v>137</v>
      </c>
      <c r="O1152" s="28">
        <v>0.5</v>
      </c>
      <c r="P1152" s="28" t="s">
        <v>128</v>
      </c>
      <c r="Q1152" s="28">
        <v>74.5</v>
      </c>
      <c r="R1152" s="28"/>
      <c r="S1152" s="28"/>
      <c r="T1152" s="28"/>
      <c r="U1152" s="28" t="s">
        <v>129</v>
      </c>
      <c r="V1152" s="29">
        <v>0</v>
      </c>
    </row>
    <row r="1153" spans="1:22" x14ac:dyDescent="0.2">
      <c r="A1153" s="28">
        <v>2020</v>
      </c>
      <c r="B1153" s="28" t="s">
        <v>81</v>
      </c>
      <c r="C1153" s="28" t="s">
        <v>82</v>
      </c>
      <c r="D1153" s="28" t="s">
        <v>90</v>
      </c>
      <c r="E1153" s="28" t="s">
        <v>78</v>
      </c>
      <c r="F1153" s="28" t="s">
        <v>93</v>
      </c>
      <c r="G1153" s="28">
        <v>2.81161701568498</v>
      </c>
      <c r="H1153" s="29">
        <v>98.420646915000006</v>
      </c>
      <c r="I1153" s="30">
        <v>289.06876890377214</v>
      </c>
      <c r="K1153" s="28">
        <v>1152</v>
      </c>
      <c r="L1153" s="28">
        <v>2018</v>
      </c>
      <c r="M1153" s="28" t="s">
        <v>136</v>
      </c>
      <c r="N1153" s="28" t="s">
        <v>137</v>
      </c>
      <c r="O1153" s="28">
        <v>0.5</v>
      </c>
      <c r="P1153" s="28" t="s">
        <v>128</v>
      </c>
      <c r="Q1153" s="28">
        <v>74.5</v>
      </c>
      <c r="R1153" s="28"/>
      <c r="S1153" s="28"/>
      <c r="T1153" s="28"/>
      <c r="U1153" s="28" t="s">
        <v>133</v>
      </c>
      <c r="V1153" s="29">
        <v>0</v>
      </c>
    </row>
    <row r="1154" spans="1:22" x14ac:dyDescent="0.2">
      <c r="A1154" s="28">
        <v>2019</v>
      </c>
      <c r="B1154" s="28" t="s">
        <v>81</v>
      </c>
      <c r="C1154" s="28" t="s">
        <v>82</v>
      </c>
      <c r="D1154" s="28" t="s">
        <v>90</v>
      </c>
      <c r="E1154" s="28" t="s">
        <v>78</v>
      </c>
      <c r="F1154" s="28" t="s">
        <v>93</v>
      </c>
      <c r="G1154" s="28">
        <v>2.81161701568498</v>
      </c>
      <c r="H1154" s="29">
        <v>98.420646915000006</v>
      </c>
      <c r="I1154" s="30">
        <v>289.06876890377214</v>
      </c>
      <c r="K1154" s="28">
        <v>1153</v>
      </c>
      <c r="L1154" s="28">
        <v>2018</v>
      </c>
      <c r="M1154" s="28" t="s">
        <v>49</v>
      </c>
      <c r="N1154" s="28" t="s">
        <v>140</v>
      </c>
      <c r="O1154" s="28">
        <v>1.9091455082503601E-2</v>
      </c>
      <c r="P1154" s="28" t="s">
        <v>128</v>
      </c>
      <c r="Q1154" s="28">
        <v>2106.4938794382001</v>
      </c>
      <c r="R1154" s="28">
        <v>50</v>
      </c>
      <c r="S1154" s="45">
        <v>0.3</v>
      </c>
      <c r="T1154" s="45">
        <v>0.15</v>
      </c>
      <c r="U1154" s="28" t="s">
        <v>141</v>
      </c>
      <c r="V1154" s="29">
        <v>1790.5197975224703</v>
      </c>
    </row>
    <row r="1155" spans="1:22" x14ac:dyDescent="0.2">
      <c r="A1155" s="28">
        <v>2018</v>
      </c>
      <c r="B1155" s="28" t="s">
        <v>81</v>
      </c>
      <c r="C1155" s="28" t="s">
        <v>82</v>
      </c>
      <c r="D1155" s="28" t="s">
        <v>90</v>
      </c>
      <c r="E1155" s="28" t="s">
        <v>78</v>
      </c>
      <c r="F1155" s="28" t="s">
        <v>93</v>
      </c>
      <c r="G1155" s="28">
        <v>2.81161701568498</v>
      </c>
      <c r="H1155" s="29">
        <v>98.420646915000006</v>
      </c>
      <c r="I1155" s="30">
        <v>289.06876890377214</v>
      </c>
      <c r="K1155" s="28">
        <v>1154</v>
      </c>
      <c r="L1155" s="28">
        <v>2018</v>
      </c>
      <c r="M1155" s="28" t="s">
        <v>49</v>
      </c>
      <c r="N1155" s="28" t="s">
        <v>140</v>
      </c>
      <c r="O1155" s="28">
        <v>0.247965008465693</v>
      </c>
      <c r="P1155" s="28" t="s">
        <v>128</v>
      </c>
      <c r="Q1155" s="28">
        <v>27359.715139079199</v>
      </c>
      <c r="R1155" s="28">
        <v>50</v>
      </c>
      <c r="S1155" s="45">
        <v>0.3</v>
      </c>
      <c r="T1155" s="45">
        <v>0.15</v>
      </c>
      <c r="U1155" s="28" t="s">
        <v>169</v>
      </c>
      <c r="V1155" s="29">
        <v>23255.757868217323</v>
      </c>
    </row>
    <row r="1156" spans="1:22" x14ac:dyDescent="0.2">
      <c r="A1156" s="28">
        <v>2017</v>
      </c>
      <c r="B1156" s="28" t="s">
        <v>81</v>
      </c>
      <c r="C1156" s="28" t="s">
        <v>82</v>
      </c>
      <c r="D1156" s="28" t="s">
        <v>90</v>
      </c>
      <c r="E1156" s="28" t="s">
        <v>78</v>
      </c>
      <c r="F1156" s="28" t="s">
        <v>93</v>
      </c>
      <c r="G1156" s="28">
        <v>2.81161701568498</v>
      </c>
      <c r="H1156" s="29">
        <v>98.420646915000006</v>
      </c>
      <c r="I1156" s="30">
        <v>289.06876890377214</v>
      </c>
      <c r="K1156" s="28">
        <v>1155</v>
      </c>
      <c r="L1156" s="28">
        <v>2018</v>
      </c>
      <c r="M1156" s="28" t="s">
        <v>49</v>
      </c>
      <c r="N1156" s="28" t="s">
        <v>140</v>
      </c>
      <c r="O1156" s="28">
        <v>3.5791340804644002E-2</v>
      </c>
      <c r="P1156" s="28" t="s">
        <v>128</v>
      </c>
      <c r="Q1156" s="28">
        <v>3949.10917036201</v>
      </c>
      <c r="R1156" s="28">
        <v>50</v>
      </c>
      <c r="S1156" s="45">
        <v>0.3</v>
      </c>
      <c r="T1156" s="45">
        <v>0.15</v>
      </c>
      <c r="U1156" s="28" t="s">
        <v>129</v>
      </c>
      <c r="V1156" s="29">
        <v>3356.7427948077088</v>
      </c>
    </row>
    <row r="1157" spans="1:22" x14ac:dyDescent="0.2">
      <c r="A1157" s="28">
        <v>2016</v>
      </c>
      <c r="B1157" s="28" t="s">
        <v>81</v>
      </c>
      <c r="C1157" s="28" t="s">
        <v>82</v>
      </c>
      <c r="D1157" s="28" t="s">
        <v>90</v>
      </c>
      <c r="E1157" s="28" t="s">
        <v>78</v>
      </c>
      <c r="F1157" s="28" t="s">
        <v>93</v>
      </c>
      <c r="G1157" s="28">
        <v>2.9161648864650598</v>
      </c>
      <c r="H1157" s="29">
        <v>79.825345449299903</v>
      </c>
      <c r="I1157" s="30">
        <v>234.67596029666805</v>
      </c>
      <c r="K1157" s="28">
        <v>1156</v>
      </c>
      <c r="L1157" s="28">
        <v>2018</v>
      </c>
      <c r="M1157" s="28" t="s">
        <v>49</v>
      </c>
      <c r="N1157" s="28" t="s">
        <v>140</v>
      </c>
      <c r="O1157" s="28">
        <v>0.15</v>
      </c>
      <c r="P1157" s="28" t="s">
        <v>128</v>
      </c>
      <c r="Q1157" s="28">
        <v>16550.55</v>
      </c>
      <c r="R1157" s="28">
        <v>50</v>
      </c>
      <c r="S1157" s="45">
        <v>0.3</v>
      </c>
      <c r="T1157" s="45">
        <v>0.15</v>
      </c>
      <c r="U1157" s="28" t="s">
        <v>142</v>
      </c>
      <c r="V1157" s="29">
        <v>14067.967500000001</v>
      </c>
    </row>
    <row r="1158" spans="1:22" x14ac:dyDescent="0.2">
      <c r="A1158" s="28">
        <v>2015</v>
      </c>
      <c r="B1158" s="28" t="s">
        <v>81</v>
      </c>
      <c r="C1158" s="28" t="s">
        <v>82</v>
      </c>
      <c r="D1158" s="28" t="s">
        <v>90</v>
      </c>
      <c r="E1158" s="28" t="s">
        <v>78</v>
      </c>
      <c r="F1158" s="28" t="s">
        <v>93</v>
      </c>
      <c r="G1158" s="28">
        <v>3.0207127572451502</v>
      </c>
      <c r="H1158" s="29">
        <v>61.704983473199903</v>
      </c>
      <c r="I1158" s="30">
        <v>181.57685295783821</v>
      </c>
      <c r="K1158" s="28">
        <v>1157</v>
      </c>
      <c r="L1158" s="28">
        <v>2018</v>
      </c>
      <c r="M1158" s="28" t="s">
        <v>49</v>
      </c>
      <c r="N1158" s="28" t="s">
        <v>140</v>
      </c>
      <c r="O1158" s="28">
        <v>0.04</v>
      </c>
      <c r="P1158" s="28" t="s">
        <v>128</v>
      </c>
      <c r="Q1158" s="28">
        <v>4413.4799999999996</v>
      </c>
      <c r="R1158" s="28">
        <v>50</v>
      </c>
      <c r="S1158" s="45">
        <v>0.3</v>
      </c>
      <c r="T1158" s="45">
        <v>0.15</v>
      </c>
      <c r="U1158" s="28" t="s">
        <v>171</v>
      </c>
      <c r="V1158" s="29">
        <v>3751.4580000000001</v>
      </c>
    </row>
    <row r="1159" spans="1:22" x14ac:dyDescent="0.2">
      <c r="A1159" s="28">
        <v>2014</v>
      </c>
      <c r="B1159" s="28" t="s">
        <v>81</v>
      </c>
      <c r="C1159" s="28" t="s">
        <v>82</v>
      </c>
      <c r="D1159" s="28" t="s">
        <v>90</v>
      </c>
      <c r="E1159" s="28" t="s">
        <v>78</v>
      </c>
      <c r="F1159" s="28" t="s">
        <v>93</v>
      </c>
      <c r="G1159" s="28">
        <v>3.1252606280252402</v>
      </c>
      <c r="H1159" s="29">
        <v>41.961486653999998</v>
      </c>
      <c r="I1159" s="30">
        <v>123.59564460875809</v>
      </c>
      <c r="K1159" s="28">
        <v>1158</v>
      </c>
      <c r="L1159" s="28">
        <v>2018</v>
      </c>
      <c r="M1159" s="28" t="s">
        <v>49</v>
      </c>
      <c r="N1159" s="28" t="s">
        <v>140</v>
      </c>
      <c r="O1159" s="28">
        <v>7.15219564715834E-3</v>
      </c>
      <c r="P1159" s="28" t="s">
        <v>128</v>
      </c>
      <c r="Q1159" s="28">
        <v>789.15181112051005</v>
      </c>
      <c r="R1159" s="28">
        <v>50</v>
      </c>
      <c r="S1159" s="45">
        <v>0.3</v>
      </c>
      <c r="T1159" s="45">
        <v>0.15</v>
      </c>
      <c r="U1159" s="28" t="s">
        <v>170</v>
      </c>
      <c r="V1159" s="29">
        <v>670.77903945243361</v>
      </c>
    </row>
    <row r="1160" spans="1:22" x14ac:dyDescent="0.2">
      <c r="A1160" s="28">
        <v>2013</v>
      </c>
      <c r="B1160" s="28" t="s">
        <v>81</v>
      </c>
      <c r="C1160" s="28" t="s">
        <v>82</v>
      </c>
      <c r="D1160" s="28" t="s">
        <v>90</v>
      </c>
      <c r="E1160" s="28" t="s">
        <v>78</v>
      </c>
      <c r="F1160" s="28" t="s">
        <v>93</v>
      </c>
      <c r="G1160" s="28">
        <v>3.2298084988053302</v>
      </c>
      <c r="H1160" s="29">
        <v>41.367812292000004</v>
      </c>
      <c r="I1160" s="30">
        <v>121.9625567579296</v>
      </c>
      <c r="K1160" s="28">
        <v>1159</v>
      </c>
      <c r="L1160" s="28">
        <v>2018</v>
      </c>
      <c r="M1160" s="28" t="s">
        <v>49</v>
      </c>
      <c r="N1160" s="28" t="s">
        <v>140</v>
      </c>
      <c r="O1160" s="28">
        <v>0.5</v>
      </c>
      <c r="P1160" s="28" t="s">
        <v>128</v>
      </c>
      <c r="Q1160" s="28">
        <v>55168.5</v>
      </c>
      <c r="R1160" s="28">
        <v>50</v>
      </c>
      <c r="S1160" s="45">
        <v>0.3</v>
      </c>
      <c r="T1160" s="45">
        <v>0.15</v>
      </c>
      <c r="U1160" s="28" t="s">
        <v>133</v>
      </c>
      <c r="V1160" s="29">
        <v>46893.225000000006</v>
      </c>
    </row>
    <row r="1161" spans="1:22" x14ac:dyDescent="0.2">
      <c r="A1161" s="28">
        <v>2012</v>
      </c>
      <c r="B1161" s="28" t="s">
        <v>81</v>
      </c>
      <c r="C1161" s="28" t="s">
        <v>82</v>
      </c>
      <c r="D1161" s="28" t="s">
        <v>90</v>
      </c>
      <c r="E1161" s="28" t="s">
        <v>78</v>
      </c>
      <c r="F1161" s="28" t="s">
        <v>93</v>
      </c>
      <c r="G1161" s="28">
        <v>3.3343563695854201</v>
      </c>
      <c r="H1161" s="29">
        <v>40.774137930000002</v>
      </c>
      <c r="I1161" s="30">
        <v>120.32615228050659</v>
      </c>
      <c r="K1161" s="28">
        <v>1160</v>
      </c>
      <c r="L1161" s="28">
        <v>2018</v>
      </c>
      <c r="M1161" s="28" t="s">
        <v>50</v>
      </c>
      <c r="N1161" s="28" t="s">
        <v>143</v>
      </c>
      <c r="O1161" s="28">
        <v>0.48</v>
      </c>
      <c r="P1161" s="28" t="s">
        <v>128</v>
      </c>
      <c r="Q1161" s="28">
        <v>7544.16</v>
      </c>
      <c r="R1161" s="28"/>
      <c r="S1161" s="28"/>
      <c r="T1161" s="28"/>
      <c r="U1161" s="28" t="s">
        <v>129</v>
      </c>
      <c r="V1161" s="29">
        <v>9217.9121894473828</v>
      </c>
    </row>
    <row r="1162" spans="1:22" x14ac:dyDescent="0.2">
      <c r="A1162" s="28">
        <v>2011</v>
      </c>
      <c r="B1162" s="28" t="s">
        <v>81</v>
      </c>
      <c r="C1162" s="28" t="s">
        <v>82</v>
      </c>
      <c r="D1162" s="28" t="s">
        <v>90</v>
      </c>
      <c r="E1162" s="28" t="s">
        <v>78</v>
      </c>
      <c r="F1162" s="28" t="s">
        <v>93</v>
      </c>
      <c r="G1162" s="28">
        <v>3.17123484315966</v>
      </c>
      <c r="H1162" s="29">
        <v>36.281516301000003</v>
      </c>
      <c r="I1162" s="30">
        <v>106.91011697791906</v>
      </c>
      <c r="K1162" s="28">
        <v>1161</v>
      </c>
      <c r="L1162" s="28">
        <v>2018</v>
      </c>
      <c r="M1162" s="28" t="s">
        <v>50</v>
      </c>
      <c r="N1162" s="28" t="s">
        <v>143</v>
      </c>
      <c r="O1162" s="28">
        <v>0.02</v>
      </c>
      <c r="P1162" s="28" t="s">
        <v>128</v>
      </c>
      <c r="Q1162" s="28">
        <v>314.33999999999997</v>
      </c>
      <c r="R1162" s="28"/>
      <c r="S1162" s="28"/>
      <c r="T1162" s="28"/>
      <c r="U1162" s="28" t="s">
        <v>170</v>
      </c>
      <c r="V1162" s="29">
        <v>389.08950377410156</v>
      </c>
    </row>
    <row r="1163" spans="1:22" x14ac:dyDescent="0.2">
      <c r="A1163" s="28">
        <v>2010</v>
      </c>
      <c r="B1163" s="28" t="s">
        <v>81</v>
      </c>
      <c r="C1163" s="28" t="s">
        <v>82</v>
      </c>
      <c r="D1163" s="28" t="s">
        <v>90</v>
      </c>
      <c r="E1163" s="28" t="s">
        <v>78</v>
      </c>
      <c r="F1163" s="28" t="s">
        <v>93</v>
      </c>
      <c r="G1163" s="28">
        <v>3.00811331673391</v>
      </c>
      <c r="H1163" s="29">
        <v>31.788894672000001</v>
      </c>
      <c r="I1163" s="30">
        <v>93.533241813240792</v>
      </c>
      <c r="K1163" s="28">
        <v>1162</v>
      </c>
      <c r="L1163" s="28">
        <v>2018</v>
      </c>
      <c r="M1163" s="28" t="s">
        <v>50</v>
      </c>
      <c r="N1163" s="28" t="s">
        <v>143</v>
      </c>
      <c r="O1163" s="28">
        <v>0.5</v>
      </c>
      <c r="P1163" s="28" t="s">
        <v>128</v>
      </c>
      <c r="Q1163" s="28">
        <v>7858.5</v>
      </c>
      <c r="R1163" s="28"/>
      <c r="S1163" s="28"/>
      <c r="T1163" s="28"/>
      <c r="U1163" s="28" t="s">
        <v>133</v>
      </c>
      <c r="V1163" s="29">
        <v>9361.3298150665814</v>
      </c>
    </row>
    <row r="1164" spans="1:22" x14ac:dyDescent="0.2">
      <c r="A1164" s="28">
        <v>2009</v>
      </c>
      <c r="B1164" s="28" t="s">
        <v>81</v>
      </c>
      <c r="C1164" s="28" t="s">
        <v>82</v>
      </c>
      <c r="D1164" s="28" t="s">
        <v>90</v>
      </c>
      <c r="E1164" s="28" t="s">
        <v>78</v>
      </c>
      <c r="F1164" s="28" t="s">
        <v>93</v>
      </c>
      <c r="G1164" s="28">
        <v>2.8449917903081601</v>
      </c>
      <c r="H1164" s="29">
        <v>27.296273042999999</v>
      </c>
      <c r="I1164" s="30">
        <v>80.195526786471731</v>
      </c>
      <c r="K1164" s="28">
        <v>1163</v>
      </c>
      <c r="L1164" s="28">
        <v>2018</v>
      </c>
      <c r="M1164" s="28" t="s">
        <v>51</v>
      </c>
      <c r="N1164" s="28" t="s">
        <v>144</v>
      </c>
      <c r="O1164" s="28">
        <v>3.69094488188976E-2</v>
      </c>
      <c r="P1164" s="28" t="s">
        <v>128</v>
      </c>
      <c r="Q1164" s="28">
        <v>4687.5</v>
      </c>
      <c r="R1164" s="28"/>
      <c r="S1164" s="28"/>
      <c r="T1164" s="28"/>
      <c r="U1164" s="28" t="s">
        <v>141</v>
      </c>
      <c r="V1164" s="29">
        <v>11263.725199687498</v>
      </c>
    </row>
    <row r="1165" spans="1:22" x14ac:dyDescent="0.2">
      <c r="A1165" s="28">
        <v>2008</v>
      </c>
      <c r="B1165" s="28" t="s">
        <v>81</v>
      </c>
      <c r="C1165" s="28" t="s">
        <v>82</v>
      </c>
      <c r="D1165" s="28" t="s">
        <v>90</v>
      </c>
      <c r="E1165" s="28" t="s">
        <v>78</v>
      </c>
      <c r="F1165" s="28" t="s">
        <v>93</v>
      </c>
      <c r="G1165" s="28">
        <v>2.6818702638824101</v>
      </c>
      <c r="H1165" s="29">
        <v>22.803651414000001</v>
      </c>
      <c r="I1165" s="30">
        <v>66.89697189761192</v>
      </c>
      <c r="K1165" s="28">
        <v>1164</v>
      </c>
      <c r="L1165" s="28">
        <v>2018</v>
      </c>
      <c r="M1165" s="28" t="s">
        <v>51</v>
      </c>
      <c r="N1165" s="28" t="s">
        <v>144</v>
      </c>
      <c r="O1165" s="28">
        <v>0.488238188976378</v>
      </c>
      <c r="P1165" s="28" t="s">
        <v>128</v>
      </c>
      <c r="Q1165" s="28">
        <v>62006.25</v>
      </c>
      <c r="R1165" s="28"/>
      <c r="S1165" s="28"/>
      <c r="T1165" s="28"/>
      <c r="U1165" s="28" t="s">
        <v>169</v>
      </c>
      <c r="V1165" s="29">
        <v>158775.41166367813</v>
      </c>
    </row>
    <row r="1166" spans="1:22" x14ac:dyDescent="0.2">
      <c r="A1166" s="28">
        <v>2007</v>
      </c>
      <c r="B1166" s="28" t="s">
        <v>81</v>
      </c>
      <c r="C1166" s="28" t="s">
        <v>82</v>
      </c>
      <c r="D1166" s="28" t="s">
        <v>90</v>
      </c>
      <c r="E1166" s="28" t="s">
        <v>78</v>
      </c>
      <c r="F1166" s="28" t="s">
        <v>93</v>
      </c>
      <c r="G1166" s="28">
        <v>2.51874873745665</v>
      </c>
      <c r="H1166" s="29">
        <v>18.311029784999999</v>
      </c>
      <c r="I1166" s="30">
        <v>53.637577146661329</v>
      </c>
      <c r="K1166" s="28">
        <v>1165</v>
      </c>
      <c r="L1166" s="28">
        <v>2018</v>
      </c>
      <c r="M1166" s="28" t="s">
        <v>51</v>
      </c>
      <c r="N1166" s="28" t="s">
        <v>144</v>
      </c>
      <c r="O1166" s="28">
        <v>7.0472440944881795E-2</v>
      </c>
      <c r="P1166" s="28" t="s">
        <v>128</v>
      </c>
      <c r="Q1166" s="28">
        <v>8950</v>
      </c>
      <c r="R1166" s="28"/>
      <c r="S1166" s="28"/>
      <c r="T1166" s="28"/>
      <c r="U1166" s="28" t="s">
        <v>129</v>
      </c>
      <c r="V1166" s="29">
        <v>23861.776227814822</v>
      </c>
    </row>
    <row r="1167" spans="1:22" x14ac:dyDescent="0.2">
      <c r="A1167" s="28">
        <v>2006</v>
      </c>
      <c r="B1167" s="28" t="s">
        <v>81</v>
      </c>
      <c r="C1167" s="28" t="s">
        <v>82</v>
      </c>
      <c r="D1167" s="28" t="s">
        <v>90</v>
      </c>
      <c r="E1167" s="28" t="s">
        <v>78</v>
      </c>
      <c r="F1167" s="28" t="s">
        <v>93</v>
      </c>
      <c r="G1167" s="28">
        <v>2.4566419732421001</v>
      </c>
      <c r="H1167" s="29">
        <v>17.493361722</v>
      </c>
      <c r="I1167" s="30">
        <v>51.213395401931763</v>
      </c>
      <c r="K1167" s="28">
        <v>1166</v>
      </c>
      <c r="L1167" s="28">
        <v>2018</v>
      </c>
      <c r="M1167" s="28" t="s">
        <v>51</v>
      </c>
      <c r="N1167" s="28" t="s">
        <v>144</v>
      </c>
      <c r="O1167" s="28">
        <v>8.1545275590551095E-2</v>
      </c>
      <c r="P1167" s="28" t="s">
        <v>128</v>
      </c>
      <c r="Q1167" s="28">
        <v>10356.25</v>
      </c>
      <c r="R1167" s="28"/>
      <c r="S1167" s="28"/>
      <c r="T1167" s="28"/>
      <c r="U1167" s="28" t="s">
        <v>142</v>
      </c>
      <c r="V1167" s="29">
        <v>37262.394761151132</v>
      </c>
    </row>
    <row r="1168" spans="1:22" x14ac:dyDescent="0.2">
      <c r="A1168" s="28">
        <v>2005</v>
      </c>
      <c r="B1168" s="28" t="s">
        <v>81</v>
      </c>
      <c r="C1168" s="28" t="s">
        <v>82</v>
      </c>
      <c r="D1168" s="28" t="s">
        <v>90</v>
      </c>
      <c r="E1168" s="28" t="s">
        <v>78</v>
      </c>
      <c r="F1168" s="28" t="s">
        <v>93</v>
      </c>
      <c r="G1168" s="28">
        <v>2.39453520902754</v>
      </c>
      <c r="H1168" s="29">
        <v>16.675693659</v>
      </c>
      <c r="I1168" s="30">
        <v>48.791927277194958</v>
      </c>
      <c r="K1168" s="28">
        <v>1167</v>
      </c>
      <c r="L1168" s="28">
        <v>2018</v>
      </c>
      <c r="M1168" s="28" t="s">
        <v>51</v>
      </c>
      <c r="N1168" s="28" t="s">
        <v>144</v>
      </c>
      <c r="O1168" s="28">
        <v>2.9527559055118099E-2</v>
      </c>
      <c r="P1168" s="28" t="s">
        <v>128</v>
      </c>
      <c r="Q1168" s="28">
        <v>3750</v>
      </c>
      <c r="R1168" s="28"/>
      <c r="S1168" s="28"/>
      <c r="T1168" s="28"/>
      <c r="U1168" s="28" t="s">
        <v>171</v>
      </c>
      <c r="V1168" s="29">
        <v>9292.5164945491069</v>
      </c>
    </row>
    <row r="1169" spans="1:22" x14ac:dyDescent="0.2">
      <c r="A1169" s="28">
        <v>2004</v>
      </c>
      <c r="B1169" s="28" t="s">
        <v>81</v>
      </c>
      <c r="C1169" s="28" t="s">
        <v>82</v>
      </c>
      <c r="D1169" s="28" t="s">
        <v>90</v>
      </c>
      <c r="E1169" s="28" t="s">
        <v>78</v>
      </c>
      <c r="F1169" s="28" t="s">
        <v>93</v>
      </c>
      <c r="G1169" s="28">
        <v>2.3324284448129902</v>
      </c>
      <c r="H1169" s="29">
        <v>15.858025595999999</v>
      </c>
      <c r="I1169" s="30">
        <v>46.373172772450907</v>
      </c>
      <c r="K1169" s="28">
        <v>1168</v>
      </c>
      <c r="L1169" s="28">
        <v>2018</v>
      </c>
      <c r="M1169" s="28" t="s">
        <v>51</v>
      </c>
      <c r="N1169" s="28" t="s">
        <v>144</v>
      </c>
      <c r="O1169" s="28">
        <v>1.4763779527558999E-2</v>
      </c>
      <c r="P1169" s="28" t="s">
        <v>128</v>
      </c>
      <c r="Q1169" s="28">
        <v>1875</v>
      </c>
      <c r="R1169" s="28"/>
      <c r="S1169" s="28"/>
      <c r="T1169" s="28"/>
      <c r="U1169" s="28" t="s">
        <v>170</v>
      </c>
      <c r="V1169" s="29">
        <v>5089.2795741093751</v>
      </c>
    </row>
    <row r="1170" spans="1:22" x14ac:dyDescent="0.2">
      <c r="A1170" s="28">
        <v>2003</v>
      </c>
      <c r="B1170" s="28" t="s">
        <v>81</v>
      </c>
      <c r="C1170" s="28" t="s">
        <v>82</v>
      </c>
      <c r="D1170" s="28" t="s">
        <v>90</v>
      </c>
      <c r="E1170" s="28" t="s">
        <v>78</v>
      </c>
      <c r="F1170" s="28" t="s">
        <v>93</v>
      </c>
      <c r="G1170" s="28">
        <v>2.2703216805984301</v>
      </c>
      <c r="H1170" s="29">
        <v>15.040357533</v>
      </c>
      <c r="I1170" s="30">
        <v>43.957131887699632</v>
      </c>
      <c r="K1170" s="28">
        <v>1169</v>
      </c>
      <c r="L1170" s="28">
        <v>2018</v>
      </c>
      <c r="M1170" s="28" t="s">
        <v>51</v>
      </c>
      <c r="N1170" s="28" t="s">
        <v>144</v>
      </c>
      <c r="O1170" s="28">
        <v>0.27854330708661401</v>
      </c>
      <c r="P1170" s="28" t="s">
        <v>128</v>
      </c>
      <c r="Q1170" s="28">
        <v>35375</v>
      </c>
      <c r="R1170" s="28"/>
      <c r="S1170" s="28"/>
      <c r="T1170" s="28"/>
      <c r="U1170" s="28" t="s">
        <v>133</v>
      </c>
      <c r="V1170" s="29">
        <v>91738.353595875</v>
      </c>
    </row>
    <row r="1171" spans="1:22" x14ac:dyDescent="0.2">
      <c r="A1171" s="28">
        <v>2002</v>
      </c>
      <c r="B1171" s="28" t="s">
        <v>81</v>
      </c>
      <c r="C1171" s="28" t="s">
        <v>82</v>
      </c>
      <c r="D1171" s="28" t="s">
        <v>90</v>
      </c>
      <c r="E1171" s="28" t="s">
        <v>78</v>
      </c>
      <c r="F1171" s="28" t="s">
        <v>93</v>
      </c>
      <c r="G1171" s="28">
        <v>2.2082149163838798</v>
      </c>
      <c r="H1171" s="29">
        <v>14.222689470000001</v>
      </c>
      <c r="I1171" s="30">
        <v>41.543804622941117</v>
      </c>
      <c r="K1171" s="28">
        <v>1170</v>
      </c>
      <c r="L1171" s="28">
        <v>2018</v>
      </c>
      <c r="M1171" s="28" t="s">
        <v>145</v>
      </c>
      <c r="N1171" s="28" t="s">
        <v>146</v>
      </c>
      <c r="O1171" s="28">
        <v>1</v>
      </c>
      <c r="P1171" s="28" t="s">
        <v>128</v>
      </c>
      <c r="Q1171" s="28">
        <v>57968</v>
      </c>
      <c r="R1171" s="28"/>
      <c r="S1171" s="28"/>
      <c r="T1171" s="28"/>
      <c r="U1171" s="28" t="s">
        <v>129</v>
      </c>
      <c r="V1171" s="29">
        <v>4.7975034923210598E-2</v>
      </c>
    </row>
    <row r="1172" spans="1:22" x14ac:dyDescent="0.2">
      <c r="A1172" s="28">
        <v>2001</v>
      </c>
      <c r="B1172" s="28" t="s">
        <v>81</v>
      </c>
      <c r="C1172" s="28" t="s">
        <v>82</v>
      </c>
      <c r="D1172" s="28" t="s">
        <v>90</v>
      </c>
      <c r="E1172" s="28" t="s">
        <v>78</v>
      </c>
      <c r="F1172" s="28" t="s">
        <v>93</v>
      </c>
      <c r="G1172" s="28">
        <v>2.1989301748534298</v>
      </c>
      <c r="H1172" s="29">
        <v>13.523392061999999</v>
      </c>
      <c r="I1172" s="30">
        <v>39.497835163822089</v>
      </c>
      <c r="K1172" s="28">
        <v>1171</v>
      </c>
      <c r="L1172" s="28">
        <v>2018</v>
      </c>
      <c r="M1172" s="28" t="s">
        <v>147</v>
      </c>
      <c r="N1172" s="28" t="s">
        <v>148</v>
      </c>
      <c r="O1172" s="28">
        <v>1</v>
      </c>
      <c r="P1172" s="28" t="s">
        <v>128</v>
      </c>
      <c r="Q1172" s="28">
        <v>173241</v>
      </c>
      <c r="R1172" s="28"/>
      <c r="S1172" s="28"/>
      <c r="T1172" s="28"/>
      <c r="U1172" s="28" t="s">
        <v>129</v>
      </c>
      <c r="V1172" s="29">
        <v>0.14337639775620908</v>
      </c>
    </row>
    <row r="1173" spans="1:22" x14ac:dyDescent="0.2">
      <c r="A1173" s="28">
        <v>2000</v>
      </c>
      <c r="B1173" s="28" t="s">
        <v>81</v>
      </c>
      <c r="C1173" s="28" t="s">
        <v>82</v>
      </c>
      <c r="D1173" s="28" t="s">
        <v>90</v>
      </c>
      <c r="E1173" s="28" t="s">
        <v>78</v>
      </c>
      <c r="F1173" s="28" t="s">
        <v>93</v>
      </c>
      <c r="G1173" s="28">
        <v>2.1896454333229798</v>
      </c>
      <c r="H1173" s="29">
        <v>12.824094654</v>
      </c>
      <c r="I1173" s="30">
        <v>37.452212653055142</v>
      </c>
      <c r="K1173" s="28">
        <v>1172</v>
      </c>
      <c r="L1173" s="28">
        <v>2018</v>
      </c>
      <c r="M1173" s="28" t="s">
        <v>149</v>
      </c>
      <c r="N1173" s="28" t="s">
        <v>140</v>
      </c>
      <c r="O1173" s="28">
        <v>1</v>
      </c>
      <c r="P1173" s="28" t="s">
        <v>128</v>
      </c>
      <c r="Q1173" s="28">
        <v>13286</v>
      </c>
      <c r="R1173" s="28">
        <v>0</v>
      </c>
      <c r="S1173" s="45">
        <v>0</v>
      </c>
      <c r="T1173" s="45">
        <v>0</v>
      </c>
      <c r="U1173" s="28" t="s">
        <v>129</v>
      </c>
      <c r="V1173" s="29">
        <v>0</v>
      </c>
    </row>
    <row r="1174" spans="1:22" x14ac:dyDescent="0.2">
      <c r="A1174" s="28">
        <v>2020</v>
      </c>
      <c r="B1174" s="28" t="s">
        <v>83</v>
      </c>
      <c r="C1174" s="28" t="s">
        <v>80</v>
      </c>
      <c r="D1174" s="28" t="s">
        <v>90</v>
      </c>
      <c r="E1174" s="28" t="s">
        <v>78</v>
      </c>
      <c r="F1174" s="28" t="s">
        <v>93</v>
      </c>
      <c r="G1174" s="28">
        <v>2.4094883315435198</v>
      </c>
      <c r="H1174" s="29">
        <v>8.4951685119999993</v>
      </c>
      <c r="I1174" s="30">
        <v>24.875600748822492</v>
      </c>
      <c r="K1174" s="28">
        <v>1173</v>
      </c>
      <c r="L1174" s="28">
        <v>2018</v>
      </c>
      <c r="M1174" s="28" t="s">
        <v>150</v>
      </c>
      <c r="N1174" s="28" t="s">
        <v>148</v>
      </c>
      <c r="O1174" s="28">
        <v>1</v>
      </c>
      <c r="P1174" s="28" t="s">
        <v>128</v>
      </c>
      <c r="Q1174" s="28">
        <v>2933</v>
      </c>
      <c r="R1174" s="28"/>
      <c r="S1174" s="28"/>
      <c r="T1174" s="28"/>
      <c r="U1174" s="28" t="s">
        <v>129</v>
      </c>
      <c r="V1174" s="29">
        <v>2.4273871347946572E-3</v>
      </c>
    </row>
    <row r="1175" spans="1:22" x14ac:dyDescent="0.2">
      <c r="A1175" s="28">
        <v>2019</v>
      </c>
      <c r="B1175" s="28" t="s">
        <v>83</v>
      </c>
      <c r="C1175" s="28" t="s">
        <v>80</v>
      </c>
      <c r="D1175" s="28" t="s">
        <v>90</v>
      </c>
      <c r="E1175" s="28" t="s">
        <v>78</v>
      </c>
      <c r="F1175" s="28" t="s">
        <v>93</v>
      </c>
      <c r="G1175" s="28">
        <v>2.4094883315435198</v>
      </c>
      <c r="H1175" s="29">
        <v>8.4951685119999993</v>
      </c>
      <c r="I1175" s="30">
        <v>24.875600748822492</v>
      </c>
      <c r="K1175" s="28">
        <v>1174</v>
      </c>
      <c r="L1175" s="28">
        <v>2018</v>
      </c>
      <c r="M1175" s="28" t="s">
        <v>151</v>
      </c>
      <c r="N1175" s="28" t="s">
        <v>146</v>
      </c>
      <c r="O1175" s="28">
        <v>1</v>
      </c>
      <c r="P1175" s="28" t="s">
        <v>128</v>
      </c>
      <c r="Q1175" s="28">
        <v>194</v>
      </c>
      <c r="R1175" s="28"/>
      <c r="S1175" s="28"/>
      <c r="T1175" s="28"/>
      <c r="U1175" s="28" t="s">
        <v>129</v>
      </c>
      <c r="V1175" s="29">
        <v>1.6055680332429712E-4</v>
      </c>
    </row>
    <row r="1176" spans="1:22" x14ac:dyDescent="0.2">
      <c r="A1176" s="28">
        <v>2018</v>
      </c>
      <c r="B1176" s="28" t="s">
        <v>83</v>
      </c>
      <c r="C1176" s="28" t="s">
        <v>80</v>
      </c>
      <c r="D1176" s="28" t="s">
        <v>90</v>
      </c>
      <c r="E1176" s="28" t="s">
        <v>78</v>
      </c>
      <c r="F1176" s="28" t="s">
        <v>93</v>
      </c>
      <c r="G1176" s="28">
        <v>2.4094883315435198</v>
      </c>
      <c r="H1176" s="29">
        <v>8.4951685119999993</v>
      </c>
      <c r="I1176" s="30">
        <v>24.875600748822492</v>
      </c>
      <c r="K1176" s="28">
        <v>1175</v>
      </c>
      <c r="L1176" s="28">
        <v>2018</v>
      </c>
      <c r="M1176" s="28" t="s">
        <v>152</v>
      </c>
      <c r="N1176" s="28" t="s">
        <v>146</v>
      </c>
      <c r="O1176" s="28">
        <v>1</v>
      </c>
      <c r="P1176" s="28" t="s">
        <v>128</v>
      </c>
      <c r="Q1176" s="28">
        <v>3005</v>
      </c>
      <c r="R1176" s="28"/>
      <c r="S1176" s="28"/>
      <c r="T1176" s="28"/>
      <c r="U1176" s="28" t="s">
        <v>129</v>
      </c>
      <c r="V1176" s="29">
        <v>2.4869752267500664E-3</v>
      </c>
    </row>
    <row r="1177" spans="1:22" x14ac:dyDescent="0.2">
      <c r="A1177" s="28">
        <v>2017</v>
      </c>
      <c r="B1177" s="28" t="s">
        <v>83</v>
      </c>
      <c r="C1177" s="28" t="s">
        <v>80</v>
      </c>
      <c r="D1177" s="28" t="s">
        <v>90</v>
      </c>
      <c r="E1177" s="28" t="s">
        <v>78</v>
      </c>
      <c r="F1177" s="28" t="s">
        <v>93</v>
      </c>
      <c r="G1177" s="28">
        <v>2.4094883315435198</v>
      </c>
      <c r="H1177" s="29">
        <v>8.4951685119999993</v>
      </c>
      <c r="I1177" s="30">
        <v>24.875600748822492</v>
      </c>
      <c r="K1177" s="28">
        <v>1176</v>
      </c>
      <c r="L1177" s="28">
        <v>2018</v>
      </c>
      <c r="M1177" s="28" t="s">
        <v>153</v>
      </c>
      <c r="N1177" s="28" t="s">
        <v>154</v>
      </c>
      <c r="O1177" s="28">
        <v>0.5</v>
      </c>
      <c r="P1177" s="28" t="s">
        <v>128</v>
      </c>
      <c r="Q1177" s="28">
        <v>4261.5</v>
      </c>
      <c r="R1177" s="28"/>
      <c r="S1177" s="28"/>
      <c r="T1177" s="28"/>
      <c r="U1177" s="28" t="s">
        <v>129</v>
      </c>
      <c r="V1177" s="29">
        <v>1664.1284486832828</v>
      </c>
    </row>
    <row r="1178" spans="1:22" x14ac:dyDescent="0.2">
      <c r="A1178" s="28">
        <v>2016</v>
      </c>
      <c r="B1178" s="28" t="s">
        <v>83</v>
      </c>
      <c r="C1178" s="28" t="s">
        <v>80</v>
      </c>
      <c r="D1178" s="28" t="s">
        <v>90</v>
      </c>
      <c r="E1178" s="28" t="s">
        <v>78</v>
      </c>
      <c r="F1178" s="28" t="s">
        <v>93</v>
      </c>
      <c r="G1178" s="28">
        <v>2.34895889429347</v>
      </c>
      <c r="H1178" s="29">
        <v>5.3787625631999996</v>
      </c>
      <c r="I1178" s="30">
        <v>15.741169052972221</v>
      </c>
      <c r="K1178" s="28">
        <v>1177</v>
      </c>
      <c r="L1178" s="28">
        <v>2018</v>
      </c>
      <c r="M1178" s="28" t="s">
        <v>153</v>
      </c>
      <c r="N1178" s="28" t="s">
        <v>154</v>
      </c>
      <c r="O1178" s="28">
        <v>0.5</v>
      </c>
      <c r="P1178" s="28" t="s">
        <v>128</v>
      </c>
      <c r="Q1178" s="28">
        <v>4261.5</v>
      </c>
      <c r="R1178" s="28"/>
      <c r="S1178" s="28"/>
      <c r="T1178" s="28"/>
      <c r="U1178" s="28" t="s">
        <v>133</v>
      </c>
      <c r="V1178" s="29">
        <v>1568.4631133024507</v>
      </c>
    </row>
    <row r="1179" spans="1:22" x14ac:dyDescent="0.2">
      <c r="A1179" s="28">
        <v>2015</v>
      </c>
      <c r="B1179" s="28" t="s">
        <v>83</v>
      </c>
      <c r="C1179" s="28" t="s">
        <v>80</v>
      </c>
      <c r="D1179" s="28" t="s">
        <v>90</v>
      </c>
      <c r="E1179" s="28" t="s">
        <v>78</v>
      </c>
      <c r="F1179" s="28" t="s">
        <v>93</v>
      </c>
      <c r="G1179" s="28">
        <v>2.2884294570434101</v>
      </c>
      <c r="H1179" s="29">
        <v>2.9240991616000001</v>
      </c>
      <c r="I1179" s="30">
        <v>8.5526282468881316</v>
      </c>
      <c r="K1179" s="28">
        <v>1178</v>
      </c>
      <c r="L1179" s="28">
        <v>2018</v>
      </c>
      <c r="M1179" s="28" t="s">
        <v>155</v>
      </c>
      <c r="N1179" s="28" t="s">
        <v>156</v>
      </c>
      <c r="O1179" s="28">
        <v>0.5</v>
      </c>
      <c r="P1179" s="28" t="s">
        <v>128</v>
      </c>
      <c r="Q1179" s="28">
        <v>234.5</v>
      </c>
      <c r="R1179" s="28"/>
      <c r="S1179" s="28"/>
      <c r="T1179" s="28"/>
      <c r="U1179" s="28" t="s">
        <v>129</v>
      </c>
      <c r="V1179" s="29">
        <v>46.698085785418755</v>
      </c>
    </row>
    <row r="1180" spans="1:22" x14ac:dyDescent="0.2">
      <c r="A1180" s="28">
        <v>2014</v>
      </c>
      <c r="B1180" s="28" t="s">
        <v>83</v>
      </c>
      <c r="C1180" s="28" t="s">
        <v>80</v>
      </c>
      <c r="D1180" s="28" t="s">
        <v>90</v>
      </c>
      <c r="E1180" s="28" t="s">
        <v>78</v>
      </c>
      <c r="F1180" s="28" t="s">
        <v>93</v>
      </c>
      <c r="G1180" s="28">
        <v>2.2279000197933501</v>
      </c>
      <c r="H1180" s="29">
        <v>1.1311783071999999</v>
      </c>
      <c r="I1180" s="30">
        <v>3.3066735045655995</v>
      </c>
      <c r="K1180" s="28">
        <v>1179</v>
      </c>
      <c r="L1180" s="28">
        <v>2018</v>
      </c>
      <c r="M1180" s="28" t="s">
        <v>155</v>
      </c>
      <c r="N1180" s="28" t="s">
        <v>156</v>
      </c>
      <c r="O1180" s="28">
        <v>0.5</v>
      </c>
      <c r="P1180" s="28" t="s">
        <v>128</v>
      </c>
      <c r="Q1180" s="28">
        <v>234.5</v>
      </c>
      <c r="R1180" s="28"/>
      <c r="S1180" s="28"/>
      <c r="T1180" s="28"/>
      <c r="U1180" s="28" t="s">
        <v>133</v>
      </c>
      <c r="V1180" s="29">
        <v>44.882833656550005</v>
      </c>
    </row>
    <row r="1181" spans="1:22" x14ac:dyDescent="0.2">
      <c r="A1181" s="28">
        <v>2013</v>
      </c>
      <c r="B1181" s="28" t="s">
        <v>83</v>
      </c>
      <c r="C1181" s="28" t="s">
        <v>80</v>
      </c>
      <c r="D1181" s="28" t="s">
        <v>90</v>
      </c>
      <c r="E1181" s="28" t="s">
        <v>78</v>
      </c>
      <c r="F1181" s="28" t="s">
        <v>93</v>
      </c>
      <c r="G1181" s="28">
        <v>2.1673705825432901</v>
      </c>
      <c r="H1181" s="29">
        <v>0.8003070336</v>
      </c>
      <c r="I1181" s="30">
        <v>2.3381344943553413</v>
      </c>
      <c r="K1181" s="28">
        <v>1180</v>
      </c>
      <c r="L1181" s="28">
        <v>2018</v>
      </c>
      <c r="M1181" s="28" t="s">
        <v>157</v>
      </c>
      <c r="N1181" s="28" t="s">
        <v>146</v>
      </c>
      <c r="O1181" s="28">
        <v>1</v>
      </c>
      <c r="P1181" s="28" t="s">
        <v>128</v>
      </c>
      <c r="Q1181" s="28">
        <v>241</v>
      </c>
      <c r="R1181" s="28"/>
      <c r="S1181" s="28"/>
      <c r="T1181" s="28"/>
      <c r="U1181" s="28" t="s">
        <v>129</v>
      </c>
      <c r="V1181" s="29">
        <v>1.9945458557296705E-4</v>
      </c>
    </row>
    <row r="1182" spans="1:22" x14ac:dyDescent="0.2">
      <c r="A1182" s="28">
        <v>2012</v>
      </c>
      <c r="B1182" s="28" t="s">
        <v>83</v>
      </c>
      <c r="C1182" s="28" t="s">
        <v>80</v>
      </c>
      <c r="D1182" s="28" t="s">
        <v>90</v>
      </c>
      <c r="E1182" s="28" t="s">
        <v>78</v>
      </c>
      <c r="F1182" s="28" t="s">
        <v>93</v>
      </c>
      <c r="G1182" s="28">
        <v>2.1068411452932301</v>
      </c>
      <c r="H1182" s="29">
        <v>0.46943575999999998</v>
      </c>
      <c r="I1182" s="30">
        <v>1.3706970928132927</v>
      </c>
      <c r="K1182" s="28">
        <v>1181</v>
      </c>
      <c r="L1182" s="28">
        <v>2018</v>
      </c>
      <c r="M1182" s="28" t="s">
        <v>55</v>
      </c>
      <c r="N1182" s="28" t="s">
        <v>158</v>
      </c>
      <c r="O1182" s="28">
        <v>0.5</v>
      </c>
      <c r="P1182" s="28" t="s">
        <v>128</v>
      </c>
      <c r="Q1182" s="28">
        <v>4900.5</v>
      </c>
      <c r="R1182" s="28"/>
      <c r="S1182" s="28"/>
      <c r="T1182" s="28"/>
      <c r="U1182" s="28" t="s">
        <v>129</v>
      </c>
      <c r="V1182" s="29">
        <v>818.83092302472744</v>
      </c>
    </row>
    <row r="1183" spans="1:22" x14ac:dyDescent="0.2">
      <c r="A1183" s="28">
        <v>2011</v>
      </c>
      <c r="B1183" s="28" t="s">
        <v>83</v>
      </c>
      <c r="C1183" s="28" t="s">
        <v>80</v>
      </c>
      <c r="D1183" s="28" t="s">
        <v>90</v>
      </c>
      <c r="E1183" s="28" t="s">
        <v>78</v>
      </c>
      <c r="F1183" s="28" t="s">
        <v>93</v>
      </c>
      <c r="G1183" s="28">
        <v>1.9267531951668899</v>
      </c>
      <c r="H1183" s="29">
        <v>0.440298368</v>
      </c>
      <c r="I1183" s="30">
        <v>1.2834386047842783</v>
      </c>
      <c r="K1183" s="28">
        <v>1182</v>
      </c>
      <c r="L1183" s="28">
        <v>2018</v>
      </c>
      <c r="M1183" s="28" t="s">
        <v>55</v>
      </c>
      <c r="N1183" s="28" t="s">
        <v>158</v>
      </c>
      <c r="O1183" s="28">
        <v>0.5</v>
      </c>
      <c r="P1183" s="28" t="s">
        <v>128</v>
      </c>
      <c r="Q1183" s="28">
        <v>4900.5</v>
      </c>
      <c r="R1183" s="28"/>
      <c r="S1183" s="28"/>
      <c r="T1183" s="28"/>
      <c r="U1183" s="28" t="s">
        <v>133</v>
      </c>
      <c r="V1183" s="29">
        <v>800.48618210680581</v>
      </c>
    </row>
    <row r="1184" spans="1:22" x14ac:dyDescent="0.2">
      <c r="A1184" s="28">
        <v>2010</v>
      </c>
      <c r="B1184" s="28" t="s">
        <v>83</v>
      </c>
      <c r="C1184" s="28" t="s">
        <v>80</v>
      </c>
      <c r="D1184" s="28" t="s">
        <v>90</v>
      </c>
      <c r="E1184" s="28" t="s">
        <v>78</v>
      </c>
      <c r="F1184" s="28" t="s">
        <v>93</v>
      </c>
      <c r="G1184" s="28">
        <v>1.74666524504055</v>
      </c>
      <c r="H1184" s="29">
        <v>0.41116097600000001</v>
      </c>
      <c r="I1184" s="30">
        <v>1.1964687437694612</v>
      </c>
      <c r="K1184" s="28">
        <v>1183</v>
      </c>
      <c r="L1184" s="28">
        <v>2018</v>
      </c>
      <c r="M1184" s="28" t="s">
        <v>159</v>
      </c>
      <c r="N1184" s="28" t="s">
        <v>146</v>
      </c>
      <c r="O1184" s="28">
        <v>1</v>
      </c>
      <c r="P1184" s="28" t="s">
        <v>128</v>
      </c>
      <c r="Q1184" s="28">
        <v>1054</v>
      </c>
      <c r="R1184" s="28"/>
      <c r="S1184" s="28"/>
      <c r="T1184" s="28"/>
      <c r="U1184" s="28" t="s">
        <v>129</v>
      </c>
      <c r="V1184" s="29">
        <v>8.7230345723612976E-4</v>
      </c>
    </row>
    <row r="1185" spans="1:22" x14ac:dyDescent="0.2">
      <c r="A1185" s="28">
        <v>2009</v>
      </c>
      <c r="B1185" s="28" t="s">
        <v>83</v>
      </c>
      <c r="C1185" s="28" t="s">
        <v>80</v>
      </c>
      <c r="D1185" s="28" t="s">
        <v>90</v>
      </c>
      <c r="E1185" s="28" t="s">
        <v>78</v>
      </c>
      <c r="F1185" s="28" t="s">
        <v>93</v>
      </c>
      <c r="G1185" s="28">
        <v>1.5665772949142101</v>
      </c>
      <c r="H1185" s="29">
        <v>0.38202358400000003</v>
      </c>
      <c r="I1185" s="30">
        <v>1.1097875097688419</v>
      </c>
      <c r="K1185" s="28">
        <v>1184</v>
      </c>
      <c r="L1185" s="28">
        <v>2018</v>
      </c>
      <c r="M1185" s="28" t="s">
        <v>56</v>
      </c>
      <c r="N1185" s="28" t="s">
        <v>160</v>
      </c>
      <c r="O1185" s="28">
        <v>1</v>
      </c>
      <c r="P1185" s="28" t="s">
        <v>128</v>
      </c>
      <c r="Q1185" s="28">
        <v>1900</v>
      </c>
      <c r="R1185" s="28"/>
      <c r="S1185" s="28"/>
      <c r="T1185" s="28"/>
      <c r="U1185" s="28" t="s">
        <v>129</v>
      </c>
      <c r="V1185" s="29">
        <v>48.45</v>
      </c>
    </row>
    <row r="1186" spans="1:22" x14ac:dyDescent="0.2">
      <c r="A1186" s="28">
        <v>2008</v>
      </c>
      <c r="B1186" s="28" t="s">
        <v>83</v>
      </c>
      <c r="C1186" s="28" t="s">
        <v>80</v>
      </c>
      <c r="D1186" s="28" t="s">
        <v>90</v>
      </c>
      <c r="E1186" s="28" t="s">
        <v>78</v>
      </c>
      <c r="F1186" s="28" t="s">
        <v>93</v>
      </c>
      <c r="G1186" s="28">
        <v>1.3864893447878699</v>
      </c>
      <c r="H1186" s="29">
        <v>0.35288619199999999</v>
      </c>
      <c r="I1186" s="30">
        <v>1.0233949027824196</v>
      </c>
      <c r="K1186" s="28">
        <v>1185</v>
      </c>
      <c r="L1186" s="28">
        <v>2018</v>
      </c>
      <c r="M1186" s="28" t="s">
        <v>161</v>
      </c>
      <c r="N1186" s="28" t="s">
        <v>127</v>
      </c>
      <c r="O1186" s="28">
        <v>0.5</v>
      </c>
      <c r="P1186" s="28" t="s">
        <v>128</v>
      </c>
      <c r="Q1186" s="28">
        <v>96.5</v>
      </c>
      <c r="R1186" s="28"/>
      <c r="S1186" s="28"/>
      <c r="T1186" s="28"/>
      <c r="U1186" s="28" t="s">
        <v>129</v>
      </c>
      <c r="V1186" s="29">
        <v>13.124000000000001</v>
      </c>
    </row>
    <row r="1187" spans="1:22" x14ac:dyDescent="0.2">
      <c r="A1187" s="28">
        <v>2007</v>
      </c>
      <c r="B1187" s="28" t="s">
        <v>83</v>
      </c>
      <c r="C1187" s="28" t="s">
        <v>80</v>
      </c>
      <c r="D1187" s="28" t="s">
        <v>90</v>
      </c>
      <c r="E1187" s="28" t="s">
        <v>78</v>
      </c>
      <c r="F1187" s="28" t="s">
        <v>93</v>
      </c>
      <c r="G1187" s="28">
        <v>1.2064013946615399</v>
      </c>
      <c r="H1187" s="29">
        <v>0.3237488</v>
      </c>
      <c r="I1187" s="30">
        <v>0.93729092281019522</v>
      </c>
      <c r="K1187" s="28">
        <v>1186</v>
      </c>
      <c r="L1187" s="28">
        <v>2018</v>
      </c>
      <c r="M1187" s="28" t="s">
        <v>161</v>
      </c>
      <c r="N1187" s="28" t="s">
        <v>127</v>
      </c>
      <c r="O1187" s="28">
        <v>0.5</v>
      </c>
      <c r="P1187" s="28" t="s">
        <v>128</v>
      </c>
      <c r="Q1187" s="28">
        <v>96.5</v>
      </c>
      <c r="R1187" s="28"/>
      <c r="S1187" s="28"/>
      <c r="T1187" s="28"/>
      <c r="U1187" s="28" t="s">
        <v>133</v>
      </c>
      <c r="V1187" s="29">
        <v>13.124000000000001</v>
      </c>
    </row>
    <row r="1188" spans="1:22" x14ac:dyDescent="0.2">
      <c r="A1188" s="28">
        <v>2006</v>
      </c>
      <c r="B1188" s="28" t="s">
        <v>83</v>
      </c>
      <c r="C1188" s="28" t="s">
        <v>80</v>
      </c>
      <c r="D1188" s="28" t="s">
        <v>90</v>
      </c>
      <c r="E1188" s="28" t="s">
        <v>78</v>
      </c>
      <c r="F1188" s="28" t="s">
        <v>93</v>
      </c>
      <c r="G1188" s="28">
        <v>1.45795684159526</v>
      </c>
      <c r="H1188" s="29">
        <v>0.35418118720000002</v>
      </c>
      <c r="I1188" s="30">
        <v>1.0278466350275666</v>
      </c>
      <c r="K1188" s="28">
        <v>1187</v>
      </c>
      <c r="L1188" s="28">
        <v>2018</v>
      </c>
      <c r="M1188" s="28" t="s">
        <v>162</v>
      </c>
      <c r="N1188" s="28" t="s">
        <v>146</v>
      </c>
      <c r="O1188" s="28">
        <v>1</v>
      </c>
      <c r="P1188" s="28" t="s">
        <v>128</v>
      </c>
      <c r="Q1188" s="28">
        <v>157</v>
      </c>
      <c r="R1188" s="28"/>
      <c r="S1188" s="28"/>
      <c r="T1188" s="28"/>
      <c r="U1188" s="28" t="s">
        <v>129</v>
      </c>
      <c r="V1188" s="29">
        <v>1.2993514495832293E-4</v>
      </c>
    </row>
    <row r="1189" spans="1:22" x14ac:dyDescent="0.2">
      <c r="A1189" s="28">
        <v>2005</v>
      </c>
      <c r="B1189" s="28" t="s">
        <v>83</v>
      </c>
      <c r="C1189" s="28" t="s">
        <v>80</v>
      </c>
      <c r="D1189" s="28" t="s">
        <v>90</v>
      </c>
      <c r="E1189" s="28" t="s">
        <v>78</v>
      </c>
      <c r="F1189" s="28" t="s">
        <v>93</v>
      </c>
      <c r="G1189" s="28">
        <v>1.70951228852899</v>
      </c>
      <c r="H1189" s="29">
        <v>0.38461357439999999</v>
      </c>
      <c r="I1189" s="30">
        <v>1.1188234338162029</v>
      </c>
      <c r="K1189" s="28">
        <v>1188</v>
      </c>
      <c r="L1189" s="28">
        <v>2018</v>
      </c>
      <c r="M1189" s="28" t="s">
        <v>163</v>
      </c>
      <c r="N1189" s="28" t="s">
        <v>146</v>
      </c>
      <c r="O1189" s="28">
        <v>1</v>
      </c>
      <c r="P1189" s="28" t="s">
        <v>128</v>
      </c>
      <c r="Q1189" s="28">
        <v>225</v>
      </c>
      <c r="R1189" s="28"/>
      <c r="S1189" s="28"/>
      <c r="T1189" s="28"/>
      <c r="U1189" s="28" t="s">
        <v>129</v>
      </c>
      <c r="V1189" s="29">
        <v>1.8621278736065389E-4</v>
      </c>
    </row>
    <row r="1190" spans="1:22" x14ac:dyDescent="0.2">
      <c r="A1190" s="28">
        <v>2004</v>
      </c>
      <c r="B1190" s="28" t="s">
        <v>83</v>
      </c>
      <c r="C1190" s="28" t="s">
        <v>80</v>
      </c>
      <c r="D1190" s="28" t="s">
        <v>90</v>
      </c>
      <c r="E1190" s="28" t="s">
        <v>78</v>
      </c>
      <c r="F1190" s="28" t="s">
        <v>93</v>
      </c>
      <c r="G1190" s="28">
        <v>1.96106773546272</v>
      </c>
      <c r="H1190" s="29">
        <v>0.41504596160000001</v>
      </c>
      <c r="I1190" s="30">
        <v>1.2102213191761046</v>
      </c>
      <c r="K1190" s="28">
        <v>1189</v>
      </c>
      <c r="L1190" s="28">
        <v>2018</v>
      </c>
      <c r="M1190" s="28" t="s">
        <v>164</v>
      </c>
      <c r="N1190" s="28" t="s">
        <v>146</v>
      </c>
      <c r="O1190" s="28">
        <v>1</v>
      </c>
      <c r="P1190" s="28" t="s">
        <v>128</v>
      </c>
      <c r="Q1190" s="28">
        <v>53</v>
      </c>
      <c r="R1190" s="28"/>
      <c r="S1190" s="28"/>
      <c r="T1190" s="28"/>
      <c r="U1190" s="28" t="s">
        <v>129</v>
      </c>
      <c r="V1190" s="29">
        <v>4.3863456578287361E-5</v>
      </c>
    </row>
    <row r="1191" spans="1:22" x14ac:dyDescent="0.2">
      <c r="A1191" s="28">
        <v>2003</v>
      </c>
      <c r="B1191" s="28" t="s">
        <v>83</v>
      </c>
      <c r="C1191" s="28" t="s">
        <v>80</v>
      </c>
      <c r="D1191" s="28" t="s">
        <v>90</v>
      </c>
      <c r="E1191" s="28" t="s">
        <v>78</v>
      </c>
      <c r="F1191" s="28" t="s">
        <v>93</v>
      </c>
      <c r="G1191" s="28">
        <v>2.2126231823964502</v>
      </c>
      <c r="H1191" s="29">
        <v>0.44547834879999998</v>
      </c>
      <c r="I1191" s="30">
        <v>1.3020402911072715</v>
      </c>
      <c r="K1191" s="28">
        <v>1190</v>
      </c>
      <c r="L1191" s="28">
        <v>2018</v>
      </c>
      <c r="M1191" s="28" t="s">
        <v>165</v>
      </c>
      <c r="N1191" s="28" t="s">
        <v>140</v>
      </c>
      <c r="O1191" s="28">
        <v>1</v>
      </c>
      <c r="P1191" s="28" t="s">
        <v>128</v>
      </c>
      <c r="Q1191" s="28">
        <v>11563</v>
      </c>
      <c r="R1191" s="28">
        <v>0</v>
      </c>
      <c r="S1191" s="45">
        <v>0</v>
      </c>
      <c r="T1191" s="45">
        <v>0</v>
      </c>
      <c r="U1191" s="28" t="s">
        <v>129</v>
      </c>
      <c r="V1191" s="29">
        <v>0</v>
      </c>
    </row>
    <row r="1192" spans="1:22" x14ac:dyDescent="0.2">
      <c r="A1192" s="28">
        <v>2002</v>
      </c>
      <c r="B1192" s="28" t="s">
        <v>83</v>
      </c>
      <c r="C1192" s="28" t="s">
        <v>80</v>
      </c>
      <c r="D1192" s="28" t="s">
        <v>90</v>
      </c>
      <c r="E1192" s="28" t="s">
        <v>78</v>
      </c>
      <c r="F1192" s="28" t="s">
        <v>93</v>
      </c>
      <c r="G1192" s="28">
        <v>2.4641786293301799</v>
      </c>
      <c r="H1192" s="29">
        <v>0.475910736</v>
      </c>
      <c r="I1192" s="30">
        <v>1.3942803496097034</v>
      </c>
      <c r="K1192" s="28">
        <v>1191</v>
      </c>
      <c r="L1192" s="28">
        <v>2018</v>
      </c>
      <c r="M1192" s="28" t="s">
        <v>166</v>
      </c>
      <c r="N1192" s="28" t="s">
        <v>167</v>
      </c>
      <c r="O1192" s="28">
        <v>0.5</v>
      </c>
      <c r="P1192" s="28" t="s">
        <v>128</v>
      </c>
      <c r="Q1192" s="28">
        <v>8683.5</v>
      </c>
      <c r="R1192" s="28"/>
      <c r="S1192" s="28"/>
      <c r="T1192" s="28"/>
      <c r="U1192" s="28" t="s">
        <v>129</v>
      </c>
      <c r="V1192" s="29">
        <v>1421.3364946675333</v>
      </c>
    </row>
    <row r="1193" spans="1:22" x14ac:dyDescent="0.2">
      <c r="A1193" s="28">
        <v>2001</v>
      </c>
      <c r="B1193" s="28" t="s">
        <v>83</v>
      </c>
      <c r="C1193" s="28" t="s">
        <v>80</v>
      </c>
      <c r="D1193" s="28" t="s">
        <v>90</v>
      </c>
      <c r="E1193" s="28" t="s">
        <v>78</v>
      </c>
      <c r="F1193" s="28" t="s">
        <v>93</v>
      </c>
      <c r="G1193" s="28">
        <v>2.45870038674938</v>
      </c>
      <c r="H1193" s="29">
        <v>0.51540808959999995</v>
      </c>
      <c r="I1193" s="30">
        <v>1.5099184796718745</v>
      </c>
      <c r="K1193" s="28">
        <v>1192</v>
      </c>
      <c r="L1193" s="28">
        <v>2018</v>
      </c>
      <c r="M1193" s="28" t="s">
        <v>166</v>
      </c>
      <c r="N1193" s="28" t="s">
        <v>167</v>
      </c>
      <c r="O1193" s="28">
        <v>0.5</v>
      </c>
      <c r="P1193" s="28" t="s">
        <v>128</v>
      </c>
      <c r="Q1193" s="28">
        <v>8683.5</v>
      </c>
      <c r="R1193" s="28"/>
      <c r="S1193" s="28"/>
      <c r="T1193" s="28"/>
      <c r="U1193" s="28" t="s">
        <v>133</v>
      </c>
      <c r="V1193" s="29">
        <v>1395.2763933128999</v>
      </c>
    </row>
    <row r="1194" spans="1:22" x14ac:dyDescent="0.2">
      <c r="A1194" s="28">
        <v>2000</v>
      </c>
      <c r="B1194" s="28" t="s">
        <v>83</v>
      </c>
      <c r="C1194" s="28" t="s">
        <v>80</v>
      </c>
      <c r="D1194" s="28" t="s">
        <v>90</v>
      </c>
      <c r="E1194" s="28" t="s">
        <v>78</v>
      </c>
      <c r="F1194" s="28" t="s">
        <v>93</v>
      </c>
      <c r="G1194" s="28">
        <v>2.45322214416858</v>
      </c>
      <c r="H1194" s="29">
        <v>0.55490544320000001</v>
      </c>
      <c r="I1194" s="30">
        <v>1.625544707981883</v>
      </c>
      <c r="K1194" s="28">
        <v>1193</v>
      </c>
      <c r="L1194" s="28">
        <v>2018</v>
      </c>
      <c r="M1194" s="28" t="s">
        <v>168</v>
      </c>
      <c r="N1194" s="28" t="s">
        <v>146</v>
      </c>
      <c r="O1194" s="28">
        <v>1</v>
      </c>
      <c r="P1194" s="28" t="s">
        <v>128</v>
      </c>
      <c r="Q1194" s="28">
        <v>4706</v>
      </c>
      <c r="R1194" s="28"/>
      <c r="S1194" s="28"/>
      <c r="T1194" s="28"/>
      <c r="U1194" s="28" t="s">
        <v>129</v>
      </c>
      <c r="V1194" s="29">
        <v>3.89474389919661E-3</v>
      </c>
    </row>
    <row r="1195" spans="1:22" x14ac:dyDescent="0.2">
      <c r="A1195" s="28">
        <v>2020</v>
      </c>
      <c r="B1195" s="28" t="s">
        <v>84</v>
      </c>
      <c r="C1195" s="28" t="s">
        <v>85</v>
      </c>
      <c r="D1195" s="28" t="s">
        <v>90</v>
      </c>
      <c r="E1195" s="28" t="s">
        <v>78</v>
      </c>
      <c r="F1195" s="28" t="s">
        <v>93</v>
      </c>
      <c r="G1195" s="28">
        <v>1.96870377161496</v>
      </c>
      <c r="H1195" s="29">
        <v>4.5842830079999999</v>
      </c>
      <c r="I1195" s="30">
        <v>13.456526230188524</v>
      </c>
      <c r="K1195" s="28">
        <v>1194</v>
      </c>
      <c r="L1195" s="28">
        <v>2019</v>
      </c>
      <c r="M1195" s="28" t="s">
        <v>126</v>
      </c>
      <c r="N1195" s="28" t="s">
        <v>127</v>
      </c>
      <c r="O1195" s="28">
        <v>0.5</v>
      </c>
      <c r="P1195" s="28" t="s">
        <v>128</v>
      </c>
      <c r="Q1195" s="28">
        <v>888</v>
      </c>
      <c r="R1195" s="28"/>
      <c r="S1195" s="28"/>
      <c r="T1195" s="28"/>
      <c r="U1195" s="28" t="s">
        <v>129</v>
      </c>
      <c r="V1195" s="29">
        <v>120.76800000000001</v>
      </c>
    </row>
    <row r="1196" spans="1:22" x14ac:dyDescent="0.2">
      <c r="A1196" s="28">
        <v>2019</v>
      </c>
      <c r="B1196" s="28" t="s">
        <v>84</v>
      </c>
      <c r="C1196" s="28" t="s">
        <v>85</v>
      </c>
      <c r="D1196" s="28" t="s">
        <v>90</v>
      </c>
      <c r="E1196" s="28" t="s">
        <v>78</v>
      </c>
      <c r="F1196" s="28" t="s">
        <v>93</v>
      </c>
      <c r="G1196" s="28">
        <v>1.96870377161496</v>
      </c>
      <c r="H1196" s="29">
        <v>4.5842830079999999</v>
      </c>
      <c r="I1196" s="30">
        <v>13.456526230188524</v>
      </c>
      <c r="K1196" s="28">
        <v>1195</v>
      </c>
      <c r="L1196" s="28">
        <v>2019</v>
      </c>
      <c r="M1196" s="28" t="s">
        <v>126</v>
      </c>
      <c r="N1196" s="28" t="s">
        <v>127</v>
      </c>
      <c r="O1196" s="28">
        <v>0.5</v>
      </c>
      <c r="P1196" s="28" t="s">
        <v>128</v>
      </c>
      <c r="Q1196" s="28">
        <v>888</v>
      </c>
      <c r="R1196" s="28"/>
      <c r="S1196" s="28"/>
      <c r="T1196" s="28"/>
      <c r="U1196" s="28" t="s">
        <v>133</v>
      </c>
      <c r="V1196" s="29">
        <v>120.76800000000001</v>
      </c>
    </row>
    <row r="1197" spans="1:22" x14ac:dyDescent="0.2">
      <c r="A1197" s="28">
        <v>2018</v>
      </c>
      <c r="B1197" s="28" t="s">
        <v>84</v>
      </c>
      <c r="C1197" s="28" t="s">
        <v>85</v>
      </c>
      <c r="D1197" s="28" t="s">
        <v>90</v>
      </c>
      <c r="E1197" s="28" t="s">
        <v>78</v>
      </c>
      <c r="F1197" s="28" t="s">
        <v>93</v>
      </c>
      <c r="G1197" s="28">
        <v>1.96870377161496</v>
      </c>
      <c r="H1197" s="29">
        <v>4.5842830079999999</v>
      </c>
      <c r="I1197" s="30">
        <v>13.456526230188524</v>
      </c>
      <c r="K1197" s="28">
        <v>1196</v>
      </c>
      <c r="L1197" s="28">
        <v>2019</v>
      </c>
      <c r="M1197" s="28" t="s">
        <v>136</v>
      </c>
      <c r="N1197" s="28" t="s">
        <v>137</v>
      </c>
      <c r="O1197" s="28">
        <v>0.5</v>
      </c>
      <c r="P1197" s="28" t="s">
        <v>128</v>
      </c>
      <c r="Q1197" s="28">
        <v>74.5</v>
      </c>
      <c r="R1197" s="28"/>
      <c r="S1197" s="28"/>
      <c r="T1197" s="28"/>
      <c r="U1197" s="28" t="s">
        <v>129</v>
      </c>
      <c r="V1197" s="29">
        <v>0</v>
      </c>
    </row>
    <row r="1198" spans="1:22" x14ac:dyDescent="0.2">
      <c r="A1198" s="28">
        <v>2017</v>
      </c>
      <c r="B1198" s="28" t="s">
        <v>84</v>
      </c>
      <c r="C1198" s="28" t="s">
        <v>85</v>
      </c>
      <c r="D1198" s="28" t="s">
        <v>90</v>
      </c>
      <c r="E1198" s="28" t="s">
        <v>78</v>
      </c>
      <c r="F1198" s="28" t="s">
        <v>93</v>
      </c>
      <c r="G1198" s="28">
        <v>1.96870377161496</v>
      </c>
      <c r="H1198" s="29">
        <v>4.5842830079999999</v>
      </c>
      <c r="I1198" s="30">
        <v>13.456526230188524</v>
      </c>
      <c r="K1198" s="28">
        <v>1197</v>
      </c>
      <c r="L1198" s="28">
        <v>2019</v>
      </c>
      <c r="M1198" s="28" t="s">
        <v>136</v>
      </c>
      <c r="N1198" s="28" t="s">
        <v>137</v>
      </c>
      <c r="O1198" s="28">
        <v>0.5</v>
      </c>
      <c r="P1198" s="28" t="s">
        <v>128</v>
      </c>
      <c r="Q1198" s="28">
        <v>74.5</v>
      </c>
      <c r="R1198" s="28"/>
      <c r="S1198" s="28"/>
      <c r="T1198" s="28"/>
      <c r="U1198" s="28" t="s">
        <v>133</v>
      </c>
      <c r="V1198" s="29">
        <v>0</v>
      </c>
    </row>
    <row r="1199" spans="1:22" x14ac:dyDescent="0.2">
      <c r="A1199" s="28">
        <v>2016</v>
      </c>
      <c r="B1199" s="28" t="s">
        <v>84</v>
      </c>
      <c r="C1199" s="28" t="s">
        <v>85</v>
      </c>
      <c r="D1199" s="28" t="s">
        <v>90</v>
      </c>
      <c r="E1199" s="28" t="s">
        <v>78</v>
      </c>
      <c r="F1199" s="28" t="s">
        <v>93</v>
      </c>
      <c r="G1199" s="28">
        <v>2.31092292816288</v>
      </c>
      <c r="H1199" s="29">
        <v>4.3641338239999996</v>
      </c>
      <c r="I1199" s="30">
        <v>12.866013656421138</v>
      </c>
      <c r="K1199" s="28">
        <v>1198</v>
      </c>
      <c r="L1199" s="28">
        <v>2019</v>
      </c>
      <c r="M1199" s="28" t="s">
        <v>49</v>
      </c>
      <c r="N1199" s="28" t="s">
        <v>140</v>
      </c>
      <c r="O1199" s="28">
        <v>1.87194645026783E-2</v>
      </c>
      <c r="P1199" s="28" t="s">
        <v>128</v>
      </c>
      <c r="Q1199" s="28">
        <v>2065.4495548320201</v>
      </c>
      <c r="R1199" s="28">
        <v>50</v>
      </c>
      <c r="S1199" s="45">
        <v>0.3</v>
      </c>
      <c r="T1199" s="45">
        <v>0.15</v>
      </c>
      <c r="U1199" s="28" t="s">
        <v>141</v>
      </c>
      <c r="V1199" s="29">
        <v>1755.6321216072172</v>
      </c>
    </row>
    <row r="1200" spans="1:22" x14ac:dyDescent="0.2">
      <c r="A1200" s="28">
        <v>2015</v>
      </c>
      <c r="B1200" s="28" t="s">
        <v>84</v>
      </c>
      <c r="C1200" s="28" t="s">
        <v>85</v>
      </c>
      <c r="D1200" s="28" t="s">
        <v>90</v>
      </c>
      <c r="E1200" s="28" t="s">
        <v>78</v>
      </c>
      <c r="F1200" s="28" t="s">
        <v>93</v>
      </c>
      <c r="G1200" s="28">
        <v>2.6531420847108</v>
      </c>
      <c r="H1200" s="29">
        <v>4.1439846400000002</v>
      </c>
      <c r="I1200" s="30">
        <v>12.269881015065156</v>
      </c>
      <c r="K1200" s="28">
        <v>1199</v>
      </c>
      <c r="L1200" s="28">
        <v>2019</v>
      </c>
      <c r="M1200" s="28" t="s">
        <v>49</v>
      </c>
      <c r="N1200" s="28" t="s">
        <v>140</v>
      </c>
      <c r="O1200" s="28">
        <v>0.24342418223161399</v>
      </c>
      <c r="P1200" s="28" t="s">
        <v>128</v>
      </c>
      <c r="Q1200" s="28">
        <v>26858.6939948896</v>
      </c>
      <c r="R1200" s="28">
        <v>50</v>
      </c>
      <c r="S1200" s="45">
        <v>0.3</v>
      </c>
      <c r="T1200" s="45">
        <v>0.15</v>
      </c>
      <c r="U1200" s="28" t="s">
        <v>169</v>
      </c>
      <c r="V1200" s="29">
        <v>22829.889895656161</v>
      </c>
    </row>
    <row r="1201" spans="1:22" x14ac:dyDescent="0.2">
      <c r="A1201" s="28">
        <v>2014</v>
      </c>
      <c r="B1201" s="28" t="s">
        <v>84</v>
      </c>
      <c r="C1201" s="28" t="s">
        <v>85</v>
      </c>
      <c r="D1201" s="28" t="s">
        <v>90</v>
      </c>
      <c r="E1201" s="28" t="s">
        <v>78</v>
      </c>
      <c r="F1201" s="28" t="s">
        <v>93</v>
      </c>
      <c r="G1201" s="28">
        <v>2.9953612412587201</v>
      </c>
      <c r="H1201" s="29">
        <v>3.9238354559999999</v>
      </c>
      <c r="I1201" s="30">
        <v>11.668128306120574</v>
      </c>
      <c r="K1201" s="28">
        <v>1200</v>
      </c>
      <c r="L1201" s="28">
        <v>2019</v>
      </c>
      <c r="M1201" s="28" t="s">
        <v>49</v>
      </c>
      <c r="N1201" s="28" t="s">
        <v>140</v>
      </c>
      <c r="O1201" s="28">
        <v>3.5895998863059102E-2</v>
      </c>
      <c r="P1201" s="28" t="s">
        <v>128</v>
      </c>
      <c r="Q1201" s="28">
        <v>3960.6568265533501</v>
      </c>
      <c r="R1201" s="28">
        <v>50</v>
      </c>
      <c r="S1201" s="45">
        <v>0.3</v>
      </c>
      <c r="T1201" s="45">
        <v>0.15</v>
      </c>
      <c r="U1201" s="28" t="s">
        <v>129</v>
      </c>
      <c r="V1201" s="29">
        <v>3366.5583025703481</v>
      </c>
    </row>
    <row r="1202" spans="1:22" x14ac:dyDescent="0.2">
      <c r="A1202" s="28">
        <v>2013</v>
      </c>
      <c r="B1202" s="28" t="s">
        <v>84</v>
      </c>
      <c r="C1202" s="28" t="s">
        <v>85</v>
      </c>
      <c r="D1202" s="28" t="s">
        <v>90</v>
      </c>
      <c r="E1202" s="28" t="s">
        <v>78</v>
      </c>
      <c r="F1202" s="28" t="s">
        <v>93</v>
      </c>
      <c r="G1202" s="28">
        <v>3.3375803978066401</v>
      </c>
      <c r="H1202" s="29">
        <v>3.7036862720000001</v>
      </c>
      <c r="I1202" s="30">
        <v>11.060755529587393</v>
      </c>
      <c r="K1202" s="28">
        <v>1201</v>
      </c>
      <c r="L1202" s="28">
        <v>2019</v>
      </c>
      <c r="M1202" s="28" t="s">
        <v>49</v>
      </c>
      <c r="N1202" s="28" t="s">
        <v>140</v>
      </c>
      <c r="O1202" s="28">
        <v>0.15</v>
      </c>
      <c r="P1202" s="28" t="s">
        <v>128</v>
      </c>
      <c r="Q1202" s="28">
        <v>16550.55</v>
      </c>
      <c r="R1202" s="28">
        <v>50</v>
      </c>
      <c r="S1202" s="45">
        <v>0.3</v>
      </c>
      <c r="T1202" s="45">
        <v>0.15</v>
      </c>
      <c r="U1202" s="28" t="s">
        <v>142</v>
      </c>
      <c r="V1202" s="29">
        <v>14067.967500000001</v>
      </c>
    </row>
    <row r="1203" spans="1:22" x14ac:dyDescent="0.2">
      <c r="A1203" s="28">
        <v>2012</v>
      </c>
      <c r="B1203" s="28" t="s">
        <v>84</v>
      </c>
      <c r="C1203" s="28" t="s">
        <v>85</v>
      </c>
      <c r="D1203" s="28" t="s">
        <v>90</v>
      </c>
      <c r="E1203" s="28" t="s">
        <v>78</v>
      </c>
      <c r="F1203" s="28" t="s">
        <v>93</v>
      </c>
      <c r="G1203" s="28">
        <v>3.6797995543545601</v>
      </c>
      <c r="H1203" s="29">
        <v>3.4835370879999998</v>
      </c>
      <c r="I1203" s="30">
        <v>10.447762685465609</v>
      </c>
      <c r="K1203" s="28">
        <v>1202</v>
      </c>
      <c r="L1203" s="28">
        <v>2019</v>
      </c>
      <c r="M1203" s="28" t="s">
        <v>49</v>
      </c>
      <c r="N1203" s="28" t="s">
        <v>140</v>
      </c>
      <c r="O1203" s="28">
        <v>4.4999999999999998E-2</v>
      </c>
      <c r="P1203" s="28" t="s">
        <v>128</v>
      </c>
      <c r="Q1203" s="28">
        <v>4965.165</v>
      </c>
      <c r="R1203" s="28">
        <v>50</v>
      </c>
      <c r="S1203" s="45">
        <v>0.3</v>
      </c>
      <c r="T1203" s="45">
        <v>0.15</v>
      </c>
      <c r="U1203" s="28" t="s">
        <v>171</v>
      </c>
      <c r="V1203" s="29">
        <v>4220.3902500000004</v>
      </c>
    </row>
    <row r="1204" spans="1:22" x14ac:dyDescent="0.2">
      <c r="A1204" s="28">
        <v>2011</v>
      </c>
      <c r="B1204" s="28" t="s">
        <v>84</v>
      </c>
      <c r="C1204" s="28" t="s">
        <v>85</v>
      </c>
      <c r="D1204" s="28" t="s">
        <v>90</v>
      </c>
      <c r="E1204" s="28" t="s">
        <v>78</v>
      </c>
      <c r="F1204" s="28" t="s">
        <v>93</v>
      </c>
      <c r="G1204" s="28">
        <v>3.6797995543545601</v>
      </c>
      <c r="H1204" s="29">
        <v>3.4835370879999998</v>
      </c>
      <c r="I1204" s="30">
        <v>10.447762685465609</v>
      </c>
      <c r="K1204" s="28">
        <v>1203</v>
      </c>
      <c r="L1204" s="28">
        <v>2019</v>
      </c>
      <c r="M1204" s="28" t="s">
        <v>49</v>
      </c>
      <c r="N1204" s="28" t="s">
        <v>140</v>
      </c>
      <c r="O1204" s="28">
        <v>6.9603544026477096E-3</v>
      </c>
      <c r="P1204" s="28" t="s">
        <v>128</v>
      </c>
      <c r="Q1204" s="28">
        <v>767.984623724941</v>
      </c>
      <c r="R1204" s="28">
        <v>50</v>
      </c>
      <c r="S1204" s="45">
        <v>0.3</v>
      </c>
      <c r="T1204" s="45">
        <v>0.15</v>
      </c>
      <c r="U1204" s="28" t="s">
        <v>170</v>
      </c>
      <c r="V1204" s="29">
        <v>652.78693016619991</v>
      </c>
    </row>
    <row r="1205" spans="1:22" x14ac:dyDescent="0.2">
      <c r="A1205" s="28">
        <v>2010</v>
      </c>
      <c r="B1205" s="28" t="s">
        <v>84</v>
      </c>
      <c r="C1205" s="28" t="s">
        <v>85</v>
      </c>
      <c r="D1205" s="28" t="s">
        <v>90</v>
      </c>
      <c r="E1205" s="28" t="s">
        <v>78</v>
      </c>
      <c r="F1205" s="28" t="s">
        <v>93</v>
      </c>
      <c r="G1205" s="28">
        <v>3.6797995543545601</v>
      </c>
      <c r="H1205" s="29">
        <v>3.4835370879999998</v>
      </c>
      <c r="I1205" s="30">
        <v>10.447762685465609</v>
      </c>
      <c r="K1205" s="28">
        <v>1204</v>
      </c>
      <c r="L1205" s="28">
        <v>2019</v>
      </c>
      <c r="M1205" s="28" t="s">
        <v>49</v>
      </c>
      <c r="N1205" s="28" t="s">
        <v>140</v>
      </c>
      <c r="O1205" s="28">
        <v>0.5</v>
      </c>
      <c r="P1205" s="28" t="s">
        <v>128</v>
      </c>
      <c r="Q1205" s="28">
        <v>55168.5</v>
      </c>
      <c r="R1205" s="28">
        <v>50</v>
      </c>
      <c r="S1205" s="45">
        <v>0.3</v>
      </c>
      <c r="T1205" s="45">
        <v>0.15</v>
      </c>
      <c r="U1205" s="28" t="s">
        <v>133</v>
      </c>
      <c r="V1205" s="29">
        <v>46893.225000000006</v>
      </c>
    </row>
    <row r="1206" spans="1:22" x14ac:dyDescent="0.2">
      <c r="A1206" s="28">
        <v>2009</v>
      </c>
      <c r="B1206" s="28" t="s">
        <v>84</v>
      </c>
      <c r="C1206" s="28" t="s">
        <v>85</v>
      </c>
      <c r="D1206" s="28" t="s">
        <v>90</v>
      </c>
      <c r="E1206" s="28" t="s">
        <v>78</v>
      </c>
      <c r="F1206" s="28" t="s">
        <v>93</v>
      </c>
      <c r="G1206" s="28">
        <v>3.6797995543545601</v>
      </c>
      <c r="H1206" s="29">
        <v>3.4835370879999998</v>
      </c>
      <c r="I1206" s="30">
        <v>10.447762685465609</v>
      </c>
      <c r="K1206" s="28">
        <v>1205</v>
      </c>
      <c r="L1206" s="28">
        <v>2019</v>
      </c>
      <c r="M1206" s="28" t="s">
        <v>50</v>
      </c>
      <c r="N1206" s="28" t="s">
        <v>143</v>
      </c>
      <c r="O1206" s="28">
        <v>0.47499999999999998</v>
      </c>
      <c r="P1206" s="28" t="s">
        <v>128</v>
      </c>
      <c r="Q1206" s="28">
        <v>7465.5749999999998</v>
      </c>
      <c r="R1206" s="28"/>
      <c r="S1206" s="28"/>
      <c r="T1206" s="28"/>
      <c r="U1206" s="28" t="s">
        <v>129</v>
      </c>
      <c r="V1206" s="29">
        <v>9121.8922708073078</v>
      </c>
    </row>
    <row r="1207" spans="1:22" x14ac:dyDescent="0.2">
      <c r="A1207" s="28">
        <v>2008</v>
      </c>
      <c r="B1207" s="28" t="s">
        <v>84</v>
      </c>
      <c r="C1207" s="28" t="s">
        <v>85</v>
      </c>
      <c r="D1207" s="28" t="s">
        <v>90</v>
      </c>
      <c r="E1207" s="28" t="s">
        <v>78</v>
      </c>
      <c r="F1207" s="28" t="s">
        <v>93</v>
      </c>
      <c r="G1207" s="28">
        <v>3.6797995543545601</v>
      </c>
      <c r="H1207" s="29">
        <v>3.4835370879999998</v>
      </c>
      <c r="I1207" s="30">
        <v>10.447762685465609</v>
      </c>
      <c r="K1207" s="28">
        <v>1206</v>
      </c>
      <c r="L1207" s="28">
        <v>2019</v>
      </c>
      <c r="M1207" s="28" t="s">
        <v>50</v>
      </c>
      <c r="N1207" s="28" t="s">
        <v>143</v>
      </c>
      <c r="O1207" s="28">
        <v>2.5000000000000001E-2</v>
      </c>
      <c r="P1207" s="28" t="s">
        <v>128</v>
      </c>
      <c r="Q1207" s="28">
        <v>392.92500000000001</v>
      </c>
      <c r="R1207" s="28"/>
      <c r="S1207" s="28"/>
      <c r="T1207" s="28"/>
      <c r="U1207" s="28" t="s">
        <v>170</v>
      </c>
      <c r="V1207" s="29">
        <v>486.361879717627</v>
      </c>
    </row>
    <row r="1208" spans="1:22" x14ac:dyDescent="0.2">
      <c r="A1208" s="28">
        <v>2007</v>
      </c>
      <c r="B1208" s="28" t="s">
        <v>84</v>
      </c>
      <c r="C1208" s="28" t="s">
        <v>85</v>
      </c>
      <c r="D1208" s="28" t="s">
        <v>90</v>
      </c>
      <c r="E1208" s="28" t="s">
        <v>78</v>
      </c>
      <c r="F1208" s="28" t="s">
        <v>93</v>
      </c>
      <c r="G1208" s="28">
        <v>3.6797995543545601</v>
      </c>
      <c r="H1208" s="29">
        <v>3.4835370879999998</v>
      </c>
      <c r="I1208" s="30">
        <v>10.447762685465609</v>
      </c>
      <c r="K1208" s="28">
        <v>1207</v>
      </c>
      <c r="L1208" s="28">
        <v>2019</v>
      </c>
      <c r="M1208" s="28" t="s">
        <v>50</v>
      </c>
      <c r="N1208" s="28" t="s">
        <v>143</v>
      </c>
      <c r="O1208" s="28">
        <v>0.5</v>
      </c>
      <c r="P1208" s="28" t="s">
        <v>128</v>
      </c>
      <c r="Q1208" s="28">
        <v>7858.5</v>
      </c>
      <c r="R1208" s="28"/>
      <c r="S1208" s="28"/>
      <c r="T1208" s="28"/>
      <c r="U1208" s="28" t="s">
        <v>133</v>
      </c>
      <c r="V1208" s="29">
        <v>9361.3298150665814</v>
      </c>
    </row>
    <row r="1209" spans="1:22" x14ac:dyDescent="0.2">
      <c r="A1209" s="28">
        <v>2006</v>
      </c>
      <c r="B1209" s="28" t="s">
        <v>84</v>
      </c>
      <c r="C1209" s="28" t="s">
        <v>85</v>
      </c>
      <c r="D1209" s="28" t="s">
        <v>90</v>
      </c>
      <c r="E1209" s="28" t="s">
        <v>78</v>
      </c>
      <c r="F1209" s="28" t="s">
        <v>93</v>
      </c>
      <c r="G1209" s="28">
        <v>3.6797995543545601</v>
      </c>
      <c r="H1209" s="29">
        <v>3.4835370879999998</v>
      </c>
      <c r="I1209" s="30">
        <v>10.447762685465609</v>
      </c>
      <c r="K1209" s="28">
        <v>1208</v>
      </c>
      <c r="L1209" s="28">
        <v>2019</v>
      </c>
      <c r="M1209" s="28" t="s">
        <v>51</v>
      </c>
      <c r="N1209" s="28" t="s">
        <v>144</v>
      </c>
      <c r="O1209" s="28">
        <v>3.62718253968254E-2</v>
      </c>
      <c r="P1209" s="28" t="s">
        <v>128</v>
      </c>
      <c r="Q1209" s="28">
        <v>4570.25</v>
      </c>
      <c r="R1209" s="28"/>
      <c r="S1209" s="28"/>
      <c r="T1209" s="28"/>
      <c r="U1209" s="28" t="s">
        <v>141</v>
      </c>
      <c r="V1209" s="29">
        <v>10981.981886692649</v>
      </c>
    </row>
    <row r="1210" spans="1:22" x14ac:dyDescent="0.2">
      <c r="A1210" s="28">
        <v>2005</v>
      </c>
      <c r="B1210" s="28" t="s">
        <v>84</v>
      </c>
      <c r="C1210" s="28" t="s">
        <v>85</v>
      </c>
      <c r="D1210" s="28" t="s">
        <v>90</v>
      </c>
      <c r="E1210" s="28" t="s">
        <v>78</v>
      </c>
      <c r="F1210" s="28" t="s">
        <v>93</v>
      </c>
      <c r="G1210" s="28">
        <v>3.6797995543545601</v>
      </c>
      <c r="H1210" s="29">
        <v>3.4835370879999998</v>
      </c>
      <c r="I1210" s="30">
        <v>10.447762685465609</v>
      </c>
      <c r="K1210" s="28">
        <v>1209</v>
      </c>
      <c r="L1210" s="28">
        <v>2019</v>
      </c>
      <c r="M1210" s="28" t="s">
        <v>51</v>
      </c>
      <c r="N1210" s="28" t="s">
        <v>144</v>
      </c>
      <c r="O1210" s="28">
        <v>0.48135912698412697</v>
      </c>
      <c r="P1210" s="28" t="s">
        <v>128</v>
      </c>
      <c r="Q1210" s="28">
        <v>60651.25</v>
      </c>
      <c r="R1210" s="28"/>
      <c r="S1210" s="28"/>
      <c r="T1210" s="28"/>
      <c r="U1210" s="28" t="s">
        <v>169</v>
      </c>
      <c r="V1210" s="29">
        <v>155305.75041494457</v>
      </c>
    </row>
    <row r="1211" spans="1:22" x14ac:dyDescent="0.2">
      <c r="A1211" s="28">
        <v>2004</v>
      </c>
      <c r="B1211" s="28" t="s">
        <v>84</v>
      </c>
      <c r="C1211" s="28" t="s">
        <v>85</v>
      </c>
      <c r="D1211" s="28" t="s">
        <v>90</v>
      </c>
      <c r="E1211" s="28" t="s">
        <v>78</v>
      </c>
      <c r="F1211" s="28" t="s">
        <v>93</v>
      </c>
      <c r="G1211" s="28">
        <v>3.6797995543545601</v>
      </c>
      <c r="H1211" s="29">
        <v>3.4835370879999998</v>
      </c>
      <c r="I1211" s="30">
        <v>10.447762685465609</v>
      </c>
      <c r="K1211" s="28">
        <v>1210</v>
      </c>
      <c r="L1211" s="28">
        <v>2019</v>
      </c>
      <c r="M1211" s="28" t="s">
        <v>51</v>
      </c>
      <c r="N1211" s="28" t="s">
        <v>144</v>
      </c>
      <c r="O1211" s="28">
        <v>7.0982539682539605E-2</v>
      </c>
      <c r="P1211" s="28" t="s">
        <v>128</v>
      </c>
      <c r="Q1211" s="28">
        <v>8943.7999999999993</v>
      </c>
      <c r="R1211" s="28"/>
      <c r="S1211" s="28"/>
      <c r="T1211" s="28"/>
      <c r="U1211" s="28" t="s">
        <v>129</v>
      </c>
      <c r="V1211" s="29">
        <v>23845.246282271532</v>
      </c>
    </row>
    <row r="1212" spans="1:22" x14ac:dyDescent="0.2">
      <c r="A1212" s="28">
        <v>2003</v>
      </c>
      <c r="B1212" s="28" t="s">
        <v>84</v>
      </c>
      <c r="C1212" s="28" t="s">
        <v>85</v>
      </c>
      <c r="D1212" s="28" t="s">
        <v>90</v>
      </c>
      <c r="E1212" s="28" t="s">
        <v>78</v>
      </c>
      <c r="F1212" s="28" t="s">
        <v>93</v>
      </c>
      <c r="G1212" s="28">
        <v>3.6797995543545601</v>
      </c>
      <c r="H1212" s="29">
        <v>3.4835370879999998</v>
      </c>
      <c r="I1212" s="30">
        <v>10.447762685465609</v>
      </c>
      <c r="K1212" s="28">
        <v>1211</v>
      </c>
      <c r="L1212" s="28">
        <v>2019</v>
      </c>
      <c r="M1212" s="28" t="s">
        <v>51</v>
      </c>
      <c r="N1212" s="28" t="s">
        <v>144</v>
      </c>
      <c r="O1212" s="28">
        <v>8.1864087301587299E-2</v>
      </c>
      <c r="P1212" s="28" t="s">
        <v>128</v>
      </c>
      <c r="Q1212" s="28">
        <v>10314.875</v>
      </c>
      <c r="R1212" s="28"/>
      <c r="S1212" s="28"/>
      <c r="T1212" s="28"/>
      <c r="U1212" s="28" t="s">
        <v>142</v>
      </c>
      <c r="V1212" s="29">
        <v>37113.525085038389</v>
      </c>
    </row>
    <row r="1213" spans="1:22" x14ac:dyDescent="0.2">
      <c r="A1213" s="28">
        <v>2002</v>
      </c>
      <c r="B1213" s="28" t="s">
        <v>84</v>
      </c>
      <c r="C1213" s="28" t="s">
        <v>85</v>
      </c>
      <c r="D1213" s="28" t="s">
        <v>90</v>
      </c>
      <c r="E1213" s="28" t="s">
        <v>78</v>
      </c>
      <c r="F1213" s="28" t="s">
        <v>93</v>
      </c>
      <c r="G1213" s="28">
        <v>3.6797995543545601</v>
      </c>
      <c r="H1213" s="29">
        <v>3.4835370879999998</v>
      </c>
      <c r="I1213" s="30">
        <v>10.447762685465609</v>
      </c>
      <c r="K1213" s="28">
        <v>1212</v>
      </c>
      <c r="L1213" s="28">
        <v>2019</v>
      </c>
      <c r="M1213" s="28" t="s">
        <v>51</v>
      </c>
      <c r="N1213" s="28" t="s">
        <v>144</v>
      </c>
      <c r="O1213" s="28">
        <v>3.2644642857142803E-2</v>
      </c>
      <c r="P1213" s="28" t="s">
        <v>128</v>
      </c>
      <c r="Q1213" s="28">
        <v>4113.2250000000004</v>
      </c>
      <c r="R1213" s="28"/>
      <c r="S1213" s="28"/>
      <c r="T1213" s="28"/>
      <c r="U1213" s="28" t="s">
        <v>171</v>
      </c>
      <c r="V1213" s="29">
        <v>10192.589642211135</v>
      </c>
    </row>
    <row r="1214" spans="1:22" x14ac:dyDescent="0.2">
      <c r="A1214" s="28">
        <v>2001</v>
      </c>
      <c r="B1214" s="28" t="s">
        <v>84</v>
      </c>
      <c r="C1214" s="28" t="s">
        <v>85</v>
      </c>
      <c r="D1214" s="28" t="s">
        <v>90</v>
      </c>
      <c r="E1214" s="28" t="s">
        <v>78</v>
      </c>
      <c r="F1214" s="28" t="s">
        <v>93</v>
      </c>
      <c r="G1214" s="28">
        <v>3.6797995543545601</v>
      </c>
      <c r="H1214" s="29">
        <v>3.4835370879999998</v>
      </c>
      <c r="I1214" s="30">
        <v>10.447762685465609</v>
      </c>
      <c r="K1214" s="28">
        <v>1213</v>
      </c>
      <c r="L1214" s="28">
        <v>2019</v>
      </c>
      <c r="M1214" s="28" t="s">
        <v>51</v>
      </c>
      <c r="N1214" s="28" t="s">
        <v>144</v>
      </c>
      <c r="O1214" s="28">
        <v>1.4508730158730099E-2</v>
      </c>
      <c r="P1214" s="28" t="s">
        <v>128</v>
      </c>
      <c r="Q1214" s="28">
        <v>1828.1</v>
      </c>
      <c r="R1214" s="28"/>
      <c r="S1214" s="28"/>
      <c r="T1214" s="28"/>
      <c r="U1214" s="28" t="s">
        <v>170</v>
      </c>
      <c r="V1214" s="29">
        <v>4961.9797276956533</v>
      </c>
    </row>
    <row r="1215" spans="1:22" x14ac:dyDescent="0.2">
      <c r="A1215" s="28">
        <v>2000</v>
      </c>
      <c r="B1215" s="28" t="s">
        <v>84</v>
      </c>
      <c r="C1215" s="28" t="s">
        <v>85</v>
      </c>
      <c r="D1215" s="28" t="s">
        <v>90</v>
      </c>
      <c r="E1215" s="28" t="s">
        <v>78</v>
      </c>
      <c r="F1215" s="28" t="s">
        <v>93</v>
      </c>
      <c r="G1215" s="28">
        <v>3.6797995543545601</v>
      </c>
      <c r="H1215" s="29">
        <v>3.4835370879999998</v>
      </c>
      <c r="I1215" s="30">
        <v>10.447762685465609</v>
      </c>
      <c r="K1215" s="28">
        <v>1214</v>
      </c>
      <c r="L1215" s="28">
        <v>2019</v>
      </c>
      <c r="M1215" s="28" t="s">
        <v>51</v>
      </c>
      <c r="N1215" s="28" t="s">
        <v>144</v>
      </c>
      <c r="O1215" s="28">
        <v>0.28236904761904702</v>
      </c>
      <c r="P1215" s="28" t="s">
        <v>128</v>
      </c>
      <c r="Q1215" s="28">
        <v>35578.5</v>
      </c>
      <c r="R1215" s="28"/>
      <c r="S1215" s="28"/>
      <c r="T1215" s="28"/>
      <c r="U1215" s="28" t="s">
        <v>133</v>
      </c>
      <c r="V1215" s="29">
        <v>92266.092251896509</v>
      </c>
    </row>
    <row r="1216" spans="1:22" x14ac:dyDescent="0.2">
      <c r="A1216" s="28">
        <v>2020</v>
      </c>
      <c r="B1216" s="28" t="s">
        <v>86</v>
      </c>
      <c r="C1216" s="28" t="s">
        <v>87</v>
      </c>
      <c r="D1216" s="28" t="s">
        <v>90</v>
      </c>
      <c r="E1216" s="28" t="s">
        <v>78</v>
      </c>
      <c r="F1216" s="28" t="s">
        <v>93</v>
      </c>
      <c r="G1216" s="28">
        <v>3.6926182499293501</v>
      </c>
      <c r="H1216" s="29">
        <v>2.1367420799999999</v>
      </c>
      <c r="I1216" s="30">
        <v>6.3785559415758382</v>
      </c>
      <c r="K1216" s="28">
        <v>1215</v>
      </c>
      <c r="L1216" s="28">
        <v>2019</v>
      </c>
      <c r="M1216" s="28" t="s">
        <v>145</v>
      </c>
      <c r="N1216" s="28" t="s">
        <v>146</v>
      </c>
      <c r="O1216" s="28">
        <v>1</v>
      </c>
      <c r="P1216" s="28" t="s">
        <v>128</v>
      </c>
      <c r="Q1216" s="28">
        <v>57968</v>
      </c>
      <c r="R1216" s="28"/>
      <c r="S1216" s="28"/>
      <c r="T1216" s="28"/>
      <c r="U1216" s="28" t="s">
        <v>129</v>
      </c>
      <c r="V1216" s="29">
        <v>4.7975034923210598E-2</v>
      </c>
    </row>
    <row r="1217" spans="1:22" x14ac:dyDescent="0.2">
      <c r="A1217" s="28">
        <v>2019</v>
      </c>
      <c r="B1217" s="28" t="s">
        <v>86</v>
      </c>
      <c r="C1217" s="28" t="s">
        <v>87</v>
      </c>
      <c r="D1217" s="28" t="s">
        <v>90</v>
      </c>
      <c r="E1217" s="28" t="s">
        <v>78</v>
      </c>
      <c r="F1217" s="28" t="s">
        <v>93</v>
      </c>
      <c r="G1217" s="28">
        <v>3.6926182499293501</v>
      </c>
      <c r="H1217" s="29">
        <v>2.1367420799999999</v>
      </c>
      <c r="I1217" s="30">
        <v>6.3785559415758382</v>
      </c>
      <c r="K1217" s="28">
        <v>1216</v>
      </c>
      <c r="L1217" s="28">
        <v>2019</v>
      </c>
      <c r="M1217" s="28" t="s">
        <v>147</v>
      </c>
      <c r="N1217" s="28" t="s">
        <v>148</v>
      </c>
      <c r="O1217" s="28">
        <v>1</v>
      </c>
      <c r="P1217" s="28" t="s">
        <v>128</v>
      </c>
      <c r="Q1217" s="28">
        <v>173241</v>
      </c>
      <c r="R1217" s="28"/>
      <c r="S1217" s="28"/>
      <c r="T1217" s="28"/>
      <c r="U1217" s="28" t="s">
        <v>129</v>
      </c>
      <c r="V1217" s="29">
        <v>0.14337639775620908</v>
      </c>
    </row>
    <row r="1218" spans="1:22" x14ac:dyDescent="0.2">
      <c r="A1218" s="28">
        <v>2018</v>
      </c>
      <c r="B1218" s="28" t="s">
        <v>86</v>
      </c>
      <c r="C1218" s="28" t="s">
        <v>87</v>
      </c>
      <c r="D1218" s="28" t="s">
        <v>90</v>
      </c>
      <c r="E1218" s="28" t="s">
        <v>78</v>
      </c>
      <c r="F1218" s="28" t="s">
        <v>93</v>
      </c>
      <c r="G1218" s="28">
        <v>3.6926182499293501</v>
      </c>
      <c r="H1218" s="29">
        <v>2.1367420799999999</v>
      </c>
      <c r="I1218" s="30">
        <v>6.3785559415758382</v>
      </c>
      <c r="K1218" s="28">
        <v>1217</v>
      </c>
      <c r="L1218" s="28">
        <v>2019</v>
      </c>
      <c r="M1218" s="28" t="s">
        <v>149</v>
      </c>
      <c r="N1218" s="28" t="s">
        <v>140</v>
      </c>
      <c r="O1218" s="28">
        <v>1</v>
      </c>
      <c r="P1218" s="28" t="s">
        <v>128</v>
      </c>
      <c r="Q1218" s="28">
        <v>13286</v>
      </c>
      <c r="R1218" s="28">
        <v>0</v>
      </c>
      <c r="S1218" s="45">
        <v>0</v>
      </c>
      <c r="T1218" s="45">
        <v>0</v>
      </c>
      <c r="U1218" s="28" t="s">
        <v>129</v>
      </c>
      <c r="V1218" s="29">
        <v>0</v>
      </c>
    </row>
    <row r="1219" spans="1:22" x14ac:dyDescent="0.2">
      <c r="A1219" s="28">
        <v>2017</v>
      </c>
      <c r="B1219" s="28" t="s">
        <v>86</v>
      </c>
      <c r="C1219" s="28" t="s">
        <v>87</v>
      </c>
      <c r="D1219" s="28" t="s">
        <v>90</v>
      </c>
      <c r="E1219" s="28" t="s">
        <v>78</v>
      </c>
      <c r="F1219" s="28" t="s">
        <v>93</v>
      </c>
      <c r="G1219" s="28">
        <v>3.6926182499293501</v>
      </c>
      <c r="H1219" s="29">
        <v>2.1367420799999999</v>
      </c>
      <c r="I1219" s="30">
        <v>6.3785559415758382</v>
      </c>
      <c r="K1219" s="28">
        <v>1218</v>
      </c>
      <c r="L1219" s="28">
        <v>2019</v>
      </c>
      <c r="M1219" s="28" t="s">
        <v>150</v>
      </c>
      <c r="N1219" s="28" t="s">
        <v>148</v>
      </c>
      <c r="O1219" s="28">
        <v>1</v>
      </c>
      <c r="P1219" s="28" t="s">
        <v>128</v>
      </c>
      <c r="Q1219" s="28">
        <v>2933</v>
      </c>
      <c r="R1219" s="28"/>
      <c r="S1219" s="28"/>
      <c r="T1219" s="28"/>
      <c r="U1219" s="28" t="s">
        <v>129</v>
      </c>
      <c r="V1219" s="29">
        <v>2.4273871347946572E-3</v>
      </c>
    </row>
    <row r="1220" spans="1:22" x14ac:dyDescent="0.2">
      <c r="A1220" s="28">
        <v>2016</v>
      </c>
      <c r="B1220" s="28" t="s">
        <v>86</v>
      </c>
      <c r="C1220" s="28" t="s">
        <v>87</v>
      </c>
      <c r="D1220" s="28" t="s">
        <v>90</v>
      </c>
      <c r="E1220" s="28" t="s">
        <v>78</v>
      </c>
      <c r="F1220" s="28" t="s">
        <v>93</v>
      </c>
      <c r="G1220" s="28">
        <v>3.6317589073194099</v>
      </c>
      <c r="H1220" s="29">
        <v>1.8725630592</v>
      </c>
      <c r="I1220" s="30">
        <v>5.5861309335691463</v>
      </c>
      <c r="K1220" s="28">
        <v>1219</v>
      </c>
      <c r="L1220" s="28">
        <v>2019</v>
      </c>
      <c r="M1220" s="28" t="s">
        <v>151</v>
      </c>
      <c r="N1220" s="28" t="s">
        <v>146</v>
      </c>
      <c r="O1220" s="28">
        <v>1</v>
      </c>
      <c r="P1220" s="28" t="s">
        <v>128</v>
      </c>
      <c r="Q1220" s="28">
        <v>194</v>
      </c>
      <c r="R1220" s="28"/>
      <c r="S1220" s="28"/>
      <c r="T1220" s="28"/>
      <c r="U1220" s="28" t="s">
        <v>129</v>
      </c>
      <c r="V1220" s="29">
        <v>1.6055680332429712E-4</v>
      </c>
    </row>
    <row r="1221" spans="1:22" x14ac:dyDescent="0.2">
      <c r="A1221" s="28">
        <v>2015</v>
      </c>
      <c r="B1221" s="28" t="s">
        <v>86</v>
      </c>
      <c r="C1221" s="28" t="s">
        <v>87</v>
      </c>
      <c r="D1221" s="28" t="s">
        <v>90</v>
      </c>
      <c r="E1221" s="28" t="s">
        <v>78</v>
      </c>
      <c r="F1221" s="28" t="s">
        <v>93</v>
      </c>
      <c r="G1221" s="28">
        <v>3.5708995647094701</v>
      </c>
      <c r="H1221" s="29">
        <v>1.4283797056</v>
      </c>
      <c r="I1221" s="30">
        <v>4.2581653584614818</v>
      </c>
      <c r="K1221" s="28">
        <v>1220</v>
      </c>
      <c r="L1221" s="28">
        <v>2019</v>
      </c>
      <c r="M1221" s="28" t="s">
        <v>152</v>
      </c>
      <c r="N1221" s="28" t="s">
        <v>146</v>
      </c>
      <c r="O1221" s="28">
        <v>1</v>
      </c>
      <c r="P1221" s="28" t="s">
        <v>128</v>
      </c>
      <c r="Q1221" s="28">
        <v>3005</v>
      </c>
      <c r="R1221" s="28"/>
      <c r="S1221" s="28"/>
      <c r="T1221" s="28"/>
      <c r="U1221" s="28" t="s">
        <v>129</v>
      </c>
      <c r="V1221" s="29">
        <v>2.4869752267500664E-3</v>
      </c>
    </row>
    <row r="1222" spans="1:22" x14ac:dyDescent="0.2">
      <c r="A1222" s="28">
        <v>2014</v>
      </c>
      <c r="B1222" s="28" t="s">
        <v>86</v>
      </c>
      <c r="C1222" s="28" t="s">
        <v>87</v>
      </c>
      <c r="D1222" s="28" t="s">
        <v>90</v>
      </c>
      <c r="E1222" s="28" t="s">
        <v>78</v>
      </c>
      <c r="F1222" s="28" t="s">
        <v>93</v>
      </c>
      <c r="G1222" s="28">
        <v>3.5100402220995299</v>
      </c>
      <c r="H1222" s="29">
        <v>0.80419201920000005</v>
      </c>
      <c r="I1222" s="30">
        <v>2.3957560895170364</v>
      </c>
      <c r="K1222" s="28">
        <v>1221</v>
      </c>
      <c r="L1222" s="28">
        <v>2019</v>
      </c>
      <c r="M1222" s="28" t="s">
        <v>153</v>
      </c>
      <c r="N1222" s="28" t="s">
        <v>154</v>
      </c>
      <c r="O1222" s="28">
        <v>0.5</v>
      </c>
      <c r="P1222" s="28" t="s">
        <v>128</v>
      </c>
      <c r="Q1222" s="28">
        <v>4261.5</v>
      </c>
      <c r="R1222" s="28"/>
      <c r="S1222" s="28"/>
      <c r="T1222" s="28"/>
      <c r="U1222" s="28" t="s">
        <v>129</v>
      </c>
      <c r="V1222" s="29">
        <v>1664.1284486832828</v>
      </c>
    </row>
    <row r="1223" spans="1:22" x14ac:dyDescent="0.2">
      <c r="A1223" s="28">
        <v>2013</v>
      </c>
      <c r="B1223" s="28" t="s">
        <v>86</v>
      </c>
      <c r="C1223" s="28" t="s">
        <v>87</v>
      </c>
      <c r="D1223" s="28" t="s">
        <v>90</v>
      </c>
      <c r="E1223" s="28" t="s">
        <v>78</v>
      </c>
      <c r="F1223" s="28" t="s">
        <v>93</v>
      </c>
      <c r="G1223" s="28">
        <v>3.4491808794895999</v>
      </c>
      <c r="H1223" s="29">
        <v>0.89419418559999997</v>
      </c>
      <c r="I1223" s="30">
        <v>2.6620638753819348</v>
      </c>
      <c r="K1223" s="28">
        <v>1222</v>
      </c>
      <c r="L1223" s="28">
        <v>2019</v>
      </c>
      <c r="M1223" s="28" t="s">
        <v>153</v>
      </c>
      <c r="N1223" s="28" t="s">
        <v>154</v>
      </c>
      <c r="O1223" s="28">
        <v>0.5</v>
      </c>
      <c r="P1223" s="28" t="s">
        <v>128</v>
      </c>
      <c r="Q1223" s="28">
        <v>4261.5</v>
      </c>
      <c r="R1223" s="28"/>
      <c r="S1223" s="28"/>
      <c r="T1223" s="28"/>
      <c r="U1223" s="28" t="s">
        <v>133</v>
      </c>
      <c r="V1223" s="29">
        <v>1568.4631133024507</v>
      </c>
    </row>
    <row r="1224" spans="1:22" x14ac:dyDescent="0.2">
      <c r="A1224" s="28">
        <v>2012</v>
      </c>
      <c r="B1224" s="28" t="s">
        <v>86</v>
      </c>
      <c r="C1224" s="28" t="s">
        <v>87</v>
      </c>
      <c r="D1224" s="28" t="s">
        <v>90</v>
      </c>
      <c r="E1224" s="28" t="s">
        <v>78</v>
      </c>
      <c r="F1224" s="28" t="s">
        <v>93</v>
      </c>
      <c r="G1224" s="28">
        <v>3.3883215368796602</v>
      </c>
      <c r="H1224" s="29">
        <v>0.984196352</v>
      </c>
      <c r="I1224" s="30">
        <v>2.9280060368254368</v>
      </c>
      <c r="K1224" s="28">
        <v>1223</v>
      </c>
      <c r="L1224" s="28">
        <v>2019</v>
      </c>
      <c r="M1224" s="28" t="s">
        <v>155</v>
      </c>
      <c r="N1224" s="28" t="s">
        <v>156</v>
      </c>
      <c r="O1224" s="28">
        <v>0.5</v>
      </c>
      <c r="P1224" s="28" t="s">
        <v>128</v>
      </c>
      <c r="Q1224" s="28">
        <v>234.5</v>
      </c>
      <c r="R1224" s="28"/>
      <c r="S1224" s="28"/>
      <c r="T1224" s="28"/>
      <c r="U1224" s="28" t="s">
        <v>129</v>
      </c>
      <c r="V1224" s="29">
        <v>46.698085785418755</v>
      </c>
    </row>
    <row r="1225" spans="1:22" x14ac:dyDescent="0.2">
      <c r="A1225" s="28">
        <v>2011</v>
      </c>
      <c r="B1225" s="28" t="s">
        <v>86</v>
      </c>
      <c r="C1225" s="28" t="s">
        <v>87</v>
      </c>
      <c r="D1225" s="28" t="s">
        <v>90</v>
      </c>
      <c r="E1225" s="28" t="s">
        <v>78</v>
      </c>
      <c r="F1225" s="28" t="s">
        <v>93</v>
      </c>
      <c r="G1225" s="28">
        <v>3.3255641284553499</v>
      </c>
      <c r="H1225" s="29">
        <v>1.0187295573333299</v>
      </c>
      <c r="I1225" s="30">
        <v>3.0286093144431532</v>
      </c>
      <c r="K1225" s="28">
        <v>1224</v>
      </c>
      <c r="L1225" s="28">
        <v>2019</v>
      </c>
      <c r="M1225" s="28" t="s">
        <v>155</v>
      </c>
      <c r="N1225" s="28" t="s">
        <v>156</v>
      </c>
      <c r="O1225" s="28">
        <v>0.5</v>
      </c>
      <c r="P1225" s="28" t="s">
        <v>128</v>
      </c>
      <c r="Q1225" s="28">
        <v>234.5</v>
      </c>
      <c r="R1225" s="28"/>
      <c r="S1225" s="28"/>
      <c r="T1225" s="28"/>
      <c r="U1225" s="28" t="s">
        <v>133</v>
      </c>
      <c r="V1225" s="29">
        <v>44.882833656550005</v>
      </c>
    </row>
    <row r="1226" spans="1:22" x14ac:dyDescent="0.2">
      <c r="A1226" s="28">
        <v>2010</v>
      </c>
      <c r="B1226" s="28" t="s">
        <v>86</v>
      </c>
      <c r="C1226" s="28" t="s">
        <v>87</v>
      </c>
      <c r="D1226" s="28" t="s">
        <v>90</v>
      </c>
      <c r="E1226" s="28" t="s">
        <v>78</v>
      </c>
      <c r="F1226" s="28" t="s">
        <v>93</v>
      </c>
      <c r="G1226" s="28">
        <v>3.2628067200310298</v>
      </c>
      <c r="H1226" s="29">
        <v>1.05326276266666</v>
      </c>
      <c r="I1226" s="30">
        <v>3.1290679292604651</v>
      </c>
      <c r="K1226" s="28">
        <v>1225</v>
      </c>
      <c r="L1226" s="28">
        <v>2019</v>
      </c>
      <c r="M1226" s="28" t="s">
        <v>157</v>
      </c>
      <c r="N1226" s="28" t="s">
        <v>146</v>
      </c>
      <c r="O1226" s="28">
        <v>1</v>
      </c>
      <c r="P1226" s="28" t="s">
        <v>128</v>
      </c>
      <c r="Q1226" s="28">
        <v>241</v>
      </c>
      <c r="R1226" s="28"/>
      <c r="S1226" s="28"/>
      <c r="T1226" s="28"/>
      <c r="U1226" s="28" t="s">
        <v>129</v>
      </c>
      <c r="V1226" s="29">
        <v>1.9945458557296705E-4</v>
      </c>
    </row>
    <row r="1227" spans="1:22" x14ac:dyDescent="0.2">
      <c r="A1227" s="28">
        <v>2009</v>
      </c>
      <c r="B1227" s="28" t="s">
        <v>86</v>
      </c>
      <c r="C1227" s="28" t="s">
        <v>87</v>
      </c>
      <c r="D1227" s="28" t="s">
        <v>90</v>
      </c>
      <c r="E1227" s="28" t="s">
        <v>78</v>
      </c>
      <c r="F1227" s="28" t="s">
        <v>93</v>
      </c>
      <c r="G1227" s="28">
        <v>3.2000493116067199</v>
      </c>
      <c r="H1227" s="29">
        <v>1.087795968</v>
      </c>
      <c r="I1227" s="30">
        <v>3.2293818812774013</v>
      </c>
      <c r="K1227" s="28">
        <v>1226</v>
      </c>
      <c r="L1227" s="28">
        <v>2019</v>
      </c>
      <c r="M1227" s="28" t="s">
        <v>55</v>
      </c>
      <c r="N1227" s="28" t="s">
        <v>158</v>
      </c>
      <c r="O1227" s="28">
        <v>0.5</v>
      </c>
      <c r="P1227" s="28" t="s">
        <v>128</v>
      </c>
      <c r="Q1227" s="28">
        <v>4900.5</v>
      </c>
      <c r="R1227" s="28"/>
      <c r="S1227" s="28"/>
      <c r="T1227" s="28"/>
      <c r="U1227" s="28" t="s">
        <v>129</v>
      </c>
      <c r="V1227" s="29">
        <v>818.83092302472744</v>
      </c>
    </row>
    <row r="1228" spans="1:22" x14ac:dyDescent="0.2">
      <c r="A1228" s="28">
        <v>2008</v>
      </c>
      <c r="B1228" s="28" t="s">
        <v>86</v>
      </c>
      <c r="C1228" s="28" t="s">
        <v>87</v>
      </c>
      <c r="D1228" s="28" t="s">
        <v>90</v>
      </c>
      <c r="E1228" s="28" t="s">
        <v>78</v>
      </c>
      <c r="F1228" s="28" t="s">
        <v>93</v>
      </c>
      <c r="G1228" s="28">
        <v>3.1372919031823998</v>
      </c>
      <c r="H1228" s="29">
        <v>1.12232917333333</v>
      </c>
      <c r="I1228" s="30">
        <v>3.3295511704939029</v>
      </c>
      <c r="K1228" s="28">
        <v>1227</v>
      </c>
      <c r="L1228" s="28">
        <v>2019</v>
      </c>
      <c r="M1228" s="28" t="s">
        <v>55</v>
      </c>
      <c r="N1228" s="28" t="s">
        <v>158</v>
      </c>
      <c r="O1228" s="28">
        <v>0.5</v>
      </c>
      <c r="P1228" s="28" t="s">
        <v>128</v>
      </c>
      <c r="Q1228" s="28">
        <v>4900.5</v>
      </c>
      <c r="R1228" s="28"/>
      <c r="S1228" s="28"/>
      <c r="T1228" s="28"/>
      <c r="U1228" s="28" t="s">
        <v>133</v>
      </c>
      <c r="V1228" s="29">
        <v>800.48618210680581</v>
      </c>
    </row>
    <row r="1229" spans="1:22" x14ac:dyDescent="0.2">
      <c r="A1229" s="28">
        <v>2007</v>
      </c>
      <c r="B1229" s="28" t="s">
        <v>86</v>
      </c>
      <c r="C1229" s="28" t="s">
        <v>87</v>
      </c>
      <c r="D1229" s="28" t="s">
        <v>90</v>
      </c>
      <c r="E1229" s="28" t="s">
        <v>78</v>
      </c>
      <c r="F1229" s="28" t="s">
        <v>93</v>
      </c>
      <c r="G1229" s="28">
        <v>3.0745344947580899</v>
      </c>
      <c r="H1229" s="29">
        <v>1.1568623786666601</v>
      </c>
      <c r="I1229" s="30">
        <v>3.42957579691</v>
      </c>
      <c r="K1229" s="28">
        <v>1228</v>
      </c>
      <c r="L1229" s="28">
        <v>2019</v>
      </c>
      <c r="M1229" s="28" t="s">
        <v>159</v>
      </c>
      <c r="N1229" s="28" t="s">
        <v>146</v>
      </c>
      <c r="O1229" s="28">
        <v>1</v>
      </c>
      <c r="P1229" s="28" t="s">
        <v>128</v>
      </c>
      <c r="Q1229" s="28">
        <v>1054</v>
      </c>
      <c r="R1229" s="28"/>
      <c r="S1229" s="28"/>
      <c r="T1229" s="28"/>
      <c r="U1229" s="28" t="s">
        <v>129</v>
      </c>
      <c r="V1229" s="29">
        <v>8.7230345723612976E-4</v>
      </c>
    </row>
    <row r="1230" spans="1:22" x14ac:dyDescent="0.2">
      <c r="A1230" s="28">
        <v>2006</v>
      </c>
      <c r="B1230" s="28" t="s">
        <v>86</v>
      </c>
      <c r="C1230" s="28" t="s">
        <v>87</v>
      </c>
      <c r="D1230" s="28" t="s">
        <v>90</v>
      </c>
      <c r="E1230" s="28" t="s">
        <v>78</v>
      </c>
      <c r="F1230" s="28" t="s">
        <v>93</v>
      </c>
      <c r="G1230" s="28">
        <v>3.0117770863337801</v>
      </c>
      <c r="H1230" s="29">
        <v>1.1913955839999999</v>
      </c>
      <c r="I1230" s="30">
        <v>3.5294557605257215</v>
      </c>
      <c r="K1230" s="28">
        <v>1229</v>
      </c>
      <c r="L1230" s="28">
        <v>2019</v>
      </c>
      <c r="M1230" s="28" t="s">
        <v>56</v>
      </c>
      <c r="N1230" s="28" t="s">
        <v>160</v>
      </c>
      <c r="O1230" s="28">
        <v>1</v>
      </c>
      <c r="P1230" s="28" t="s">
        <v>128</v>
      </c>
      <c r="Q1230" s="28">
        <v>1000</v>
      </c>
      <c r="R1230" s="28"/>
      <c r="S1230" s="28"/>
      <c r="T1230" s="28"/>
      <c r="U1230" s="28" t="s">
        <v>129</v>
      </c>
      <c r="V1230" s="29">
        <v>25.500000000000004</v>
      </c>
    </row>
    <row r="1231" spans="1:22" x14ac:dyDescent="0.2">
      <c r="A1231" s="28">
        <v>2005</v>
      </c>
      <c r="B1231" s="28" t="s">
        <v>86</v>
      </c>
      <c r="C1231" s="28" t="s">
        <v>87</v>
      </c>
      <c r="D1231" s="28" t="s">
        <v>90</v>
      </c>
      <c r="E1231" s="28" t="s">
        <v>78</v>
      </c>
      <c r="F1231" s="28" t="s">
        <v>93</v>
      </c>
      <c r="G1231" s="28">
        <v>2.94901967790946</v>
      </c>
      <c r="H1231" s="29">
        <v>1.2259287893333299</v>
      </c>
      <c r="I1231" s="30">
        <v>3.6291910613410083</v>
      </c>
      <c r="K1231" s="28">
        <v>1230</v>
      </c>
      <c r="L1231" s="28">
        <v>2019</v>
      </c>
      <c r="M1231" s="28" t="s">
        <v>161</v>
      </c>
      <c r="N1231" s="28" t="s">
        <v>127</v>
      </c>
      <c r="O1231" s="28">
        <v>0.5</v>
      </c>
      <c r="P1231" s="28" t="s">
        <v>128</v>
      </c>
      <c r="Q1231" s="28">
        <v>96.5</v>
      </c>
      <c r="R1231" s="28"/>
      <c r="S1231" s="28"/>
      <c r="T1231" s="28"/>
      <c r="U1231" s="28" t="s">
        <v>129</v>
      </c>
      <c r="V1231" s="29">
        <v>13.124000000000001</v>
      </c>
    </row>
    <row r="1232" spans="1:22" x14ac:dyDescent="0.2">
      <c r="A1232" s="28">
        <v>2004</v>
      </c>
      <c r="B1232" s="28" t="s">
        <v>86</v>
      </c>
      <c r="C1232" s="28" t="s">
        <v>87</v>
      </c>
      <c r="D1232" s="28" t="s">
        <v>90</v>
      </c>
      <c r="E1232" s="28" t="s">
        <v>78</v>
      </c>
      <c r="F1232" s="28" t="s">
        <v>93</v>
      </c>
      <c r="G1232" s="28">
        <v>2.8862622694851501</v>
      </c>
      <c r="H1232" s="29">
        <v>1.26046199466666</v>
      </c>
      <c r="I1232" s="30">
        <v>3.7287816993558907</v>
      </c>
      <c r="K1232" s="28">
        <v>1231</v>
      </c>
      <c r="L1232" s="28">
        <v>2019</v>
      </c>
      <c r="M1232" s="28" t="s">
        <v>161</v>
      </c>
      <c r="N1232" s="28" t="s">
        <v>127</v>
      </c>
      <c r="O1232" s="28">
        <v>0.5</v>
      </c>
      <c r="P1232" s="28" t="s">
        <v>128</v>
      </c>
      <c r="Q1232" s="28">
        <v>96.5</v>
      </c>
      <c r="R1232" s="28"/>
      <c r="S1232" s="28"/>
      <c r="T1232" s="28"/>
      <c r="U1232" s="28" t="s">
        <v>133</v>
      </c>
      <c r="V1232" s="29">
        <v>13.124000000000001</v>
      </c>
    </row>
    <row r="1233" spans="1:22" x14ac:dyDescent="0.2">
      <c r="A1233" s="28">
        <v>2003</v>
      </c>
      <c r="B1233" s="28" t="s">
        <v>86</v>
      </c>
      <c r="C1233" s="28" t="s">
        <v>87</v>
      </c>
      <c r="D1233" s="28" t="s">
        <v>90</v>
      </c>
      <c r="E1233" s="28" t="s">
        <v>78</v>
      </c>
      <c r="F1233" s="28" t="s">
        <v>93</v>
      </c>
      <c r="G1233" s="28">
        <v>2.82350486106083</v>
      </c>
      <c r="H1233" s="29">
        <v>1.2949952</v>
      </c>
      <c r="I1233" s="30">
        <v>3.8282276745703969</v>
      </c>
      <c r="K1233" s="28">
        <v>1232</v>
      </c>
      <c r="L1233" s="28">
        <v>2019</v>
      </c>
      <c r="M1233" s="28" t="s">
        <v>162</v>
      </c>
      <c r="N1233" s="28" t="s">
        <v>146</v>
      </c>
      <c r="O1233" s="28">
        <v>1</v>
      </c>
      <c r="P1233" s="28" t="s">
        <v>128</v>
      </c>
      <c r="Q1233" s="28">
        <v>157</v>
      </c>
      <c r="R1233" s="28"/>
      <c r="S1233" s="28"/>
      <c r="T1233" s="28"/>
      <c r="U1233" s="28" t="s">
        <v>129</v>
      </c>
      <c r="V1233" s="29">
        <v>1.2993514495832293E-4</v>
      </c>
    </row>
    <row r="1234" spans="1:22" x14ac:dyDescent="0.2">
      <c r="A1234" s="28">
        <v>2002</v>
      </c>
      <c r="B1234" s="28" t="s">
        <v>86</v>
      </c>
      <c r="C1234" s="28" t="s">
        <v>87</v>
      </c>
      <c r="D1234" s="28" t="s">
        <v>90</v>
      </c>
      <c r="E1234" s="28" t="s">
        <v>78</v>
      </c>
      <c r="F1234" s="28" t="s">
        <v>93</v>
      </c>
      <c r="G1234" s="28">
        <v>2.7607474526365201</v>
      </c>
      <c r="H1234" s="29">
        <v>1.3295284053333301</v>
      </c>
      <c r="I1234" s="30">
        <v>3.9275289869844694</v>
      </c>
      <c r="K1234" s="28">
        <v>1233</v>
      </c>
      <c r="L1234" s="28">
        <v>2019</v>
      </c>
      <c r="M1234" s="28" t="s">
        <v>163</v>
      </c>
      <c r="N1234" s="28" t="s">
        <v>146</v>
      </c>
      <c r="O1234" s="28">
        <v>1</v>
      </c>
      <c r="P1234" s="28" t="s">
        <v>128</v>
      </c>
      <c r="Q1234" s="28">
        <v>225</v>
      </c>
      <c r="R1234" s="28"/>
      <c r="S1234" s="28"/>
      <c r="T1234" s="28"/>
      <c r="U1234" s="28" t="s">
        <v>129</v>
      </c>
      <c r="V1234" s="29">
        <v>1.8621278736065389E-4</v>
      </c>
    </row>
    <row r="1235" spans="1:22" x14ac:dyDescent="0.2">
      <c r="A1235" s="28">
        <v>2001</v>
      </c>
      <c r="B1235" s="28" t="s">
        <v>86</v>
      </c>
      <c r="C1235" s="28" t="s">
        <v>87</v>
      </c>
      <c r="D1235" s="28" t="s">
        <v>90</v>
      </c>
      <c r="E1235" s="28" t="s">
        <v>78</v>
      </c>
      <c r="F1235" s="28" t="s">
        <v>93</v>
      </c>
      <c r="G1235" s="28">
        <v>2.6979900442122098</v>
      </c>
      <c r="H1235" s="29">
        <v>1.3640616106666601</v>
      </c>
      <c r="I1235" s="30">
        <v>4.0266856365981365</v>
      </c>
      <c r="K1235" s="28">
        <v>1234</v>
      </c>
      <c r="L1235" s="28">
        <v>2019</v>
      </c>
      <c r="M1235" s="28" t="s">
        <v>164</v>
      </c>
      <c r="N1235" s="28" t="s">
        <v>146</v>
      </c>
      <c r="O1235" s="28">
        <v>1</v>
      </c>
      <c r="P1235" s="28" t="s">
        <v>128</v>
      </c>
      <c r="Q1235" s="28">
        <v>53</v>
      </c>
      <c r="R1235" s="28"/>
      <c r="S1235" s="28"/>
      <c r="T1235" s="28"/>
      <c r="U1235" s="28" t="s">
        <v>129</v>
      </c>
      <c r="V1235" s="29">
        <v>4.3863456578287361E-5</v>
      </c>
    </row>
    <row r="1236" spans="1:22" x14ac:dyDescent="0.2">
      <c r="A1236" s="28">
        <v>2000</v>
      </c>
      <c r="B1236" s="28" t="s">
        <v>86</v>
      </c>
      <c r="C1236" s="28" t="s">
        <v>87</v>
      </c>
      <c r="D1236" s="28" t="s">
        <v>90</v>
      </c>
      <c r="E1236" s="28" t="s">
        <v>78</v>
      </c>
      <c r="F1236" s="28" t="s">
        <v>93</v>
      </c>
      <c r="G1236" s="28">
        <v>2.6352326357878901</v>
      </c>
      <c r="H1236" s="29">
        <v>1.3985948159999999</v>
      </c>
      <c r="I1236" s="30">
        <v>4.1256976234114271</v>
      </c>
      <c r="K1236" s="28">
        <v>1235</v>
      </c>
      <c r="L1236" s="28">
        <v>2019</v>
      </c>
      <c r="M1236" s="28" t="s">
        <v>165</v>
      </c>
      <c r="N1236" s="28" t="s">
        <v>140</v>
      </c>
      <c r="O1236" s="28">
        <v>1</v>
      </c>
      <c r="P1236" s="28" t="s">
        <v>128</v>
      </c>
      <c r="Q1236" s="28">
        <v>11563</v>
      </c>
      <c r="R1236" s="28">
        <v>0</v>
      </c>
      <c r="S1236" s="45">
        <v>0</v>
      </c>
      <c r="T1236" s="45">
        <v>0</v>
      </c>
      <c r="U1236" s="28" t="s">
        <v>129</v>
      </c>
      <c r="V1236" s="29">
        <v>0</v>
      </c>
    </row>
    <row r="1237" spans="1:22" x14ac:dyDescent="0.2">
      <c r="A1237" s="28">
        <v>2020</v>
      </c>
      <c r="B1237" s="28" t="s">
        <v>88</v>
      </c>
      <c r="C1237" s="28" t="s">
        <v>89</v>
      </c>
      <c r="D1237" s="28" t="s">
        <v>90</v>
      </c>
      <c r="E1237" s="28" t="s">
        <v>78</v>
      </c>
      <c r="F1237" s="28" t="s">
        <v>93</v>
      </c>
      <c r="G1237" s="28">
        <v>2.33050001919817</v>
      </c>
      <c r="H1237" s="29">
        <v>1.010096256</v>
      </c>
      <c r="I1237" s="30">
        <v>2.952617921963256</v>
      </c>
      <c r="K1237" s="28">
        <v>1236</v>
      </c>
      <c r="L1237" s="28">
        <v>2019</v>
      </c>
      <c r="M1237" s="28" t="s">
        <v>166</v>
      </c>
      <c r="N1237" s="28" t="s">
        <v>167</v>
      </c>
      <c r="O1237" s="28">
        <v>0.5</v>
      </c>
      <c r="P1237" s="28" t="s">
        <v>128</v>
      </c>
      <c r="Q1237" s="28">
        <v>8683.5</v>
      </c>
      <c r="R1237" s="28"/>
      <c r="S1237" s="28"/>
      <c r="T1237" s="28"/>
      <c r="U1237" s="28" t="s">
        <v>129</v>
      </c>
      <c r="V1237" s="29">
        <v>1421.3364946675333</v>
      </c>
    </row>
    <row r="1238" spans="1:22" x14ac:dyDescent="0.2">
      <c r="A1238" s="28">
        <v>2019</v>
      </c>
      <c r="B1238" s="28" t="s">
        <v>88</v>
      </c>
      <c r="C1238" s="28" t="s">
        <v>89</v>
      </c>
      <c r="D1238" s="28" t="s">
        <v>90</v>
      </c>
      <c r="E1238" s="28" t="s">
        <v>78</v>
      </c>
      <c r="F1238" s="28" t="s">
        <v>93</v>
      </c>
      <c r="G1238" s="28">
        <v>2.33050001919817</v>
      </c>
      <c r="H1238" s="29">
        <v>1.010096256</v>
      </c>
      <c r="I1238" s="30">
        <v>2.952617921963256</v>
      </c>
      <c r="K1238" s="28">
        <v>1237</v>
      </c>
      <c r="L1238" s="28">
        <v>2019</v>
      </c>
      <c r="M1238" s="28" t="s">
        <v>166</v>
      </c>
      <c r="N1238" s="28" t="s">
        <v>167</v>
      </c>
      <c r="O1238" s="28">
        <v>0.5</v>
      </c>
      <c r="P1238" s="28" t="s">
        <v>128</v>
      </c>
      <c r="Q1238" s="28">
        <v>8683.5</v>
      </c>
      <c r="R1238" s="28"/>
      <c r="S1238" s="28"/>
      <c r="T1238" s="28"/>
      <c r="U1238" s="28" t="s">
        <v>133</v>
      </c>
      <c r="V1238" s="29">
        <v>1395.2763933128999</v>
      </c>
    </row>
    <row r="1239" spans="1:22" x14ac:dyDescent="0.2">
      <c r="A1239" s="28">
        <v>2018</v>
      </c>
      <c r="B1239" s="28" t="s">
        <v>88</v>
      </c>
      <c r="C1239" s="28" t="s">
        <v>89</v>
      </c>
      <c r="D1239" s="28" t="s">
        <v>90</v>
      </c>
      <c r="E1239" s="28" t="s">
        <v>78</v>
      </c>
      <c r="F1239" s="28" t="s">
        <v>93</v>
      </c>
      <c r="G1239" s="28">
        <v>2.33050001919817</v>
      </c>
      <c r="H1239" s="29">
        <v>1.010096256</v>
      </c>
      <c r="I1239" s="30">
        <v>2.952617921963256</v>
      </c>
      <c r="K1239" s="28">
        <v>1238</v>
      </c>
      <c r="L1239" s="28">
        <v>2019</v>
      </c>
      <c r="M1239" s="28" t="s">
        <v>168</v>
      </c>
      <c r="N1239" s="28" t="s">
        <v>146</v>
      </c>
      <c r="O1239" s="28">
        <v>1</v>
      </c>
      <c r="P1239" s="28" t="s">
        <v>128</v>
      </c>
      <c r="Q1239" s="28">
        <v>4706</v>
      </c>
      <c r="R1239" s="28"/>
      <c r="S1239" s="28"/>
      <c r="T1239" s="28"/>
      <c r="U1239" s="28" t="s">
        <v>129</v>
      </c>
      <c r="V1239" s="29">
        <v>3.89474389919661E-3</v>
      </c>
    </row>
    <row r="1240" spans="1:22" x14ac:dyDescent="0.2">
      <c r="A1240" s="28">
        <v>2017</v>
      </c>
      <c r="B1240" s="28" t="s">
        <v>88</v>
      </c>
      <c r="C1240" s="28" t="s">
        <v>89</v>
      </c>
      <c r="D1240" s="28" t="s">
        <v>90</v>
      </c>
      <c r="E1240" s="28" t="s">
        <v>78</v>
      </c>
      <c r="F1240" s="28" t="s">
        <v>93</v>
      </c>
      <c r="G1240" s="28">
        <v>2.33050001919817</v>
      </c>
      <c r="H1240" s="29">
        <v>1.010096256</v>
      </c>
      <c r="I1240" s="30">
        <v>2.952617921963256</v>
      </c>
      <c r="K1240" s="28">
        <v>1239</v>
      </c>
      <c r="L1240" s="28">
        <v>2020</v>
      </c>
      <c r="M1240" s="28" t="s">
        <v>126</v>
      </c>
      <c r="N1240" s="28" t="s">
        <v>127</v>
      </c>
      <c r="O1240" s="28">
        <v>0.5</v>
      </c>
      <c r="P1240" s="28" t="s">
        <v>128</v>
      </c>
      <c r="Q1240" s="28">
        <v>888</v>
      </c>
      <c r="R1240" s="28"/>
      <c r="S1240" s="28"/>
      <c r="T1240" s="28"/>
      <c r="U1240" s="28" t="s">
        <v>129</v>
      </c>
      <c r="V1240" s="29">
        <v>120.76800000000001</v>
      </c>
    </row>
    <row r="1241" spans="1:22" x14ac:dyDescent="0.2">
      <c r="A1241" s="28">
        <v>2016</v>
      </c>
      <c r="B1241" s="28" t="s">
        <v>88</v>
      </c>
      <c r="C1241" s="28" t="s">
        <v>89</v>
      </c>
      <c r="D1241" s="28" t="s">
        <v>90</v>
      </c>
      <c r="E1241" s="28" t="s">
        <v>78</v>
      </c>
      <c r="F1241" s="28" t="s">
        <v>93</v>
      </c>
      <c r="G1241" s="28">
        <v>2.3851187315977902</v>
      </c>
      <c r="H1241" s="29">
        <v>0.84886935360000004</v>
      </c>
      <c r="I1241" s="30">
        <v>2.4825515072501072</v>
      </c>
      <c r="K1241" s="28">
        <v>1240</v>
      </c>
      <c r="L1241" s="28">
        <v>2020</v>
      </c>
      <c r="M1241" s="28" t="s">
        <v>126</v>
      </c>
      <c r="N1241" s="28" t="s">
        <v>127</v>
      </c>
      <c r="O1241" s="28">
        <v>0.5</v>
      </c>
      <c r="P1241" s="28" t="s">
        <v>128</v>
      </c>
      <c r="Q1241" s="28">
        <v>888</v>
      </c>
      <c r="R1241" s="28"/>
      <c r="S1241" s="28"/>
      <c r="T1241" s="28"/>
      <c r="U1241" s="28" t="s">
        <v>133</v>
      </c>
      <c r="V1241" s="29">
        <v>120.76800000000001</v>
      </c>
    </row>
    <row r="1242" spans="1:22" x14ac:dyDescent="0.2">
      <c r="A1242" s="28">
        <v>2015</v>
      </c>
      <c r="B1242" s="28" t="s">
        <v>88</v>
      </c>
      <c r="C1242" s="28" t="s">
        <v>89</v>
      </c>
      <c r="D1242" s="28" t="s">
        <v>90</v>
      </c>
      <c r="E1242" s="28" t="s">
        <v>78</v>
      </c>
      <c r="F1242" s="28" t="s">
        <v>93</v>
      </c>
      <c r="G1242" s="28">
        <v>2.43973744399741</v>
      </c>
      <c r="H1242" s="29">
        <v>0.62677767679999996</v>
      </c>
      <c r="I1242" s="30">
        <v>1.8339342112621293</v>
      </c>
      <c r="K1242" s="28">
        <v>1241</v>
      </c>
      <c r="L1242" s="28">
        <v>2020</v>
      </c>
      <c r="M1242" s="28" t="s">
        <v>136</v>
      </c>
      <c r="N1242" s="28" t="s">
        <v>137</v>
      </c>
      <c r="O1242" s="28">
        <v>0.5</v>
      </c>
      <c r="P1242" s="28" t="s">
        <v>128</v>
      </c>
      <c r="Q1242" s="28">
        <v>74.5</v>
      </c>
      <c r="R1242" s="28"/>
      <c r="S1242" s="28"/>
      <c r="T1242" s="28"/>
      <c r="U1242" s="28" t="s">
        <v>129</v>
      </c>
      <c r="V1242" s="29">
        <v>0</v>
      </c>
    </row>
    <row r="1243" spans="1:22" x14ac:dyDescent="0.2">
      <c r="A1243" s="28">
        <v>2014</v>
      </c>
      <c r="B1243" s="28" t="s">
        <v>88</v>
      </c>
      <c r="C1243" s="28" t="s">
        <v>89</v>
      </c>
      <c r="D1243" s="28" t="s">
        <v>90</v>
      </c>
      <c r="E1243" s="28" t="s">
        <v>78</v>
      </c>
      <c r="F1243" s="28" t="s">
        <v>93</v>
      </c>
      <c r="G1243" s="28">
        <v>2.4943561563970298</v>
      </c>
      <c r="H1243" s="29">
        <v>0.3438212256</v>
      </c>
      <c r="I1243" s="30">
        <v>1.0065042901339014</v>
      </c>
      <c r="K1243" s="28">
        <v>1242</v>
      </c>
      <c r="L1243" s="28">
        <v>2020</v>
      </c>
      <c r="M1243" s="28" t="s">
        <v>136</v>
      </c>
      <c r="N1243" s="28" t="s">
        <v>137</v>
      </c>
      <c r="O1243" s="28">
        <v>0.5</v>
      </c>
      <c r="P1243" s="28" t="s">
        <v>128</v>
      </c>
      <c r="Q1243" s="28">
        <v>74.5</v>
      </c>
      <c r="R1243" s="28"/>
      <c r="S1243" s="28"/>
      <c r="T1243" s="28"/>
      <c r="U1243" s="28" t="s">
        <v>133</v>
      </c>
      <c r="V1243" s="29">
        <v>0</v>
      </c>
    </row>
    <row r="1244" spans="1:22" x14ac:dyDescent="0.2">
      <c r="A1244" s="28">
        <v>2013</v>
      </c>
      <c r="B1244" s="28" t="s">
        <v>88</v>
      </c>
      <c r="C1244" s="28" t="s">
        <v>89</v>
      </c>
      <c r="D1244" s="28" t="s">
        <v>90</v>
      </c>
      <c r="E1244" s="28" t="s">
        <v>78</v>
      </c>
      <c r="F1244" s="28" t="s">
        <v>93</v>
      </c>
      <c r="G1244" s="28">
        <v>2.5489748687966598</v>
      </c>
      <c r="H1244" s="29">
        <v>0.37425361280000002</v>
      </c>
      <c r="I1244" s="30">
        <v>1.096128722591879</v>
      </c>
      <c r="K1244" s="28">
        <v>1243</v>
      </c>
      <c r="L1244" s="28">
        <v>2020</v>
      </c>
      <c r="M1244" s="28" t="s">
        <v>49</v>
      </c>
      <c r="N1244" s="28" t="s">
        <v>140</v>
      </c>
      <c r="O1244" s="28">
        <v>1.8218375232732498E-2</v>
      </c>
      <c r="P1244" s="28" t="s">
        <v>128</v>
      </c>
      <c r="Q1244" s="28">
        <v>2010.160868054</v>
      </c>
      <c r="R1244" s="28">
        <v>50</v>
      </c>
      <c r="S1244" s="45">
        <v>0.3</v>
      </c>
      <c r="T1244" s="45">
        <v>0.15</v>
      </c>
      <c r="U1244" s="28" t="s">
        <v>141</v>
      </c>
      <c r="V1244" s="29">
        <v>1708.6367378459001</v>
      </c>
    </row>
    <row r="1245" spans="1:22" x14ac:dyDescent="0.2">
      <c r="A1245" s="28">
        <v>2012</v>
      </c>
      <c r="B1245" s="28" t="s">
        <v>88</v>
      </c>
      <c r="C1245" s="28" t="s">
        <v>89</v>
      </c>
      <c r="D1245" s="28" t="s">
        <v>90</v>
      </c>
      <c r="E1245" s="28" t="s">
        <v>78</v>
      </c>
      <c r="F1245" s="28" t="s">
        <v>93</v>
      </c>
      <c r="G1245" s="28">
        <v>2.60359358119628</v>
      </c>
      <c r="H1245" s="29">
        <v>0.40468599999999999</v>
      </c>
      <c r="I1245" s="30">
        <v>1.1858404030049972</v>
      </c>
      <c r="K1245" s="28">
        <v>1244</v>
      </c>
      <c r="L1245" s="28">
        <v>2020</v>
      </c>
      <c r="M1245" s="28" t="s">
        <v>49</v>
      </c>
      <c r="N1245" s="28" t="s">
        <v>140</v>
      </c>
      <c r="O1245" s="28">
        <v>0.23880954352037301</v>
      </c>
      <c r="P1245" s="28" t="s">
        <v>128</v>
      </c>
      <c r="Q1245" s="28">
        <v>26349.528603407402</v>
      </c>
      <c r="R1245" s="28">
        <v>50</v>
      </c>
      <c r="S1245" s="45">
        <v>0.3</v>
      </c>
      <c r="T1245" s="45">
        <v>0.15</v>
      </c>
      <c r="U1245" s="28" t="s">
        <v>169</v>
      </c>
      <c r="V1245" s="29">
        <v>22397.099312896295</v>
      </c>
    </row>
    <row r="1246" spans="1:22" x14ac:dyDescent="0.2">
      <c r="A1246" s="28">
        <v>2011</v>
      </c>
      <c r="B1246" s="28" t="s">
        <v>88</v>
      </c>
      <c r="C1246" s="28" t="s">
        <v>89</v>
      </c>
      <c r="D1246" s="28" t="s">
        <v>90</v>
      </c>
      <c r="E1246" s="28" t="s">
        <v>78</v>
      </c>
      <c r="F1246" s="28" t="s">
        <v>93</v>
      </c>
      <c r="G1246" s="28">
        <v>2.4991819565262099</v>
      </c>
      <c r="H1246" s="29">
        <v>0.46037079359999999</v>
      </c>
      <c r="I1246" s="30">
        <v>1.3477504926557968</v>
      </c>
      <c r="K1246" s="28">
        <v>1245</v>
      </c>
      <c r="L1246" s="28">
        <v>2020</v>
      </c>
      <c r="M1246" s="28" t="s">
        <v>49</v>
      </c>
      <c r="N1246" s="28" t="s">
        <v>140</v>
      </c>
      <c r="O1246" s="28">
        <v>3.6244184313790402E-2</v>
      </c>
      <c r="P1246" s="28" t="s">
        <v>128</v>
      </c>
      <c r="Q1246" s="28">
        <v>3999.07456463069</v>
      </c>
      <c r="R1246" s="28">
        <v>50</v>
      </c>
      <c r="S1246" s="45">
        <v>0.3</v>
      </c>
      <c r="T1246" s="45">
        <v>0.15</v>
      </c>
      <c r="U1246" s="28" t="s">
        <v>129</v>
      </c>
      <c r="V1246" s="29">
        <v>3399.2133799360868</v>
      </c>
    </row>
    <row r="1247" spans="1:22" x14ac:dyDescent="0.2">
      <c r="A1247" s="28">
        <v>2010</v>
      </c>
      <c r="B1247" s="28" t="s">
        <v>88</v>
      </c>
      <c r="C1247" s="28" t="s">
        <v>89</v>
      </c>
      <c r="D1247" s="28" t="s">
        <v>90</v>
      </c>
      <c r="E1247" s="28" t="s">
        <v>78</v>
      </c>
      <c r="F1247" s="28" t="s">
        <v>93</v>
      </c>
      <c r="G1247" s="28">
        <v>2.3947703318561402</v>
      </c>
      <c r="H1247" s="29">
        <v>0.5160555872</v>
      </c>
      <c r="I1247" s="30">
        <v>1.5093553972629086</v>
      </c>
      <c r="K1247" s="28">
        <v>1246</v>
      </c>
      <c r="L1247" s="28">
        <v>2020</v>
      </c>
      <c r="M1247" s="28" t="s">
        <v>49</v>
      </c>
      <c r="N1247" s="28" t="s">
        <v>140</v>
      </c>
      <c r="O1247" s="28">
        <v>0.15</v>
      </c>
      <c r="P1247" s="28" t="s">
        <v>128</v>
      </c>
      <c r="Q1247" s="28">
        <v>16550.55</v>
      </c>
      <c r="R1247" s="28">
        <v>50</v>
      </c>
      <c r="S1247" s="45">
        <v>0.3</v>
      </c>
      <c r="T1247" s="45">
        <v>0.15</v>
      </c>
      <c r="U1247" s="28" t="s">
        <v>142</v>
      </c>
      <c r="V1247" s="29">
        <v>14067.967500000001</v>
      </c>
    </row>
    <row r="1248" spans="1:22" x14ac:dyDescent="0.2">
      <c r="A1248" s="28">
        <v>2009</v>
      </c>
      <c r="B1248" s="28" t="s">
        <v>88</v>
      </c>
      <c r="C1248" s="28" t="s">
        <v>89</v>
      </c>
      <c r="D1248" s="28" t="s">
        <v>90</v>
      </c>
      <c r="E1248" s="28" t="s">
        <v>78</v>
      </c>
      <c r="F1248" s="28" t="s">
        <v>93</v>
      </c>
      <c r="G1248" s="28">
        <v>2.29035870718607</v>
      </c>
      <c r="H1248" s="29">
        <v>0.5717403808</v>
      </c>
      <c r="I1248" s="30">
        <v>1.6706551168263322</v>
      </c>
      <c r="K1248" s="28">
        <v>1247</v>
      </c>
      <c r="L1248" s="28">
        <v>2020</v>
      </c>
      <c r="M1248" s="28" t="s">
        <v>49</v>
      </c>
      <c r="N1248" s="28" t="s">
        <v>140</v>
      </c>
      <c r="O1248" s="28">
        <v>0.05</v>
      </c>
      <c r="P1248" s="28" t="s">
        <v>128</v>
      </c>
      <c r="Q1248" s="28">
        <v>5516.85</v>
      </c>
      <c r="R1248" s="28">
        <v>50</v>
      </c>
      <c r="S1248" s="45">
        <v>0.3</v>
      </c>
      <c r="T1248" s="45">
        <v>0.15</v>
      </c>
      <c r="U1248" s="28" t="s">
        <v>171</v>
      </c>
      <c r="V1248" s="29">
        <v>4689.3225000000011</v>
      </c>
    </row>
    <row r="1249" spans="1:22" x14ac:dyDescent="0.2">
      <c r="A1249" s="28">
        <v>2008</v>
      </c>
      <c r="B1249" s="28" t="s">
        <v>88</v>
      </c>
      <c r="C1249" s="28" t="s">
        <v>89</v>
      </c>
      <c r="D1249" s="28" t="s">
        <v>90</v>
      </c>
      <c r="E1249" s="28" t="s">
        <v>78</v>
      </c>
      <c r="F1249" s="28" t="s">
        <v>93</v>
      </c>
      <c r="G1249" s="28">
        <v>2.1859470825159999</v>
      </c>
      <c r="H1249" s="29">
        <v>0.62742517440000001</v>
      </c>
      <c r="I1249" s="30">
        <v>1.8316496513460674</v>
      </c>
      <c r="K1249" s="28">
        <v>1248</v>
      </c>
      <c r="L1249" s="28">
        <v>2020</v>
      </c>
      <c r="M1249" s="28" t="s">
        <v>49</v>
      </c>
      <c r="N1249" s="28" t="s">
        <v>140</v>
      </c>
      <c r="O1249" s="28">
        <v>6.7278969331034102E-3</v>
      </c>
      <c r="P1249" s="28" t="s">
        <v>128</v>
      </c>
      <c r="Q1249" s="28">
        <v>742.335963907831</v>
      </c>
      <c r="R1249" s="28">
        <v>50</v>
      </c>
      <c r="S1249" s="45">
        <v>0.3</v>
      </c>
      <c r="T1249" s="45">
        <v>0.15</v>
      </c>
      <c r="U1249" s="28" t="s">
        <v>170</v>
      </c>
      <c r="V1249" s="29">
        <v>630.98556932165639</v>
      </c>
    </row>
    <row r="1250" spans="1:22" x14ac:dyDescent="0.2">
      <c r="A1250" s="28">
        <v>2007</v>
      </c>
      <c r="B1250" s="28" t="s">
        <v>88</v>
      </c>
      <c r="C1250" s="28" t="s">
        <v>89</v>
      </c>
      <c r="D1250" s="28" t="s">
        <v>90</v>
      </c>
      <c r="E1250" s="28" t="s">
        <v>78</v>
      </c>
      <c r="F1250" s="28" t="s">
        <v>93</v>
      </c>
      <c r="G1250" s="28">
        <v>2.0815354578459302</v>
      </c>
      <c r="H1250" s="29">
        <v>0.68310996800000001</v>
      </c>
      <c r="I1250" s="30">
        <v>1.9923390008221145</v>
      </c>
      <c r="K1250" s="28">
        <v>1249</v>
      </c>
      <c r="L1250" s="28">
        <v>2020</v>
      </c>
      <c r="M1250" s="28" t="s">
        <v>49</v>
      </c>
      <c r="N1250" s="28" t="s">
        <v>140</v>
      </c>
      <c r="O1250" s="28">
        <v>0.5</v>
      </c>
      <c r="P1250" s="28" t="s">
        <v>128</v>
      </c>
      <c r="Q1250" s="28">
        <v>55168.5</v>
      </c>
      <c r="R1250" s="28">
        <v>50</v>
      </c>
      <c r="S1250" s="45">
        <v>0.3</v>
      </c>
      <c r="T1250" s="45">
        <v>0.15</v>
      </c>
      <c r="U1250" s="28" t="s">
        <v>133</v>
      </c>
      <c r="V1250" s="29">
        <v>46893.225000000006</v>
      </c>
    </row>
    <row r="1251" spans="1:22" x14ac:dyDescent="0.2">
      <c r="A1251" s="28">
        <v>2006</v>
      </c>
      <c r="B1251" s="28" t="s">
        <v>88</v>
      </c>
      <c r="C1251" s="28" t="s">
        <v>89</v>
      </c>
      <c r="D1251" s="28" t="s">
        <v>90</v>
      </c>
      <c r="E1251" s="28" t="s">
        <v>78</v>
      </c>
      <c r="F1251" s="28" t="s">
        <v>93</v>
      </c>
      <c r="G1251" s="28">
        <v>1.9549847828421101</v>
      </c>
      <c r="H1251" s="29">
        <v>0.81325698560000004</v>
      </c>
      <c r="I1251" s="30">
        <v>2.3692209749261197</v>
      </c>
      <c r="K1251" s="28">
        <v>1250</v>
      </c>
      <c r="L1251" s="28">
        <v>2020</v>
      </c>
      <c r="M1251" s="28" t="s">
        <v>50</v>
      </c>
      <c r="N1251" s="28" t="s">
        <v>143</v>
      </c>
      <c r="O1251" s="28">
        <v>0.47</v>
      </c>
      <c r="P1251" s="28" t="s">
        <v>128</v>
      </c>
      <c r="Q1251" s="28">
        <v>7386.99</v>
      </c>
      <c r="R1251" s="28"/>
      <c r="S1251" s="28"/>
      <c r="T1251" s="28"/>
      <c r="U1251" s="28" t="s">
        <v>129</v>
      </c>
      <c r="V1251" s="29">
        <v>9025.8723521672309</v>
      </c>
    </row>
    <row r="1252" spans="1:22" x14ac:dyDescent="0.2">
      <c r="A1252" s="28">
        <v>2005</v>
      </c>
      <c r="B1252" s="28" t="s">
        <v>88</v>
      </c>
      <c r="C1252" s="28" t="s">
        <v>89</v>
      </c>
      <c r="D1252" s="28" t="s">
        <v>90</v>
      </c>
      <c r="E1252" s="28" t="s">
        <v>78</v>
      </c>
      <c r="F1252" s="28" t="s">
        <v>93</v>
      </c>
      <c r="G1252" s="28">
        <v>1.8284341078383</v>
      </c>
      <c r="H1252" s="29">
        <v>0.94340400319999995</v>
      </c>
      <c r="I1252" s="30">
        <v>2.7452384262034428</v>
      </c>
      <c r="K1252" s="28">
        <v>1251</v>
      </c>
      <c r="L1252" s="28">
        <v>2020</v>
      </c>
      <c r="M1252" s="28" t="s">
        <v>50</v>
      </c>
      <c r="N1252" s="28" t="s">
        <v>143</v>
      </c>
      <c r="O1252" s="28">
        <v>0.03</v>
      </c>
      <c r="P1252" s="28" t="s">
        <v>128</v>
      </c>
      <c r="Q1252" s="28">
        <v>471.51</v>
      </c>
      <c r="R1252" s="28"/>
      <c r="S1252" s="28"/>
      <c r="T1252" s="28"/>
      <c r="U1252" s="28" t="s">
        <v>170</v>
      </c>
      <c r="V1252" s="29">
        <v>583.63425566115234</v>
      </c>
    </row>
    <row r="1253" spans="1:22" x14ac:dyDescent="0.2">
      <c r="A1253" s="28">
        <v>2004</v>
      </c>
      <c r="B1253" s="28" t="s">
        <v>88</v>
      </c>
      <c r="C1253" s="28" t="s">
        <v>89</v>
      </c>
      <c r="D1253" s="28" t="s">
        <v>90</v>
      </c>
      <c r="E1253" s="28" t="s">
        <v>78</v>
      </c>
      <c r="F1253" s="28" t="s">
        <v>93</v>
      </c>
      <c r="G1253" s="28">
        <v>1.7018834328344901</v>
      </c>
      <c r="H1253" s="29">
        <v>1.0735510208000001</v>
      </c>
      <c r="I1253" s="30">
        <v>3.1203913546540858</v>
      </c>
      <c r="K1253" s="28">
        <v>1252</v>
      </c>
      <c r="L1253" s="28">
        <v>2020</v>
      </c>
      <c r="M1253" s="28" t="s">
        <v>50</v>
      </c>
      <c r="N1253" s="28" t="s">
        <v>143</v>
      </c>
      <c r="O1253" s="28">
        <v>0.5</v>
      </c>
      <c r="P1253" s="28" t="s">
        <v>128</v>
      </c>
      <c r="Q1253" s="28">
        <v>7858.5</v>
      </c>
      <c r="R1253" s="28"/>
      <c r="S1253" s="28"/>
      <c r="T1253" s="28"/>
      <c r="U1253" s="28" t="s">
        <v>133</v>
      </c>
      <c r="V1253" s="29">
        <v>9361.3298150665814</v>
      </c>
    </row>
    <row r="1254" spans="1:22" x14ac:dyDescent="0.2">
      <c r="A1254" s="28">
        <v>2003</v>
      </c>
      <c r="B1254" s="28" t="s">
        <v>88</v>
      </c>
      <c r="C1254" s="28" t="s">
        <v>89</v>
      </c>
      <c r="D1254" s="28" t="s">
        <v>90</v>
      </c>
      <c r="E1254" s="28" t="s">
        <v>78</v>
      </c>
      <c r="F1254" s="28" t="s">
        <v>93</v>
      </c>
      <c r="G1254" s="28">
        <v>1.5753327578306799</v>
      </c>
      <c r="H1254" s="29">
        <v>1.2036980384</v>
      </c>
      <c r="I1254" s="30">
        <v>3.4946797602780473</v>
      </c>
      <c r="K1254" s="28">
        <v>1253</v>
      </c>
      <c r="L1254" s="28">
        <v>2020</v>
      </c>
      <c r="M1254" s="28" t="s">
        <v>51</v>
      </c>
      <c r="N1254" s="28" t="s">
        <v>144</v>
      </c>
      <c r="O1254" s="28">
        <v>3.5285245901639298E-2</v>
      </c>
      <c r="P1254" s="28" t="s">
        <v>128</v>
      </c>
      <c r="Q1254" s="28">
        <v>4304.8</v>
      </c>
      <c r="R1254" s="28"/>
      <c r="S1254" s="28"/>
      <c r="T1254" s="28"/>
      <c r="U1254" s="28" t="s">
        <v>141</v>
      </c>
      <c r="V1254" s="29">
        <v>10344.124637784482</v>
      </c>
    </row>
    <row r="1255" spans="1:22" x14ac:dyDescent="0.2">
      <c r="A1255" s="28">
        <v>2002</v>
      </c>
      <c r="B1255" s="28" t="s">
        <v>88</v>
      </c>
      <c r="C1255" s="28" t="s">
        <v>89</v>
      </c>
      <c r="D1255" s="28" t="s">
        <v>90</v>
      </c>
      <c r="E1255" s="28" t="s">
        <v>78</v>
      </c>
      <c r="F1255" s="28" t="s">
        <v>93</v>
      </c>
      <c r="G1255" s="28">
        <v>1.4487820828268601</v>
      </c>
      <c r="H1255" s="29">
        <v>1.3338450559999999</v>
      </c>
      <c r="I1255" s="30">
        <v>3.8681036430753259</v>
      </c>
      <c r="K1255" s="28">
        <v>1254</v>
      </c>
      <c r="L1255" s="28">
        <v>2020</v>
      </c>
      <c r="M1255" s="28" t="s">
        <v>51</v>
      </c>
      <c r="N1255" s="28" t="s">
        <v>144</v>
      </c>
      <c r="O1255" s="28">
        <v>0.47289770491803201</v>
      </c>
      <c r="P1255" s="28" t="s">
        <v>128</v>
      </c>
      <c r="Q1255" s="28">
        <v>57693.52</v>
      </c>
      <c r="R1255" s="28"/>
      <c r="S1255" s="28"/>
      <c r="T1255" s="28"/>
      <c r="U1255" s="28" t="s">
        <v>169</v>
      </c>
      <c r="V1255" s="29">
        <v>147732.08165832708</v>
      </c>
    </row>
    <row r="1256" spans="1:22" x14ac:dyDescent="0.2">
      <c r="A1256" s="28">
        <v>2001</v>
      </c>
      <c r="B1256" s="28" t="s">
        <v>88</v>
      </c>
      <c r="C1256" s="28" t="s">
        <v>89</v>
      </c>
      <c r="D1256" s="28" t="s">
        <v>90</v>
      </c>
      <c r="E1256" s="28" t="s">
        <v>78</v>
      </c>
      <c r="F1256" s="28" t="s">
        <v>93</v>
      </c>
      <c r="G1256" s="28">
        <v>1.46571520003496</v>
      </c>
      <c r="H1256" s="29">
        <v>1.2813977504</v>
      </c>
      <c r="I1256" s="30">
        <v>3.7165777727743152</v>
      </c>
      <c r="K1256" s="28">
        <v>1255</v>
      </c>
      <c r="L1256" s="28">
        <v>2020</v>
      </c>
      <c r="M1256" s="28" t="s">
        <v>51</v>
      </c>
      <c r="N1256" s="28" t="s">
        <v>144</v>
      </c>
      <c r="O1256" s="28">
        <v>7.1771803278688498E-2</v>
      </c>
      <c r="P1256" s="28" t="s">
        <v>128</v>
      </c>
      <c r="Q1256" s="28">
        <v>8756.16</v>
      </c>
      <c r="R1256" s="28"/>
      <c r="S1256" s="28"/>
      <c r="T1256" s="28"/>
      <c r="U1256" s="28" t="s">
        <v>129</v>
      </c>
      <c r="V1256" s="29">
        <v>23344.975478764583</v>
      </c>
    </row>
    <row r="1257" spans="1:22" x14ac:dyDescent="0.2">
      <c r="A1257" s="28">
        <v>2000</v>
      </c>
      <c r="B1257" s="28" t="s">
        <v>88</v>
      </c>
      <c r="C1257" s="28" t="s">
        <v>89</v>
      </c>
      <c r="D1257" s="28" t="s">
        <v>90</v>
      </c>
      <c r="E1257" s="28" t="s">
        <v>78</v>
      </c>
      <c r="F1257" s="28" t="s">
        <v>93</v>
      </c>
      <c r="G1257" s="28">
        <v>1.48264831724307</v>
      </c>
      <c r="H1257" s="29">
        <v>1.2289504447999999</v>
      </c>
      <c r="I1257" s="30">
        <v>3.565005286165277</v>
      </c>
      <c r="K1257" s="28">
        <v>1256</v>
      </c>
      <c r="L1257" s="28">
        <v>2020</v>
      </c>
      <c r="M1257" s="28" t="s">
        <v>51</v>
      </c>
      <c r="N1257" s="28" t="s">
        <v>144</v>
      </c>
      <c r="O1257" s="28">
        <v>8.2357377049180294E-2</v>
      </c>
      <c r="P1257" s="28" t="s">
        <v>128</v>
      </c>
      <c r="Q1257" s="28">
        <v>10047.6</v>
      </c>
      <c r="R1257" s="28"/>
      <c r="S1257" s="28"/>
      <c r="T1257" s="28"/>
      <c r="U1257" s="28" t="s">
        <v>142</v>
      </c>
      <c r="V1257" s="29">
        <v>36151.853962789821</v>
      </c>
    </row>
    <row r="1258" spans="1:22" x14ac:dyDescent="0.2">
      <c r="A1258" s="28">
        <v>2020</v>
      </c>
      <c r="B1258" s="28" t="s">
        <v>43</v>
      </c>
      <c r="C1258" s="28" t="s">
        <v>85</v>
      </c>
      <c r="D1258" s="28" t="s">
        <v>91</v>
      </c>
      <c r="E1258" s="28" t="s">
        <v>78</v>
      </c>
      <c r="F1258" s="28" t="s">
        <v>93</v>
      </c>
      <c r="G1258" s="28">
        <v>15.0734149439318</v>
      </c>
      <c r="H1258" s="29">
        <v>10521.835999999999</v>
      </c>
      <c r="I1258" s="30">
        <v>29932.652497537198</v>
      </c>
      <c r="K1258" s="28">
        <v>1257</v>
      </c>
      <c r="L1258" s="28">
        <v>2020</v>
      </c>
      <c r="M1258" s="28" t="s">
        <v>51</v>
      </c>
      <c r="N1258" s="28" t="s">
        <v>144</v>
      </c>
      <c r="O1258" s="28">
        <v>3.5285245901639298E-2</v>
      </c>
      <c r="P1258" s="28" t="s">
        <v>128</v>
      </c>
      <c r="Q1258" s="28">
        <v>4304.8</v>
      </c>
      <c r="R1258" s="28"/>
      <c r="S1258" s="28"/>
      <c r="T1258" s="28"/>
      <c r="U1258" s="28" t="s">
        <v>171</v>
      </c>
      <c r="V1258" s="29">
        <v>10667.313334862669</v>
      </c>
    </row>
    <row r="1259" spans="1:22" x14ac:dyDescent="0.2">
      <c r="A1259" s="28">
        <v>2019</v>
      </c>
      <c r="B1259" s="28" t="s">
        <v>43</v>
      </c>
      <c r="C1259" s="28" t="s">
        <v>85</v>
      </c>
      <c r="D1259" s="28" t="s">
        <v>91</v>
      </c>
      <c r="E1259" s="28" t="s">
        <v>78</v>
      </c>
      <c r="F1259" s="28" t="s">
        <v>93</v>
      </c>
      <c r="G1259" s="28">
        <v>19.768413041222001</v>
      </c>
      <c r="H1259" s="29">
        <v>10521.835999999999</v>
      </c>
      <c r="I1259" s="30">
        <v>31775.193220417179</v>
      </c>
      <c r="K1259" s="28">
        <v>1258</v>
      </c>
      <c r="L1259" s="28">
        <v>2020</v>
      </c>
      <c r="M1259" s="28" t="s">
        <v>51</v>
      </c>
      <c r="N1259" s="28" t="s">
        <v>144</v>
      </c>
      <c r="O1259" s="28">
        <v>1.41140983606557E-2</v>
      </c>
      <c r="P1259" s="28" t="s">
        <v>128</v>
      </c>
      <c r="Q1259" s="28">
        <v>1721.92</v>
      </c>
      <c r="R1259" s="28"/>
      <c r="S1259" s="28"/>
      <c r="T1259" s="28"/>
      <c r="U1259" s="28" t="s">
        <v>170</v>
      </c>
      <c r="V1259" s="29">
        <v>4673.7772182668887</v>
      </c>
    </row>
    <row r="1260" spans="1:22" x14ac:dyDescent="0.2">
      <c r="A1260" s="28">
        <v>2018</v>
      </c>
      <c r="B1260" s="28" t="s">
        <v>43</v>
      </c>
      <c r="C1260" s="28" t="s">
        <v>85</v>
      </c>
      <c r="D1260" s="28" t="s">
        <v>91</v>
      </c>
      <c r="E1260" s="28" t="s">
        <v>78</v>
      </c>
      <c r="F1260" s="28" t="s">
        <v>93</v>
      </c>
      <c r="G1260" s="28">
        <v>21.003938856298401</v>
      </c>
      <c r="H1260" s="29">
        <v>11331.208000000001</v>
      </c>
      <c r="I1260" s="30">
        <v>34741.616385556976</v>
      </c>
      <c r="K1260" s="28">
        <v>1259</v>
      </c>
      <c r="L1260" s="28">
        <v>2020</v>
      </c>
      <c r="M1260" s="28" t="s">
        <v>51</v>
      </c>
      <c r="N1260" s="28" t="s">
        <v>144</v>
      </c>
      <c r="O1260" s="28">
        <v>0.28828852459016302</v>
      </c>
      <c r="P1260" s="28" t="s">
        <v>128</v>
      </c>
      <c r="Q1260" s="28">
        <v>35171.199999999997</v>
      </c>
      <c r="R1260" s="28"/>
      <c r="S1260" s="28"/>
      <c r="T1260" s="28"/>
      <c r="U1260" s="28" t="s">
        <v>133</v>
      </c>
      <c r="V1260" s="29">
        <v>91209.836946748779</v>
      </c>
    </row>
    <row r="1261" spans="1:22" x14ac:dyDescent="0.2">
      <c r="A1261" s="28">
        <v>2017</v>
      </c>
      <c r="B1261" s="28" t="s">
        <v>43</v>
      </c>
      <c r="C1261" s="28" t="s">
        <v>85</v>
      </c>
      <c r="D1261" s="28" t="s">
        <v>91</v>
      </c>
      <c r="E1261" s="28" t="s">
        <v>78</v>
      </c>
      <c r="F1261" s="28" t="s">
        <v>93</v>
      </c>
      <c r="G1261" s="28">
        <v>16.5491053588648</v>
      </c>
      <c r="H1261" s="29">
        <v>11745.4445896</v>
      </c>
      <c r="I1261" s="30">
        <v>34060.069388407021</v>
      </c>
      <c r="K1261" s="28">
        <v>1260</v>
      </c>
      <c r="L1261" s="28">
        <v>2020</v>
      </c>
      <c r="M1261" s="28" t="s">
        <v>145</v>
      </c>
      <c r="N1261" s="28" t="s">
        <v>146</v>
      </c>
      <c r="O1261" s="28">
        <v>1</v>
      </c>
      <c r="P1261" s="28" t="s">
        <v>128</v>
      </c>
      <c r="Q1261" s="28">
        <v>57968</v>
      </c>
      <c r="R1261" s="28"/>
      <c r="S1261" s="28"/>
      <c r="T1261" s="28"/>
      <c r="U1261" s="28" t="s">
        <v>129</v>
      </c>
      <c r="V1261" s="29">
        <v>4.7975034923210598E-2</v>
      </c>
    </row>
    <row r="1262" spans="1:22" x14ac:dyDescent="0.2">
      <c r="A1262" s="28">
        <v>2016</v>
      </c>
      <c r="B1262" s="28" t="s">
        <v>43</v>
      </c>
      <c r="C1262" s="28" t="s">
        <v>85</v>
      </c>
      <c r="D1262" s="28" t="s">
        <v>91</v>
      </c>
      <c r="E1262" s="28" t="s">
        <v>78</v>
      </c>
      <c r="F1262" s="28" t="s">
        <v>93</v>
      </c>
      <c r="G1262" s="28">
        <v>12.355258150763801</v>
      </c>
      <c r="H1262" s="29">
        <v>10521.835999999999</v>
      </c>
      <c r="I1262" s="30">
        <v>28865.918394817214</v>
      </c>
      <c r="K1262" s="28">
        <v>1261</v>
      </c>
      <c r="L1262" s="28">
        <v>2020</v>
      </c>
      <c r="M1262" s="28" t="s">
        <v>147</v>
      </c>
      <c r="N1262" s="28" t="s">
        <v>148</v>
      </c>
      <c r="O1262" s="28">
        <v>1</v>
      </c>
      <c r="P1262" s="28" t="s">
        <v>128</v>
      </c>
      <c r="Q1262" s="28">
        <v>173241</v>
      </c>
      <c r="R1262" s="28"/>
      <c r="S1262" s="28"/>
      <c r="T1262" s="28"/>
      <c r="U1262" s="28" t="s">
        <v>129</v>
      </c>
      <c r="V1262" s="29">
        <v>0.14337639775620908</v>
      </c>
    </row>
    <row r="1263" spans="1:22" x14ac:dyDescent="0.2">
      <c r="A1263" s="28">
        <v>2015</v>
      </c>
      <c r="B1263" s="28" t="s">
        <v>43</v>
      </c>
      <c r="C1263" s="28" t="s">
        <v>85</v>
      </c>
      <c r="D1263" s="28" t="s">
        <v>91</v>
      </c>
      <c r="E1263" s="28" t="s">
        <v>78</v>
      </c>
      <c r="F1263" s="28" t="s">
        <v>93</v>
      </c>
      <c r="G1263" s="28">
        <v>17.544466574084598</v>
      </c>
      <c r="H1263" s="29">
        <v>10521.835999999999</v>
      </c>
      <c r="I1263" s="30">
        <v>30902.410772737214</v>
      </c>
      <c r="K1263" s="28">
        <v>1262</v>
      </c>
      <c r="L1263" s="28">
        <v>2020</v>
      </c>
      <c r="M1263" s="28" t="s">
        <v>149</v>
      </c>
      <c r="N1263" s="28" t="s">
        <v>140</v>
      </c>
      <c r="O1263" s="28">
        <v>1</v>
      </c>
      <c r="P1263" s="28" t="s">
        <v>128</v>
      </c>
      <c r="Q1263" s="28">
        <v>13286</v>
      </c>
      <c r="R1263" s="28">
        <v>0</v>
      </c>
      <c r="S1263" s="45">
        <v>0</v>
      </c>
      <c r="T1263" s="45">
        <v>0</v>
      </c>
      <c r="U1263" s="28" t="s">
        <v>129</v>
      </c>
      <c r="V1263" s="29">
        <v>0</v>
      </c>
    </row>
    <row r="1264" spans="1:22" x14ac:dyDescent="0.2">
      <c r="A1264" s="28">
        <v>2014</v>
      </c>
      <c r="B1264" s="28" t="s">
        <v>43</v>
      </c>
      <c r="C1264" s="28" t="s">
        <v>85</v>
      </c>
      <c r="D1264" s="28" t="s">
        <v>91</v>
      </c>
      <c r="E1264" s="28" t="s">
        <v>78</v>
      </c>
      <c r="F1264" s="28" t="s">
        <v>93</v>
      </c>
      <c r="G1264" s="28">
        <v>14.8263097809165</v>
      </c>
      <c r="H1264" s="29">
        <v>7284.348</v>
      </c>
      <c r="I1264" s="30">
        <v>20655.468463858058</v>
      </c>
      <c r="K1264" s="28">
        <v>1263</v>
      </c>
      <c r="L1264" s="28">
        <v>2020</v>
      </c>
      <c r="M1264" s="28" t="s">
        <v>150</v>
      </c>
      <c r="N1264" s="28" t="s">
        <v>148</v>
      </c>
      <c r="O1264" s="28">
        <v>1</v>
      </c>
      <c r="P1264" s="28" t="s">
        <v>128</v>
      </c>
      <c r="Q1264" s="28">
        <v>2933</v>
      </c>
      <c r="R1264" s="28"/>
      <c r="S1264" s="28"/>
      <c r="T1264" s="28"/>
      <c r="U1264" s="28" t="s">
        <v>129</v>
      </c>
      <c r="V1264" s="29">
        <v>2.4273871347946572E-3</v>
      </c>
    </row>
    <row r="1265" spans="1:22" x14ac:dyDescent="0.2">
      <c r="A1265" s="28">
        <v>2013</v>
      </c>
      <c r="B1265" s="28" t="s">
        <v>43</v>
      </c>
      <c r="C1265" s="28" t="s">
        <v>85</v>
      </c>
      <c r="D1265" s="28" t="s">
        <v>91</v>
      </c>
      <c r="E1265" s="28" t="s">
        <v>78</v>
      </c>
      <c r="F1265" s="28" t="s">
        <v>93</v>
      </c>
      <c r="G1265" s="28">
        <v>16.074841130888402</v>
      </c>
      <c r="H1265" s="29">
        <v>7689.0339999999997</v>
      </c>
      <c r="I1265" s="30">
        <v>22161.059083547938</v>
      </c>
      <c r="K1265" s="28">
        <v>1264</v>
      </c>
      <c r="L1265" s="28">
        <v>2020</v>
      </c>
      <c r="M1265" s="28" t="s">
        <v>151</v>
      </c>
      <c r="N1265" s="28" t="s">
        <v>146</v>
      </c>
      <c r="O1265" s="28">
        <v>1</v>
      </c>
      <c r="P1265" s="28" t="s">
        <v>128</v>
      </c>
      <c r="Q1265" s="28">
        <v>194</v>
      </c>
      <c r="R1265" s="28"/>
      <c r="S1265" s="28"/>
      <c r="T1265" s="28"/>
      <c r="U1265" s="28" t="s">
        <v>129</v>
      </c>
      <c r="V1265" s="29">
        <v>1.6055680332429712E-4</v>
      </c>
    </row>
    <row r="1266" spans="1:22" x14ac:dyDescent="0.2">
      <c r="A1266" s="28">
        <v>2012</v>
      </c>
      <c r="B1266" s="28" t="s">
        <v>43</v>
      </c>
      <c r="C1266" s="28" t="s">
        <v>85</v>
      </c>
      <c r="D1266" s="28" t="s">
        <v>91</v>
      </c>
      <c r="E1266" s="28" t="s">
        <v>78</v>
      </c>
      <c r="F1266" s="28" t="s">
        <v>93</v>
      </c>
      <c r="G1266" s="28">
        <v>16.630805181886402</v>
      </c>
      <c r="H1266" s="29">
        <v>9504.3744588000009</v>
      </c>
      <c r="I1266" s="30">
        <v>27590.256592743666</v>
      </c>
      <c r="K1266" s="28">
        <v>1265</v>
      </c>
      <c r="L1266" s="28">
        <v>2020</v>
      </c>
      <c r="M1266" s="28" t="s">
        <v>152</v>
      </c>
      <c r="N1266" s="28" t="s">
        <v>146</v>
      </c>
      <c r="O1266" s="28">
        <v>1</v>
      </c>
      <c r="P1266" s="28" t="s">
        <v>128</v>
      </c>
      <c r="Q1266" s="28">
        <v>3005</v>
      </c>
      <c r="R1266" s="28"/>
      <c r="S1266" s="28"/>
      <c r="T1266" s="28"/>
      <c r="U1266" s="28" t="s">
        <v>129</v>
      </c>
      <c r="V1266" s="29">
        <v>2.4869752267500664E-3</v>
      </c>
    </row>
    <row r="1267" spans="1:22" x14ac:dyDescent="0.2">
      <c r="A1267" s="28">
        <v>2011</v>
      </c>
      <c r="B1267" s="28" t="s">
        <v>43</v>
      </c>
      <c r="C1267" s="28" t="s">
        <v>85</v>
      </c>
      <c r="D1267" s="28" t="s">
        <v>91</v>
      </c>
      <c r="E1267" s="28" t="s">
        <v>78</v>
      </c>
      <c r="F1267" s="28" t="s">
        <v>93</v>
      </c>
      <c r="G1267" s="28">
        <v>16.072579298732698</v>
      </c>
      <c r="H1267" s="29">
        <v>9307.7780000000002</v>
      </c>
      <c r="I1267" s="30">
        <v>26825.759977027526</v>
      </c>
      <c r="K1267" s="28">
        <v>1266</v>
      </c>
      <c r="L1267" s="28">
        <v>2020</v>
      </c>
      <c r="M1267" s="28" t="s">
        <v>153</v>
      </c>
      <c r="N1267" s="28" t="s">
        <v>154</v>
      </c>
      <c r="O1267" s="28">
        <v>0.5</v>
      </c>
      <c r="P1267" s="28" t="s">
        <v>128</v>
      </c>
      <c r="Q1267" s="28">
        <v>4261.5</v>
      </c>
      <c r="R1267" s="28"/>
      <c r="S1267" s="28"/>
      <c r="T1267" s="28"/>
      <c r="U1267" s="28" t="s">
        <v>129</v>
      </c>
      <c r="V1267" s="29">
        <v>1664.1284486832828</v>
      </c>
    </row>
    <row r="1268" spans="1:22" x14ac:dyDescent="0.2">
      <c r="A1268" s="28">
        <v>2010</v>
      </c>
      <c r="B1268" s="28" t="s">
        <v>43</v>
      </c>
      <c r="C1268" s="28" t="s">
        <v>85</v>
      </c>
      <c r="D1268" s="28" t="s">
        <v>91</v>
      </c>
      <c r="E1268" s="28" t="s">
        <v>78</v>
      </c>
      <c r="F1268" s="28" t="s">
        <v>93</v>
      </c>
      <c r="G1268" s="28">
        <v>16.0618355959929</v>
      </c>
      <c r="H1268" s="29">
        <v>10521.835999999999</v>
      </c>
      <c r="I1268" s="30">
        <v>30320.555807617198</v>
      </c>
      <c r="K1268" s="28">
        <v>1267</v>
      </c>
      <c r="L1268" s="28">
        <v>2020</v>
      </c>
      <c r="M1268" s="28" t="s">
        <v>153</v>
      </c>
      <c r="N1268" s="28" t="s">
        <v>154</v>
      </c>
      <c r="O1268" s="28">
        <v>0.5</v>
      </c>
      <c r="P1268" s="28" t="s">
        <v>128</v>
      </c>
      <c r="Q1268" s="28">
        <v>4261.5</v>
      </c>
      <c r="R1268" s="28"/>
      <c r="S1268" s="28"/>
      <c r="T1268" s="28"/>
      <c r="U1268" s="28" t="s">
        <v>133</v>
      </c>
      <c r="V1268" s="29">
        <v>1568.4631133024507</v>
      </c>
    </row>
    <row r="1269" spans="1:22" x14ac:dyDescent="0.2">
      <c r="A1269" s="28">
        <v>2009</v>
      </c>
      <c r="B1269" s="28" t="s">
        <v>43</v>
      </c>
      <c r="C1269" s="28" t="s">
        <v>85</v>
      </c>
      <c r="D1269" s="28" t="s">
        <v>91</v>
      </c>
      <c r="E1269" s="28" t="s">
        <v>78</v>
      </c>
      <c r="F1269" s="28" t="s">
        <v>93</v>
      </c>
      <c r="G1269" s="28">
        <v>15.8147304329776</v>
      </c>
      <c r="H1269" s="29">
        <v>8093.72</v>
      </c>
      <c r="I1269" s="30">
        <v>23248.907676997835</v>
      </c>
      <c r="K1269" s="28">
        <v>1268</v>
      </c>
      <c r="L1269" s="28">
        <v>2020</v>
      </c>
      <c r="M1269" s="28" t="s">
        <v>155</v>
      </c>
      <c r="N1269" s="28" t="s">
        <v>156</v>
      </c>
      <c r="O1269" s="28">
        <v>0.5</v>
      </c>
      <c r="P1269" s="28" t="s">
        <v>128</v>
      </c>
      <c r="Q1269" s="28">
        <v>234.5</v>
      </c>
      <c r="R1269" s="28"/>
      <c r="S1269" s="28"/>
      <c r="T1269" s="28"/>
      <c r="U1269" s="28" t="s">
        <v>129</v>
      </c>
      <c r="V1269" s="29">
        <v>46.698085785418755</v>
      </c>
    </row>
    <row r="1270" spans="1:22" x14ac:dyDescent="0.2">
      <c r="A1270" s="28">
        <v>2008</v>
      </c>
      <c r="B1270" s="28" t="s">
        <v>43</v>
      </c>
      <c r="C1270" s="28" t="s">
        <v>85</v>
      </c>
      <c r="D1270" s="28" t="s">
        <v>91</v>
      </c>
      <c r="E1270" s="28" t="s">
        <v>78</v>
      </c>
      <c r="F1270" s="28" t="s">
        <v>93</v>
      </c>
      <c r="G1270" s="28">
        <v>17.050256248054001</v>
      </c>
      <c r="H1270" s="29">
        <v>8903.0920000000006</v>
      </c>
      <c r="I1270" s="30">
        <v>25984.080791897628</v>
      </c>
      <c r="K1270" s="28">
        <v>1269</v>
      </c>
      <c r="L1270" s="28">
        <v>2020</v>
      </c>
      <c r="M1270" s="28" t="s">
        <v>155</v>
      </c>
      <c r="N1270" s="28" t="s">
        <v>156</v>
      </c>
      <c r="O1270" s="28">
        <v>0.5</v>
      </c>
      <c r="P1270" s="28" t="s">
        <v>128</v>
      </c>
      <c r="Q1270" s="28">
        <v>234.5</v>
      </c>
      <c r="R1270" s="28"/>
      <c r="S1270" s="28"/>
      <c r="T1270" s="28"/>
      <c r="U1270" s="28" t="s">
        <v>133</v>
      </c>
      <c r="V1270" s="29">
        <v>44.882833656550005</v>
      </c>
    </row>
    <row r="1271" spans="1:22" x14ac:dyDescent="0.2">
      <c r="A1271" s="28">
        <v>2007</v>
      </c>
      <c r="B1271" s="28" t="s">
        <v>43</v>
      </c>
      <c r="C1271" s="28" t="s">
        <v>85</v>
      </c>
      <c r="D1271" s="28" t="s">
        <v>91</v>
      </c>
      <c r="E1271" s="28" t="s">
        <v>78</v>
      </c>
      <c r="F1271" s="28" t="s">
        <v>93</v>
      </c>
      <c r="G1271" s="28">
        <v>16.016455197083399</v>
      </c>
      <c r="H1271" s="29">
        <v>8210.5933167999992</v>
      </c>
      <c r="I1271" s="30">
        <v>23646.398489855546</v>
      </c>
      <c r="K1271" s="28">
        <v>1270</v>
      </c>
      <c r="L1271" s="28">
        <v>2020</v>
      </c>
      <c r="M1271" s="28" t="s">
        <v>157</v>
      </c>
      <c r="N1271" s="28" t="s">
        <v>146</v>
      </c>
      <c r="O1271" s="28">
        <v>1</v>
      </c>
      <c r="P1271" s="28" t="s">
        <v>128</v>
      </c>
      <c r="Q1271" s="28">
        <v>241</v>
      </c>
      <c r="R1271" s="28"/>
      <c r="S1271" s="28"/>
      <c r="T1271" s="28"/>
      <c r="U1271" s="28" t="s">
        <v>129</v>
      </c>
      <c r="V1271" s="29">
        <v>1.9945458557296705E-4</v>
      </c>
    </row>
    <row r="1272" spans="1:22" x14ac:dyDescent="0.2">
      <c r="A1272" s="28">
        <v>2006</v>
      </c>
      <c r="B1272" s="28" t="s">
        <v>43</v>
      </c>
      <c r="C1272" s="28" t="s">
        <v>85</v>
      </c>
      <c r="D1272" s="28" t="s">
        <v>91</v>
      </c>
      <c r="E1272" s="28" t="s">
        <v>78</v>
      </c>
      <c r="F1272" s="28" t="s">
        <v>93</v>
      </c>
      <c r="G1272" s="28">
        <v>15.943076021485799</v>
      </c>
      <c r="H1272" s="29">
        <v>8441.0539000799999</v>
      </c>
      <c r="I1272" s="30">
        <v>24287.019339188322</v>
      </c>
      <c r="K1272" s="28">
        <v>1271</v>
      </c>
      <c r="L1272" s="28">
        <v>2020</v>
      </c>
      <c r="M1272" s="28" t="s">
        <v>55</v>
      </c>
      <c r="N1272" s="28" t="s">
        <v>158</v>
      </c>
      <c r="O1272" s="28">
        <v>0.5</v>
      </c>
      <c r="P1272" s="28" t="s">
        <v>128</v>
      </c>
      <c r="Q1272" s="28">
        <v>4900.5</v>
      </c>
      <c r="R1272" s="28"/>
      <c r="S1272" s="28"/>
      <c r="T1272" s="28"/>
      <c r="U1272" s="28" t="s">
        <v>129</v>
      </c>
      <c r="V1272" s="29">
        <v>818.83092302472744</v>
      </c>
    </row>
    <row r="1273" spans="1:22" x14ac:dyDescent="0.2">
      <c r="A1273" s="28">
        <v>2005</v>
      </c>
      <c r="B1273" s="28" t="s">
        <v>43</v>
      </c>
      <c r="C1273" s="28" t="s">
        <v>85</v>
      </c>
      <c r="D1273" s="28" t="s">
        <v>91</v>
      </c>
      <c r="E1273" s="28" t="s">
        <v>78</v>
      </c>
      <c r="F1273" s="28" t="s">
        <v>93</v>
      </c>
      <c r="G1273" s="28">
        <v>15.869696845888299</v>
      </c>
      <c r="H1273" s="29">
        <v>8671.5144833600007</v>
      </c>
      <c r="I1273" s="30">
        <v>24926.378681631082</v>
      </c>
      <c r="K1273" s="28">
        <v>1272</v>
      </c>
      <c r="L1273" s="28">
        <v>2020</v>
      </c>
      <c r="M1273" s="28" t="s">
        <v>55</v>
      </c>
      <c r="N1273" s="28" t="s">
        <v>158</v>
      </c>
      <c r="O1273" s="28">
        <v>0.5</v>
      </c>
      <c r="P1273" s="28" t="s">
        <v>128</v>
      </c>
      <c r="Q1273" s="28">
        <v>4900.5</v>
      </c>
      <c r="R1273" s="28"/>
      <c r="S1273" s="28"/>
      <c r="T1273" s="28"/>
      <c r="U1273" s="28" t="s">
        <v>133</v>
      </c>
      <c r="V1273" s="29">
        <v>800.48618210680581</v>
      </c>
    </row>
    <row r="1274" spans="1:22" x14ac:dyDescent="0.2">
      <c r="A1274" s="28">
        <v>2004</v>
      </c>
      <c r="B1274" s="28" t="s">
        <v>43</v>
      </c>
      <c r="C1274" s="28" t="s">
        <v>85</v>
      </c>
      <c r="D1274" s="28" t="s">
        <v>91</v>
      </c>
      <c r="E1274" s="28" t="s">
        <v>78</v>
      </c>
      <c r="F1274" s="28" t="s">
        <v>93</v>
      </c>
      <c r="G1274" s="28">
        <v>15.7963176702907</v>
      </c>
      <c r="H1274" s="29">
        <v>8901.9750666399996</v>
      </c>
      <c r="I1274" s="30">
        <v>25564.476517183757</v>
      </c>
      <c r="K1274" s="28">
        <v>1273</v>
      </c>
      <c r="L1274" s="28">
        <v>2020</v>
      </c>
      <c r="M1274" s="28" t="s">
        <v>159</v>
      </c>
      <c r="N1274" s="28" t="s">
        <v>146</v>
      </c>
      <c r="O1274" s="28">
        <v>1</v>
      </c>
      <c r="P1274" s="28" t="s">
        <v>128</v>
      </c>
      <c r="Q1274" s="28">
        <v>1054</v>
      </c>
      <c r="R1274" s="28"/>
      <c r="S1274" s="28"/>
      <c r="T1274" s="28"/>
      <c r="U1274" s="28" t="s">
        <v>129</v>
      </c>
      <c r="V1274" s="29">
        <v>8.7230345723612976E-4</v>
      </c>
    </row>
    <row r="1275" spans="1:22" x14ac:dyDescent="0.2">
      <c r="A1275" s="28">
        <v>2003</v>
      </c>
      <c r="B1275" s="28" t="s">
        <v>43</v>
      </c>
      <c r="C1275" s="28" t="s">
        <v>85</v>
      </c>
      <c r="D1275" s="28" t="s">
        <v>91</v>
      </c>
      <c r="E1275" s="28" t="s">
        <v>78</v>
      </c>
      <c r="F1275" s="28" t="s">
        <v>93</v>
      </c>
      <c r="G1275" s="28">
        <v>15.7229384946931</v>
      </c>
      <c r="H1275" s="29">
        <v>9132.4356499200003</v>
      </c>
      <c r="I1275" s="30">
        <v>26201.312845846387</v>
      </c>
      <c r="K1275" s="28">
        <v>1274</v>
      </c>
      <c r="L1275" s="28">
        <v>2020</v>
      </c>
      <c r="M1275" s="28" t="s">
        <v>56</v>
      </c>
      <c r="N1275" s="28" t="s">
        <v>160</v>
      </c>
      <c r="O1275" s="28">
        <v>1</v>
      </c>
      <c r="P1275" s="28" t="s">
        <v>128</v>
      </c>
      <c r="Q1275" s="28">
        <v>2000</v>
      </c>
      <c r="R1275" s="28"/>
      <c r="S1275" s="28"/>
      <c r="T1275" s="28"/>
      <c r="U1275" s="28" t="s">
        <v>129</v>
      </c>
      <c r="V1275" s="29">
        <v>51.000000000000007</v>
      </c>
    </row>
    <row r="1276" spans="1:22" x14ac:dyDescent="0.2">
      <c r="A1276" s="28">
        <v>2002</v>
      </c>
      <c r="B1276" s="28" t="s">
        <v>43</v>
      </c>
      <c r="C1276" s="28" t="s">
        <v>85</v>
      </c>
      <c r="D1276" s="28" t="s">
        <v>91</v>
      </c>
      <c r="E1276" s="28" t="s">
        <v>78</v>
      </c>
      <c r="F1276" s="28" t="s">
        <v>93</v>
      </c>
      <c r="G1276" s="28">
        <v>15.6495593190955</v>
      </c>
      <c r="H1276" s="29">
        <v>9362.8962331999992</v>
      </c>
      <c r="I1276" s="30">
        <v>26836.887667618968</v>
      </c>
      <c r="K1276" s="28">
        <v>1275</v>
      </c>
      <c r="L1276" s="28">
        <v>2020</v>
      </c>
      <c r="M1276" s="28" t="s">
        <v>161</v>
      </c>
      <c r="N1276" s="28" t="s">
        <v>127</v>
      </c>
      <c r="O1276" s="28">
        <v>0.5</v>
      </c>
      <c r="P1276" s="28" t="s">
        <v>128</v>
      </c>
      <c r="Q1276" s="28">
        <v>96.5</v>
      </c>
      <c r="R1276" s="28"/>
      <c r="S1276" s="28"/>
      <c r="T1276" s="28"/>
      <c r="U1276" s="28" t="s">
        <v>129</v>
      </c>
      <c r="V1276" s="29">
        <v>13.124000000000001</v>
      </c>
    </row>
    <row r="1277" spans="1:22" x14ac:dyDescent="0.2">
      <c r="A1277" s="28">
        <v>2001</v>
      </c>
      <c r="B1277" s="28" t="s">
        <v>43</v>
      </c>
      <c r="C1277" s="28" t="s">
        <v>85</v>
      </c>
      <c r="D1277" s="28" t="s">
        <v>91</v>
      </c>
      <c r="E1277" s="28" t="s">
        <v>78</v>
      </c>
      <c r="F1277" s="28" t="s">
        <v>93</v>
      </c>
      <c r="G1277" s="28">
        <v>15.6495593190955</v>
      </c>
      <c r="H1277" s="29">
        <v>9362.8962331999992</v>
      </c>
      <c r="I1277" s="30">
        <v>26836.887667618968</v>
      </c>
      <c r="K1277" s="28">
        <v>1276</v>
      </c>
      <c r="L1277" s="28">
        <v>2020</v>
      </c>
      <c r="M1277" s="28" t="s">
        <v>161</v>
      </c>
      <c r="N1277" s="28" t="s">
        <v>127</v>
      </c>
      <c r="O1277" s="28">
        <v>0.5</v>
      </c>
      <c r="P1277" s="28" t="s">
        <v>128</v>
      </c>
      <c r="Q1277" s="28">
        <v>96.5</v>
      </c>
      <c r="R1277" s="28"/>
      <c r="S1277" s="28"/>
      <c r="T1277" s="28"/>
      <c r="U1277" s="28" t="s">
        <v>133</v>
      </c>
      <c r="V1277" s="29">
        <v>13.124000000000001</v>
      </c>
    </row>
    <row r="1278" spans="1:22" x14ac:dyDescent="0.2">
      <c r="A1278" s="28">
        <v>2000</v>
      </c>
      <c r="B1278" s="28" t="s">
        <v>43</v>
      </c>
      <c r="C1278" s="28" t="s">
        <v>85</v>
      </c>
      <c r="D1278" s="28" t="s">
        <v>91</v>
      </c>
      <c r="E1278" s="28" t="s">
        <v>78</v>
      </c>
      <c r="F1278" s="28" t="s">
        <v>93</v>
      </c>
      <c r="G1278" s="28">
        <v>15.6495593190955</v>
      </c>
      <c r="H1278" s="29">
        <v>9362.8962331999992</v>
      </c>
      <c r="I1278" s="30">
        <v>26836.887667618968</v>
      </c>
      <c r="K1278" s="28">
        <v>1277</v>
      </c>
      <c r="L1278" s="28">
        <v>2020</v>
      </c>
      <c r="M1278" s="28" t="s">
        <v>162</v>
      </c>
      <c r="N1278" s="28" t="s">
        <v>146</v>
      </c>
      <c r="O1278" s="28">
        <v>1</v>
      </c>
      <c r="P1278" s="28" t="s">
        <v>128</v>
      </c>
      <c r="Q1278" s="28">
        <v>157</v>
      </c>
      <c r="R1278" s="28"/>
      <c r="S1278" s="28"/>
      <c r="T1278" s="28"/>
      <c r="U1278" s="28" t="s">
        <v>129</v>
      </c>
      <c r="V1278" s="29">
        <v>1.2993514495832293E-4</v>
      </c>
    </row>
    <row r="1279" spans="1:22" x14ac:dyDescent="0.2">
      <c r="A1279" s="28">
        <v>1999</v>
      </c>
      <c r="B1279" s="28" t="s">
        <v>43</v>
      </c>
      <c r="C1279" s="28" t="s">
        <v>85</v>
      </c>
      <c r="D1279" s="28" t="s">
        <v>91</v>
      </c>
      <c r="E1279" s="28" t="s">
        <v>78</v>
      </c>
      <c r="F1279" s="28" t="s">
        <v>93</v>
      </c>
      <c r="G1279" s="28">
        <v>15.6495593190955</v>
      </c>
      <c r="H1279" s="29">
        <v>9362.8962331999992</v>
      </c>
      <c r="I1279" s="30">
        <v>26836.887667618968</v>
      </c>
      <c r="K1279" s="28">
        <v>1278</v>
      </c>
      <c r="L1279" s="28">
        <v>2020</v>
      </c>
      <c r="M1279" s="28" t="s">
        <v>163</v>
      </c>
      <c r="N1279" s="28" t="s">
        <v>146</v>
      </c>
      <c r="O1279" s="28">
        <v>1</v>
      </c>
      <c r="P1279" s="28" t="s">
        <v>128</v>
      </c>
      <c r="Q1279" s="28">
        <v>225</v>
      </c>
      <c r="R1279" s="28"/>
      <c r="S1279" s="28"/>
      <c r="T1279" s="28"/>
      <c r="U1279" s="28" t="s">
        <v>129</v>
      </c>
      <c r="V1279" s="29">
        <v>1.8621278736065389E-4</v>
      </c>
    </row>
    <row r="1280" spans="1:22" x14ac:dyDescent="0.2">
      <c r="A1280" s="28">
        <v>1998</v>
      </c>
      <c r="B1280" s="28" t="s">
        <v>43</v>
      </c>
      <c r="C1280" s="28" t="s">
        <v>85</v>
      </c>
      <c r="D1280" s="28" t="s">
        <v>91</v>
      </c>
      <c r="E1280" s="28" t="s">
        <v>78</v>
      </c>
      <c r="F1280" s="28" t="s">
        <v>93</v>
      </c>
      <c r="G1280" s="28">
        <v>15.6495593190955</v>
      </c>
      <c r="H1280" s="29">
        <v>9362.8962331999992</v>
      </c>
      <c r="I1280" s="30">
        <v>26836.887667618968</v>
      </c>
      <c r="K1280" s="28">
        <v>1279</v>
      </c>
      <c r="L1280" s="28">
        <v>2020</v>
      </c>
      <c r="M1280" s="28" t="s">
        <v>164</v>
      </c>
      <c r="N1280" s="28" t="s">
        <v>146</v>
      </c>
      <c r="O1280" s="28">
        <v>1</v>
      </c>
      <c r="P1280" s="28" t="s">
        <v>128</v>
      </c>
      <c r="Q1280" s="28">
        <v>53</v>
      </c>
      <c r="R1280" s="28"/>
      <c r="S1280" s="28"/>
      <c r="T1280" s="28"/>
      <c r="U1280" s="28" t="s">
        <v>129</v>
      </c>
      <c r="V1280" s="29">
        <v>4.3863456578287361E-5</v>
      </c>
    </row>
    <row r="1281" spans="1:22" x14ac:dyDescent="0.2">
      <c r="A1281" s="28">
        <v>1997</v>
      </c>
      <c r="B1281" s="28" t="s">
        <v>43</v>
      </c>
      <c r="C1281" s="28" t="s">
        <v>85</v>
      </c>
      <c r="D1281" s="28" t="s">
        <v>91</v>
      </c>
      <c r="E1281" s="28" t="s">
        <v>78</v>
      </c>
      <c r="F1281" s="28" t="s">
        <v>93</v>
      </c>
      <c r="G1281" s="28">
        <v>15.6495593190955</v>
      </c>
      <c r="H1281" s="29">
        <v>9362.8962331999992</v>
      </c>
      <c r="I1281" s="30">
        <v>26836.887667618968</v>
      </c>
      <c r="K1281" s="28">
        <v>1280</v>
      </c>
      <c r="L1281" s="28">
        <v>2020</v>
      </c>
      <c r="M1281" s="28" t="s">
        <v>165</v>
      </c>
      <c r="N1281" s="28" t="s">
        <v>140</v>
      </c>
      <c r="O1281" s="28">
        <v>1</v>
      </c>
      <c r="P1281" s="28" t="s">
        <v>128</v>
      </c>
      <c r="Q1281" s="28">
        <v>11563</v>
      </c>
      <c r="R1281" s="28">
        <v>0</v>
      </c>
      <c r="S1281" s="45">
        <v>0</v>
      </c>
      <c r="T1281" s="45">
        <v>0</v>
      </c>
      <c r="U1281" s="28" t="s">
        <v>129</v>
      </c>
      <c r="V1281" s="29">
        <v>0</v>
      </c>
    </row>
    <row r="1282" spans="1:22" x14ac:dyDescent="0.2">
      <c r="A1282" s="28">
        <v>1996</v>
      </c>
      <c r="B1282" s="28" t="s">
        <v>43</v>
      </c>
      <c r="C1282" s="28" t="s">
        <v>85</v>
      </c>
      <c r="D1282" s="28" t="s">
        <v>91</v>
      </c>
      <c r="E1282" s="28" t="s">
        <v>78</v>
      </c>
      <c r="F1282" s="28" t="s">
        <v>93</v>
      </c>
      <c r="G1282" s="28">
        <v>15.6495593190955</v>
      </c>
      <c r="H1282" s="29">
        <v>9362.8962331999992</v>
      </c>
      <c r="I1282" s="30">
        <v>26836.887667618968</v>
      </c>
      <c r="K1282" s="28">
        <v>1281</v>
      </c>
      <c r="L1282" s="28">
        <v>2020</v>
      </c>
      <c r="M1282" s="28" t="s">
        <v>166</v>
      </c>
      <c r="N1282" s="28" t="s">
        <v>167</v>
      </c>
      <c r="O1282" s="28">
        <v>0.5</v>
      </c>
      <c r="P1282" s="28" t="s">
        <v>128</v>
      </c>
      <c r="Q1282" s="28">
        <v>8683.5</v>
      </c>
      <c r="R1282" s="28"/>
      <c r="S1282" s="28"/>
      <c r="T1282" s="28"/>
      <c r="U1282" s="28" t="s">
        <v>129</v>
      </c>
      <c r="V1282" s="29">
        <v>1421.3364946675333</v>
      </c>
    </row>
    <row r="1283" spans="1:22" x14ac:dyDescent="0.2">
      <c r="A1283" s="28">
        <v>1995</v>
      </c>
      <c r="B1283" s="28" t="s">
        <v>43</v>
      </c>
      <c r="C1283" s="28" t="s">
        <v>85</v>
      </c>
      <c r="D1283" s="28" t="s">
        <v>91</v>
      </c>
      <c r="E1283" s="28" t="s">
        <v>78</v>
      </c>
      <c r="F1283" s="28" t="s">
        <v>93</v>
      </c>
      <c r="G1283" s="28">
        <v>15.6495593190955</v>
      </c>
      <c r="H1283" s="29">
        <v>9362.8962331999992</v>
      </c>
      <c r="I1283" s="30">
        <v>26836.887667618968</v>
      </c>
      <c r="K1283" s="28">
        <v>1282</v>
      </c>
      <c r="L1283" s="28">
        <v>2020</v>
      </c>
      <c r="M1283" s="28" t="s">
        <v>166</v>
      </c>
      <c r="N1283" s="28" t="s">
        <v>167</v>
      </c>
      <c r="O1283" s="28">
        <v>0.5</v>
      </c>
      <c r="P1283" s="28" t="s">
        <v>128</v>
      </c>
      <c r="Q1283" s="28">
        <v>8683.5</v>
      </c>
      <c r="R1283" s="28"/>
      <c r="S1283" s="28"/>
      <c r="T1283" s="28"/>
      <c r="U1283" s="28" t="s">
        <v>133</v>
      </c>
      <c r="V1283" s="29">
        <v>1395.2763933128999</v>
      </c>
    </row>
    <row r="1284" spans="1:22" x14ac:dyDescent="0.2">
      <c r="A1284" s="28">
        <v>1994</v>
      </c>
      <c r="B1284" s="28" t="s">
        <v>43</v>
      </c>
      <c r="C1284" s="28" t="s">
        <v>85</v>
      </c>
      <c r="D1284" s="28" t="s">
        <v>91</v>
      </c>
      <c r="E1284" s="28" t="s">
        <v>78</v>
      </c>
      <c r="F1284" s="28" t="s">
        <v>93</v>
      </c>
      <c r="G1284" s="28">
        <v>15.6495593190955</v>
      </c>
      <c r="H1284" s="29">
        <v>9362.8962331999992</v>
      </c>
      <c r="I1284" s="30">
        <v>26836.887667618968</v>
      </c>
      <c r="K1284" s="28">
        <v>1283</v>
      </c>
      <c r="L1284" s="28">
        <v>2020</v>
      </c>
      <c r="M1284" s="28" t="s">
        <v>168</v>
      </c>
      <c r="N1284" s="28" t="s">
        <v>146</v>
      </c>
      <c r="O1284" s="28">
        <v>1</v>
      </c>
      <c r="P1284" s="28" t="s">
        <v>128</v>
      </c>
      <c r="Q1284" s="28">
        <v>4706</v>
      </c>
      <c r="R1284" s="28"/>
      <c r="S1284" s="28"/>
      <c r="T1284" s="28"/>
      <c r="U1284" s="28" t="s">
        <v>129</v>
      </c>
      <c r="V1284" s="29">
        <v>3.89474389919661E-3</v>
      </c>
    </row>
    <row r="1285" spans="1:22" x14ac:dyDescent="0.2">
      <c r="A1285" s="28">
        <v>1993</v>
      </c>
      <c r="B1285" s="28" t="s">
        <v>43</v>
      </c>
      <c r="C1285" s="28" t="s">
        <v>85</v>
      </c>
      <c r="D1285" s="28" t="s">
        <v>91</v>
      </c>
      <c r="E1285" s="28" t="s">
        <v>78</v>
      </c>
      <c r="F1285" s="28" t="s">
        <v>93</v>
      </c>
      <c r="G1285" s="28">
        <v>15.6495593190955</v>
      </c>
      <c r="H1285" s="29">
        <v>9362.8962331999992</v>
      </c>
      <c r="I1285" s="30">
        <v>26836.887667618968</v>
      </c>
      <c r="S1285" s="47"/>
      <c r="T1285" s="47"/>
    </row>
    <row r="1286" spans="1:22" x14ac:dyDescent="0.2">
      <c r="A1286" s="28">
        <v>1992</v>
      </c>
      <c r="B1286" s="28" t="s">
        <v>43</v>
      </c>
      <c r="C1286" s="28" t="s">
        <v>85</v>
      </c>
      <c r="D1286" s="28" t="s">
        <v>91</v>
      </c>
      <c r="E1286" s="28" t="s">
        <v>78</v>
      </c>
      <c r="F1286" s="28" t="s">
        <v>93</v>
      </c>
      <c r="G1286" s="28">
        <v>15.6495593190955</v>
      </c>
      <c r="H1286" s="29">
        <v>9362.8962331999992</v>
      </c>
      <c r="I1286" s="30">
        <v>26836.887667618968</v>
      </c>
      <c r="S1286" s="47"/>
      <c r="T1286" s="47"/>
    </row>
    <row r="1287" spans="1:22" x14ac:dyDescent="0.2">
      <c r="A1287" s="28">
        <v>1991</v>
      </c>
      <c r="B1287" s="28" t="s">
        <v>43</v>
      </c>
      <c r="C1287" s="28" t="s">
        <v>85</v>
      </c>
      <c r="D1287" s="28" t="s">
        <v>91</v>
      </c>
      <c r="E1287" s="28" t="s">
        <v>78</v>
      </c>
      <c r="F1287" s="28" t="s">
        <v>93</v>
      </c>
      <c r="G1287" s="28">
        <v>15.6495593190955</v>
      </c>
      <c r="H1287" s="29">
        <v>9362.8962331999992</v>
      </c>
      <c r="I1287" s="30">
        <v>26836.887667618968</v>
      </c>
      <c r="S1287" s="47"/>
      <c r="T1287" s="47"/>
    </row>
    <row r="1288" spans="1:22" x14ac:dyDescent="0.2">
      <c r="A1288" s="28">
        <v>1990</v>
      </c>
      <c r="B1288" s="28" t="s">
        <v>43</v>
      </c>
      <c r="C1288" s="28" t="s">
        <v>85</v>
      </c>
      <c r="D1288" s="28" t="s">
        <v>91</v>
      </c>
      <c r="E1288" s="28" t="s">
        <v>78</v>
      </c>
      <c r="F1288" s="28" t="s">
        <v>93</v>
      </c>
      <c r="G1288" s="28">
        <v>15.6495593190955</v>
      </c>
      <c r="H1288" s="29">
        <v>9362.8962331999992</v>
      </c>
      <c r="I1288" s="30">
        <v>26836.887667618968</v>
      </c>
      <c r="S1288" s="47"/>
      <c r="T1288" s="47"/>
    </row>
    <row r="1289" spans="1:22" x14ac:dyDescent="0.2">
      <c r="A1289" s="28">
        <v>2020</v>
      </c>
      <c r="B1289" s="28" t="s">
        <v>41</v>
      </c>
      <c r="C1289" s="28" t="s">
        <v>85</v>
      </c>
      <c r="D1289" s="28" t="s">
        <v>91</v>
      </c>
      <c r="E1289" s="28" t="s">
        <v>78</v>
      </c>
      <c r="F1289" s="28" t="s">
        <v>93</v>
      </c>
      <c r="G1289" s="28">
        <v>4.6949980972902399</v>
      </c>
      <c r="H1289" s="29">
        <v>12140.58</v>
      </c>
      <c r="I1289" s="30">
        <v>29838.07816349679</v>
      </c>
    </row>
    <row r="1290" spans="1:22" x14ac:dyDescent="0.2">
      <c r="A1290" s="28">
        <v>2019</v>
      </c>
      <c r="B1290" s="28" t="s">
        <v>41</v>
      </c>
      <c r="C1290" s="28" t="s">
        <v>85</v>
      </c>
      <c r="D1290" s="28" t="s">
        <v>91</v>
      </c>
      <c r="E1290" s="28" t="s">
        <v>78</v>
      </c>
      <c r="F1290" s="28" t="s">
        <v>93</v>
      </c>
      <c r="G1290" s="28">
        <v>4.44789293427496</v>
      </c>
      <c r="H1290" s="29">
        <v>11331.208000000001</v>
      </c>
      <c r="I1290" s="30">
        <v>27744.437446037002</v>
      </c>
    </row>
    <row r="1291" spans="1:22" x14ac:dyDescent="0.2">
      <c r="A1291" s="28">
        <v>2018</v>
      </c>
      <c r="B1291" s="28" t="s">
        <v>41</v>
      </c>
      <c r="C1291" s="28" t="s">
        <v>85</v>
      </c>
      <c r="D1291" s="28" t="s">
        <v>91</v>
      </c>
      <c r="E1291" s="28" t="s">
        <v>78</v>
      </c>
      <c r="F1291" s="28" t="s">
        <v>93</v>
      </c>
      <c r="G1291" s="28">
        <v>5.4363135863360696</v>
      </c>
      <c r="H1291" s="29">
        <v>12140.58</v>
      </c>
      <c r="I1291" s="30">
        <v>30173.763720296789</v>
      </c>
    </row>
    <row r="1292" spans="1:22" x14ac:dyDescent="0.2">
      <c r="A1292" s="28">
        <v>2017</v>
      </c>
      <c r="B1292" s="28" t="s">
        <v>41</v>
      </c>
      <c r="C1292" s="28" t="s">
        <v>85</v>
      </c>
      <c r="D1292" s="28" t="s">
        <v>91</v>
      </c>
      <c r="E1292" s="28" t="s">
        <v>78</v>
      </c>
      <c r="F1292" s="28" t="s">
        <v>93</v>
      </c>
      <c r="G1292" s="28">
        <v>4.5770842112096197</v>
      </c>
      <c r="H1292" s="29">
        <v>9424.1656935999999</v>
      </c>
      <c r="I1292" s="30">
        <v>23120.460165992878</v>
      </c>
    </row>
    <row r="1293" spans="1:22" x14ac:dyDescent="0.2">
      <c r="A1293" s="28">
        <v>2016</v>
      </c>
      <c r="B1293" s="28" t="s">
        <v>41</v>
      </c>
      <c r="C1293" s="28" t="s">
        <v>85</v>
      </c>
      <c r="D1293" s="28" t="s">
        <v>91</v>
      </c>
      <c r="E1293" s="28" t="s">
        <v>78</v>
      </c>
      <c r="F1293" s="28" t="s">
        <v>93</v>
      </c>
      <c r="G1293" s="28">
        <v>4.44789293427496</v>
      </c>
      <c r="H1293" s="29">
        <v>12140.58</v>
      </c>
      <c r="I1293" s="30">
        <v>29726.182977896788</v>
      </c>
    </row>
    <row r="1294" spans="1:22" x14ac:dyDescent="0.2">
      <c r="A1294" s="28">
        <v>2015</v>
      </c>
      <c r="B1294" s="28" t="s">
        <v>41</v>
      </c>
      <c r="C1294" s="28" t="s">
        <v>85</v>
      </c>
      <c r="D1294" s="28" t="s">
        <v>91</v>
      </c>
      <c r="E1294" s="28" t="s">
        <v>78</v>
      </c>
      <c r="F1294" s="28" t="s">
        <v>93</v>
      </c>
      <c r="G1294" s="28">
        <v>3.9536826082444101</v>
      </c>
      <c r="H1294" s="29">
        <v>11331.208000000001</v>
      </c>
      <c r="I1294" s="30">
        <v>27535.566432917003</v>
      </c>
    </row>
    <row r="1295" spans="1:22" x14ac:dyDescent="0.2">
      <c r="A1295" s="28">
        <v>2014</v>
      </c>
      <c r="B1295" s="28" t="s">
        <v>41</v>
      </c>
      <c r="C1295" s="28" t="s">
        <v>85</v>
      </c>
      <c r="D1295" s="28" t="s">
        <v>91</v>
      </c>
      <c r="E1295" s="28" t="s">
        <v>78</v>
      </c>
      <c r="F1295" s="28" t="s">
        <v>93</v>
      </c>
      <c r="G1295" s="28">
        <v>4.2007877712596899</v>
      </c>
      <c r="H1295" s="29">
        <v>12140.58</v>
      </c>
      <c r="I1295" s="30">
        <v>29614.287792296789</v>
      </c>
    </row>
    <row r="1296" spans="1:22" x14ac:dyDescent="0.2">
      <c r="A1296" s="28">
        <v>2013</v>
      </c>
      <c r="B1296" s="28" t="s">
        <v>41</v>
      </c>
      <c r="C1296" s="28" t="s">
        <v>85</v>
      </c>
      <c r="D1296" s="28" t="s">
        <v>91</v>
      </c>
      <c r="E1296" s="28" t="s">
        <v>78</v>
      </c>
      <c r="F1296" s="28" t="s">
        <v>93</v>
      </c>
      <c r="G1296" s="28">
        <v>4.20930863894987</v>
      </c>
      <c r="H1296" s="29">
        <v>11735.894</v>
      </c>
      <c r="I1296" s="30">
        <v>28630.874705406892</v>
      </c>
    </row>
    <row r="1297" spans="1:20" x14ac:dyDescent="0.2">
      <c r="A1297" s="28">
        <v>2012</v>
      </c>
      <c r="B1297" s="28" t="s">
        <v>41</v>
      </c>
      <c r="C1297" s="28" t="s">
        <v>85</v>
      </c>
      <c r="D1297" s="28" t="s">
        <v>91</v>
      </c>
      <c r="E1297" s="28" t="s">
        <v>78</v>
      </c>
      <c r="F1297" s="28" t="s">
        <v>93</v>
      </c>
      <c r="G1297" s="28">
        <v>4.9421032603055197</v>
      </c>
      <c r="H1297" s="29">
        <v>12140.58</v>
      </c>
      <c r="I1297" s="30">
        <v>29949.973349096792</v>
      </c>
    </row>
    <row r="1298" spans="1:20" x14ac:dyDescent="0.2">
      <c r="A1298" s="28">
        <v>2011</v>
      </c>
      <c r="B1298" s="28" t="s">
        <v>41</v>
      </c>
      <c r="C1298" s="28" t="s">
        <v>85</v>
      </c>
      <c r="D1298" s="28" t="s">
        <v>91</v>
      </c>
      <c r="E1298" s="28" t="s">
        <v>78</v>
      </c>
      <c r="F1298" s="28" t="s">
        <v>93</v>
      </c>
      <c r="G1298" s="28">
        <v>4.44789293427496</v>
      </c>
      <c r="H1298" s="29">
        <v>11735.894</v>
      </c>
      <c r="I1298" s="30">
        <v>28735.310211966891</v>
      </c>
    </row>
    <row r="1299" spans="1:20" x14ac:dyDescent="0.2">
      <c r="A1299" s="28">
        <v>2010</v>
      </c>
      <c r="B1299" s="28" t="s">
        <v>41</v>
      </c>
      <c r="C1299" s="28" t="s">
        <v>85</v>
      </c>
      <c r="D1299" s="28" t="s">
        <v>91</v>
      </c>
      <c r="E1299" s="28" t="s">
        <v>78</v>
      </c>
      <c r="F1299" s="28" t="s">
        <v>93</v>
      </c>
      <c r="G1299" s="28">
        <v>4.2082758065025798</v>
      </c>
      <c r="H1299" s="29">
        <v>13354.638000000001</v>
      </c>
      <c r="I1299" s="30">
        <v>32579.446411046469</v>
      </c>
    </row>
    <row r="1300" spans="1:20" x14ac:dyDescent="0.2">
      <c r="A1300" s="28">
        <v>2009</v>
      </c>
      <c r="B1300" s="28" t="s">
        <v>41</v>
      </c>
      <c r="C1300" s="28" t="s">
        <v>85</v>
      </c>
      <c r="D1300" s="28" t="s">
        <v>91</v>
      </c>
      <c r="E1300" s="28" t="s">
        <v>78</v>
      </c>
      <c r="F1300" s="28" t="s">
        <v>93</v>
      </c>
      <c r="G1300" s="28">
        <v>3.9536826082444101</v>
      </c>
      <c r="H1300" s="29">
        <v>12545.266</v>
      </c>
      <c r="I1300" s="30">
        <v>30485.805693586677</v>
      </c>
    </row>
    <row r="1301" spans="1:20" x14ac:dyDescent="0.2">
      <c r="A1301" s="28">
        <v>2008</v>
      </c>
      <c r="B1301" s="28" t="s">
        <v>41</v>
      </c>
      <c r="C1301" s="28" t="s">
        <v>85</v>
      </c>
      <c r="D1301" s="28" t="s">
        <v>91</v>
      </c>
      <c r="E1301" s="28" t="s">
        <v>78</v>
      </c>
      <c r="F1301" s="28" t="s">
        <v>93</v>
      </c>
      <c r="G1301" s="28">
        <v>4.2007877712596899</v>
      </c>
      <c r="H1301" s="29">
        <v>12140.58</v>
      </c>
      <c r="I1301" s="30">
        <v>29614.287792296789</v>
      </c>
    </row>
    <row r="1302" spans="1:20" x14ac:dyDescent="0.2">
      <c r="A1302" s="28">
        <v>2007</v>
      </c>
      <c r="B1302" s="28" t="s">
        <v>41</v>
      </c>
      <c r="C1302" s="28" t="s">
        <v>85</v>
      </c>
      <c r="D1302" s="28" t="s">
        <v>91</v>
      </c>
      <c r="E1302" s="28" t="s">
        <v>78</v>
      </c>
      <c r="F1302" s="28" t="s">
        <v>93</v>
      </c>
      <c r="G1302" s="28">
        <v>5.1892084233207898</v>
      </c>
      <c r="H1302" s="29">
        <v>12949.951999999999</v>
      </c>
      <c r="I1302" s="30">
        <v>32065.993103676567</v>
      </c>
      <c r="S1302" s="47"/>
      <c r="T1302" s="47"/>
    </row>
    <row r="1303" spans="1:20" x14ac:dyDescent="0.2">
      <c r="A1303" s="28">
        <v>2006</v>
      </c>
      <c r="B1303" s="28" t="s">
        <v>41</v>
      </c>
      <c r="C1303" s="28" t="s">
        <v>85</v>
      </c>
      <c r="D1303" s="28" t="s">
        <v>91</v>
      </c>
      <c r="E1303" s="28" t="s">
        <v>78</v>
      </c>
      <c r="F1303" s="28" t="s">
        <v>93</v>
      </c>
      <c r="G1303" s="28">
        <v>3.70657744522914</v>
      </c>
      <c r="H1303" s="29">
        <v>13759.324000000001</v>
      </c>
      <c r="I1303" s="30">
        <v>33309.230410576361</v>
      </c>
    </row>
    <row r="1304" spans="1:20" x14ac:dyDescent="0.2">
      <c r="A1304" s="28">
        <v>2005</v>
      </c>
      <c r="B1304" s="28" t="s">
        <v>41</v>
      </c>
      <c r="C1304" s="28" t="s">
        <v>85</v>
      </c>
      <c r="D1304" s="28" t="s">
        <v>91</v>
      </c>
      <c r="E1304" s="28" t="s">
        <v>78</v>
      </c>
      <c r="F1304" s="28" t="s">
        <v>93</v>
      </c>
      <c r="G1304" s="28">
        <v>3.70657744522914</v>
      </c>
      <c r="H1304" s="29">
        <v>14568.696</v>
      </c>
      <c r="I1304" s="30">
        <v>35268.596905316146</v>
      </c>
    </row>
    <row r="1305" spans="1:20" x14ac:dyDescent="0.2">
      <c r="A1305" s="28">
        <v>2004</v>
      </c>
      <c r="B1305" s="28" t="s">
        <v>41</v>
      </c>
      <c r="C1305" s="28" t="s">
        <v>85</v>
      </c>
      <c r="D1305" s="28" t="s">
        <v>91</v>
      </c>
      <c r="E1305" s="28" t="s">
        <v>78</v>
      </c>
      <c r="F1305" s="28" t="s">
        <v>93</v>
      </c>
      <c r="G1305" s="28">
        <v>3.9536826082444101</v>
      </c>
      <c r="H1305" s="29">
        <v>14164.01</v>
      </c>
      <c r="I1305" s="30">
        <v>34419.458041146252</v>
      </c>
    </row>
    <row r="1306" spans="1:20" x14ac:dyDescent="0.2">
      <c r="A1306" s="28">
        <v>2003</v>
      </c>
      <c r="B1306" s="28" t="s">
        <v>41</v>
      </c>
      <c r="C1306" s="28" t="s">
        <v>85</v>
      </c>
      <c r="D1306" s="28" t="s">
        <v>91</v>
      </c>
      <c r="E1306" s="28" t="s">
        <v>78</v>
      </c>
      <c r="F1306" s="28" t="s">
        <v>93</v>
      </c>
      <c r="G1306" s="28">
        <v>4.9421032603055197</v>
      </c>
      <c r="H1306" s="29">
        <v>14973.382</v>
      </c>
      <c r="I1306" s="30">
        <v>36938.300463886037</v>
      </c>
    </row>
    <row r="1307" spans="1:20" x14ac:dyDescent="0.2">
      <c r="A1307" s="28">
        <v>2002</v>
      </c>
      <c r="B1307" s="28" t="s">
        <v>41</v>
      </c>
      <c r="C1307" s="28" t="s">
        <v>85</v>
      </c>
      <c r="D1307" s="28" t="s">
        <v>91</v>
      </c>
      <c r="E1307" s="28" t="s">
        <v>78</v>
      </c>
      <c r="F1307" s="28" t="s">
        <v>93</v>
      </c>
      <c r="G1307" s="28">
        <v>4.9421032603055197</v>
      </c>
      <c r="H1307" s="29">
        <v>15782.754000000001</v>
      </c>
      <c r="I1307" s="30">
        <v>38934.965353825828</v>
      </c>
    </row>
    <row r="1308" spans="1:20" x14ac:dyDescent="0.2">
      <c r="A1308" s="28">
        <v>2001</v>
      </c>
      <c r="B1308" s="28" t="s">
        <v>41</v>
      </c>
      <c r="C1308" s="28" t="s">
        <v>85</v>
      </c>
      <c r="D1308" s="28" t="s">
        <v>91</v>
      </c>
      <c r="E1308" s="28" t="s">
        <v>78</v>
      </c>
      <c r="F1308" s="28" t="s">
        <v>93</v>
      </c>
      <c r="G1308" s="28">
        <v>3.9536826082444101</v>
      </c>
      <c r="H1308" s="29">
        <v>16187.44</v>
      </c>
      <c r="I1308" s="30">
        <v>39336.523475595714</v>
      </c>
    </row>
    <row r="1309" spans="1:20" x14ac:dyDescent="0.2">
      <c r="A1309" s="28">
        <v>2000</v>
      </c>
      <c r="B1309" s="28" t="s">
        <v>41</v>
      </c>
      <c r="C1309" s="28" t="s">
        <v>85</v>
      </c>
      <c r="D1309" s="28" t="s">
        <v>91</v>
      </c>
      <c r="E1309" s="28" t="s">
        <v>78</v>
      </c>
      <c r="F1309" s="28" t="s">
        <v>93</v>
      </c>
      <c r="G1309" s="28">
        <v>4.2007877712596899</v>
      </c>
      <c r="H1309" s="29">
        <v>14568.696</v>
      </c>
      <c r="I1309" s="30">
        <v>35537.145350756145</v>
      </c>
    </row>
    <row r="1310" spans="1:20" x14ac:dyDescent="0.2">
      <c r="A1310" s="28">
        <v>1999</v>
      </c>
      <c r="B1310" s="28" t="s">
        <v>41</v>
      </c>
      <c r="C1310" s="28" t="s">
        <v>85</v>
      </c>
      <c r="D1310" s="28" t="s">
        <v>91</v>
      </c>
      <c r="E1310" s="28" t="s">
        <v>78</v>
      </c>
      <c r="F1310" s="28" t="s">
        <v>93</v>
      </c>
      <c r="G1310" s="28">
        <v>4.2007877712596899</v>
      </c>
      <c r="H1310" s="29">
        <v>16187.44</v>
      </c>
      <c r="I1310" s="30">
        <v>39485.717056395712</v>
      </c>
    </row>
    <row r="1311" spans="1:20" x14ac:dyDescent="0.2">
      <c r="A1311" s="28">
        <v>1998</v>
      </c>
      <c r="B1311" s="28" t="s">
        <v>41</v>
      </c>
      <c r="C1311" s="28" t="s">
        <v>85</v>
      </c>
      <c r="D1311" s="28" t="s">
        <v>91</v>
      </c>
      <c r="E1311" s="28" t="s">
        <v>78</v>
      </c>
      <c r="F1311" s="28" t="s">
        <v>93</v>
      </c>
      <c r="G1311" s="28">
        <v>4.9421032603055197</v>
      </c>
      <c r="H1311" s="29">
        <v>16187.44</v>
      </c>
      <c r="I1311" s="30">
        <v>39933.297798795713</v>
      </c>
    </row>
    <row r="1312" spans="1:20" x14ac:dyDescent="0.2">
      <c r="A1312" s="28">
        <v>1997</v>
      </c>
      <c r="B1312" s="28" t="s">
        <v>41</v>
      </c>
      <c r="C1312" s="28" t="s">
        <v>85</v>
      </c>
      <c r="D1312" s="28" t="s">
        <v>91</v>
      </c>
      <c r="E1312" s="28" t="s">
        <v>78</v>
      </c>
      <c r="F1312" s="28" t="s">
        <v>93</v>
      </c>
      <c r="G1312" s="28">
        <v>4.6949980972902399</v>
      </c>
      <c r="H1312" s="29">
        <v>17806.184000000001</v>
      </c>
      <c r="I1312" s="30">
        <v>43762.514639795285</v>
      </c>
    </row>
    <row r="1313" spans="1:20" x14ac:dyDescent="0.2">
      <c r="A1313" s="28">
        <v>1996</v>
      </c>
      <c r="B1313" s="28" t="s">
        <v>41</v>
      </c>
      <c r="C1313" s="28" t="s">
        <v>85</v>
      </c>
      <c r="D1313" s="28" t="s">
        <v>91</v>
      </c>
      <c r="E1313" s="28" t="s">
        <v>78</v>
      </c>
      <c r="F1313" s="28" t="s">
        <v>93</v>
      </c>
      <c r="G1313" s="28">
        <v>4.9421032603055197</v>
      </c>
      <c r="H1313" s="29">
        <v>14973.382</v>
      </c>
      <c r="I1313" s="30">
        <v>36938.300463886037</v>
      </c>
    </row>
    <row r="1314" spans="1:20" x14ac:dyDescent="0.2">
      <c r="A1314" s="28">
        <v>1995</v>
      </c>
      <c r="B1314" s="28" t="s">
        <v>41</v>
      </c>
      <c r="C1314" s="28" t="s">
        <v>85</v>
      </c>
      <c r="D1314" s="28" t="s">
        <v>91</v>
      </c>
      <c r="E1314" s="28" t="s">
        <v>78</v>
      </c>
      <c r="F1314" s="28" t="s">
        <v>93</v>
      </c>
      <c r="G1314" s="28">
        <v>4.3273538303650696</v>
      </c>
      <c r="H1314" s="29">
        <v>16592.126</v>
      </c>
      <c r="I1314" s="30">
        <v>40551.186612725607</v>
      </c>
    </row>
    <row r="1315" spans="1:20" x14ac:dyDescent="0.2">
      <c r="A1315" s="28">
        <v>1994</v>
      </c>
      <c r="B1315" s="28" t="s">
        <v>41</v>
      </c>
      <c r="C1315" s="28" t="s">
        <v>85</v>
      </c>
      <c r="D1315" s="28" t="s">
        <v>91</v>
      </c>
      <c r="E1315" s="28" t="s">
        <v>78</v>
      </c>
      <c r="F1315" s="28" t="s">
        <v>93</v>
      </c>
      <c r="G1315" s="28">
        <v>4.7004893231350202</v>
      </c>
      <c r="H1315" s="29">
        <v>18210.87</v>
      </c>
      <c r="I1315" s="30">
        <v>44760.84708476517</v>
      </c>
    </row>
    <row r="1316" spans="1:20" x14ac:dyDescent="0.2">
      <c r="A1316" s="28">
        <v>1993</v>
      </c>
      <c r="B1316" s="28" t="s">
        <v>41</v>
      </c>
      <c r="C1316" s="28" t="s">
        <v>85</v>
      </c>
      <c r="D1316" s="28" t="s">
        <v>91</v>
      </c>
      <c r="E1316" s="28" t="s">
        <v>78</v>
      </c>
      <c r="F1316" s="28" t="s">
        <v>93</v>
      </c>
      <c r="G1316" s="28">
        <v>4.2007877712596899</v>
      </c>
      <c r="H1316" s="29">
        <v>18615.556</v>
      </c>
      <c r="I1316" s="30">
        <v>45408.574614855082</v>
      </c>
    </row>
    <row r="1317" spans="1:20" x14ac:dyDescent="0.2">
      <c r="A1317" s="28">
        <v>1992</v>
      </c>
      <c r="B1317" s="28" t="s">
        <v>41</v>
      </c>
      <c r="C1317" s="28" t="s">
        <v>85</v>
      </c>
      <c r="D1317" s="28" t="s">
        <v>91</v>
      </c>
      <c r="E1317" s="28" t="s">
        <v>78</v>
      </c>
      <c r="F1317" s="28" t="s">
        <v>93</v>
      </c>
      <c r="G1317" s="28">
        <v>5.4363135863360696</v>
      </c>
      <c r="H1317" s="29">
        <v>20234.3</v>
      </c>
      <c r="I1317" s="30">
        <v>50289.606200494643</v>
      </c>
    </row>
    <row r="1318" spans="1:20" x14ac:dyDescent="0.2">
      <c r="A1318" s="28">
        <v>1991</v>
      </c>
      <c r="B1318" s="28" t="s">
        <v>41</v>
      </c>
      <c r="C1318" s="28" t="s">
        <v>85</v>
      </c>
      <c r="D1318" s="28" t="s">
        <v>91</v>
      </c>
      <c r="E1318" s="28" t="s">
        <v>78</v>
      </c>
      <c r="F1318" s="28" t="s">
        <v>93</v>
      </c>
      <c r="G1318" s="28">
        <v>4.9421032603055197</v>
      </c>
      <c r="H1318" s="29">
        <v>16187.44</v>
      </c>
      <c r="I1318" s="30">
        <v>39933.297798795713</v>
      </c>
    </row>
    <row r="1319" spans="1:20" x14ac:dyDescent="0.2">
      <c r="A1319" s="28">
        <v>1990</v>
      </c>
      <c r="B1319" s="28" t="s">
        <v>41</v>
      </c>
      <c r="C1319" s="28" t="s">
        <v>85</v>
      </c>
      <c r="D1319" s="28" t="s">
        <v>91</v>
      </c>
      <c r="E1319" s="28" t="s">
        <v>78</v>
      </c>
      <c r="F1319" s="28" t="s">
        <v>93</v>
      </c>
      <c r="G1319" s="28">
        <v>4.9421032603055197</v>
      </c>
      <c r="H1319" s="29">
        <v>17806.184000000001</v>
      </c>
      <c r="I1319" s="30">
        <v>43926.627578675289</v>
      </c>
    </row>
    <row r="1320" spans="1:20" x14ac:dyDescent="0.2">
      <c r="A1320" s="28">
        <v>2020</v>
      </c>
      <c r="B1320" s="28" t="s">
        <v>77</v>
      </c>
      <c r="C1320" s="28" t="s">
        <v>76</v>
      </c>
      <c r="D1320" s="28" t="s">
        <v>91</v>
      </c>
      <c r="E1320" s="28" t="s">
        <v>78</v>
      </c>
      <c r="F1320" s="28" t="s">
        <v>93</v>
      </c>
      <c r="G1320" s="28">
        <v>46.949980972902402</v>
      </c>
      <c r="H1320" s="29">
        <v>80.937200000000004</v>
      </c>
      <c r="I1320" s="30">
        <v>275.82857991583802</v>
      </c>
      <c r="S1320" s="47"/>
      <c r="T1320" s="47"/>
    </row>
    <row r="1321" spans="1:20" x14ac:dyDescent="0.2">
      <c r="A1321" s="28">
        <v>2019</v>
      </c>
      <c r="B1321" s="28" t="s">
        <v>77</v>
      </c>
      <c r="C1321" s="28" t="s">
        <v>76</v>
      </c>
      <c r="D1321" s="28" t="s">
        <v>91</v>
      </c>
      <c r="E1321" s="28" t="s">
        <v>78</v>
      </c>
      <c r="F1321" s="28" t="s">
        <v>93</v>
      </c>
      <c r="G1321" s="28">
        <v>44.478929342749602</v>
      </c>
      <c r="H1321" s="29">
        <v>70.111849500000005</v>
      </c>
      <c r="I1321" s="30">
        <v>234.78391572704462</v>
      </c>
    </row>
    <row r="1322" spans="1:20" x14ac:dyDescent="0.2">
      <c r="A1322" s="28">
        <v>2018</v>
      </c>
      <c r="B1322" s="28" t="s">
        <v>77</v>
      </c>
      <c r="C1322" s="28" t="s">
        <v>76</v>
      </c>
      <c r="D1322" s="28" t="s">
        <v>91</v>
      </c>
      <c r="E1322" s="28" t="s">
        <v>78</v>
      </c>
      <c r="F1322" s="28" t="s">
        <v>93</v>
      </c>
      <c r="G1322" s="28">
        <v>46.949980972902402</v>
      </c>
      <c r="H1322" s="29">
        <v>63.940387999999999</v>
      </c>
      <c r="I1322" s="30">
        <v>217.90457813351205</v>
      </c>
    </row>
    <row r="1323" spans="1:20" x14ac:dyDescent="0.2">
      <c r="A1323" s="28">
        <v>2017</v>
      </c>
      <c r="B1323" s="28" t="s">
        <v>77</v>
      </c>
      <c r="C1323" s="28" t="s">
        <v>76</v>
      </c>
      <c r="D1323" s="28" t="s">
        <v>91</v>
      </c>
      <c r="E1323" s="28" t="s">
        <v>78</v>
      </c>
      <c r="F1323" s="28" t="s">
        <v>93</v>
      </c>
      <c r="G1323" s="28">
        <v>43.286886230451302</v>
      </c>
      <c r="H1323" s="29">
        <v>57.571743246499999</v>
      </c>
      <c r="I1323" s="30">
        <v>191.14586694980488</v>
      </c>
    </row>
    <row r="1324" spans="1:20" x14ac:dyDescent="0.2">
      <c r="A1324" s="28">
        <v>2016</v>
      </c>
      <c r="B1324" s="28" t="s">
        <v>77</v>
      </c>
      <c r="C1324" s="28" t="s">
        <v>76</v>
      </c>
      <c r="D1324" s="28" t="s">
        <v>91</v>
      </c>
      <c r="E1324" s="28" t="s">
        <v>78</v>
      </c>
      <c r="F1324" s="28" t="s">
        <v>93</v>
      </c>
      <c r="G1324" s="28">
        <v>49.421032603055203</v>
      </c>
      <c r="H1324" s="29">
        <v>51.597465</v>
      </c>
      <c r="I1324" s="30">
        <v>178.89673950698963</v>
      </c>
    </row>
    <row r="1325" spans="1:20" x14ac:dyDescent="0.2">
      <c r="A1325" s="28">
        <v>2015</v>
      </c>
      <c r="B1325" s="28" t="s">
        <v>77</v>
      </c>
      <c r="C1325" s="28" t="s">
        <v>76</v>
      </c>
      <c r="D1325" s="28" t="s">
        <v>91</v>
      </c>
      <c r="E1325" s="28" t="s">
        <v>78</v>
      </c>
      <c r="F1325" s="28" t="s">
        <v>93</v>
      </c>
      <c r="G1325" s="28">
        <v>42.007877712596901</v>
      </c>
      <c r="H1325" s="29">
        <v>35.612367999999996</v>
      </c>
      <c r="I1325" s="30">
        <v>117.14606938514018</v>
      </c>
    </row>
    <row r="1326" spans="1:20" x14ac:dyDescent="0.2">
      <c r="A1326" s="28">
        <v>2014</v>
      </c>
      <c r="B1326" s="28" t="s">
        <v>77</v>
      </c>
      <c r="C1326" s="28" t="s">
        <v>76</v>
      </c>
      <c r="D1326" s="28" t="s">
        <v>91</v>
      </c>
      <c r="E1326" s="28" t="s">
        <v>78</v>
      </c>
      <c r="F1326" s="28" t="s">
        <v>93</v>
      </c>
      <c r="G1326" s="28">
        <v>44.478929342749602</v>
      </c>
      <c r="H1326" s="29">
        <v>17.199155000000001</v>
      </c>
      <c r="I1326" s="30">
        <v>57.594899961901277</v>
      </c>
    </row>
    <row r="1327" spans="1:20" x14ac:dyDescent="0.2">
      <c r="A1327" s="28">
        <v>2020</v>
      </c>
      <c r="B1327" s="28" t="s">
        <v>44</v>
      </c>
      <c r="C1327" s="28" t="s">
        <v>85</v>
      </c>
      <c r="D1327" s="28" t="s">
        <v>91</v>
      </c>
      <c r="E1327" s="28" t="s">
        <v>78</v>
      </c>
      <c r="F1327" s="28" t="s">
        <v>93</v>
      </c>
      <c r="G1327" s="28">
        <v>17.571922703308498</v>
      </c>
      <c r="H1327" s="29">
        <v>18210.87</v>
      </c>
      <c r="I1327" s="30">
        <v>53503.590919645161</v>
      </c>
    </row>
    <row r="1328" spans="1:20" x14ac:dyDescent="0.2">
      <c r="A1328" s="28">
        <v>2019</v>
      </c>
      <c r="B1328" s="28" t="s">
        <v>44</v>
      </c>
      <c r="C1328" s="28" t="s">
        <v>85</v>
      </c>
      <c r="D1328" s="28" t="s">
        <v>91</v>
      </c>
      <c r="E1328" s="28" t="s">
        <v>78</v>
      </c>
      <c r="F1328" s="28" t="s">
        <v>93</v>
      </c>
      <c r="G1328" s="28">
        <v>18.073977637688699</v>
      </c>
      <c r="H1328" s="29">
        <v>14164.01</v>
      </c>
      <c r="I1328" s="30">
        <v>41879.137081146218</v>
      </c>
    </row>
    <row r="1329" spans="1:9" x14ac:dyDescent="0.2">
      <c r="A1329" s="28">
        <v>2018</v>
      </c>
      <c r="B1329" s="28" t="s">
        <v>44</v>
      </c>
      <c r="C1329" s="28" t="s">
        <v>85</v>
      </c>
      <c r="D1329" s="28" t="s">
        <v>91</v>
      </c>
      <c r="E1329" s="28" t="s">
        <v>78</v>
      </c>
      <c r="F1329" s="28" t="s">
        <v>93</v>
      </c>
      <c r="G1329" s="28">
        <v>17.2973614110693</v>
      </c>
      <c r="H1329" s="29">
        <v>18210.87</v>
      </c>
      <c r="I1329" s="30">
        <v>53317.098943645164</v>
      </c>
    </row>
    <row r="1330" spans="1:9" x14ac:dyDescent="0.2">
      <c r="A1330" s="28">
        <v>2017</v>
      </c>
      <c r="B1330" s="28" t="s">
        <v>44</v>
      </c>
      <c r="C1330" s="28" t="s">
        <v>85</v>
      </c>
      <c r="D1330" s="28" t="s">
        <v>91</v>
      </c>
      <c r="E1330" s="28" t="s">
        <v>78</v>
      </c>
      <c r="F1330" s="28" t="s">
        <v>93</v>
      </c>
      <c r="G1330" s="28">
        <v>19.178123338015698</v>
      </c>
      <c r="H1330" s="29">
        <v>17244.075145999999</v>
      </c>
      <c r="I1330" s="30">
        <v>51696.214955074465</v>
      </c>
    </row>
    <row r="1331" spans="1:9" x14ac:dyDescent="0.2">
      <c r="A1331" s="28">
        <v>2016</v>
      </c>
      <c r="B1331" s="28" t="s">
        <v>44</v>
      </c>
      <c r="C1331" s="28" t="s">
        <v>85</v>
      </c>
      <c r="D1331" s="28" t="s">
        <v>91</v>
      </c>
      <c r="E1331" s="28" t="s">
        <v>78</v>
      </c>
      <c r="F1331" s="28" t="s">
        <v>93</v>
      </c>
      <c r="G1331" s="28">
        <v>22.239464671374801</v>
      </c>
      <c r="H1331" s="29">
        <v>16187.44</v>
      </c>
      <c r="I1331" s="30">
        <v>50376.84845479569</v>
      </c>
    </row>
    <row r="1332" spans="1:9" x14ac:dyDescent="0.2">
      <c r="A1332" s="28">
        <v>2015</v>
      </c>
      <c r="B1332" s="28" t="s">
        <v>44</v>
      </c>
      <c r="C1332" s="28" t="s">
        <v>85</v>
      </c>
      <c r="D1332" s="28" t="s">
        <v>91</v>
      </c>
      <c r="E1332" s="28" t="s">
        <v>78</v>
      </c>
      <c r="F1332" s="28" t="s">
        <v>93</v>
      </c>
      <c r="G1332" s="28">
        <v>14.8263097809165</v>
      </c>
      <c r="H1332" s="29">
        <v>16187.44</v>
      </c>
      <c r="I1332" s="30">
        <v>45901.041030795677</v>
      </c>
    </row>
    <row r="1333" spans="1:9" x14ac:dyDescent="0.2">
      <c r="A1333" s="28">
        <v>2014</v>
      </c>
      <c r="B1333" s="28" t="s">
        <v>44</v>
      </c>
      <c r="C1333" s="28" t="s">
        <v>85</v>
      </c>
      <c r="D1333" s="28" t="s">
        <v>91</v>
      </c>
      <c r="E1333" s="28" t="s">
        <v>78</v>
      </c>
      <c r="F1333" s="28" t="s">
        <v>93</v>
      </c>
      <c r="G1333" s="28">
        <v>17.2973614110693</v>
      </c>
      <c r="H1333" s="29">
        <v>20234.3</v>
      </c>
      <c r="I1333" s="30">
        <v>59241.221048494626</v>
      </c>
    </row>
    <row r="1334" spans="1:9" x14ac:dyDescent="0.2">
      <c r="A1334" s="28">
        <v>2013</v>
      </c>
      <c r="B1334" s="28" t="s">
        <v>44</v>
      </c>
      <c r="C1334" s="28" t="s">
        <v>85</v>
      </c>
      <c r="D1334" s="28" t="s">
        <v>91</v>
      </c>
      <c r="E1334" s="28" t="s">
        <v>78</v>
      </c>
      <c r="F1334" s="28" t="s">
        <v>93</v>
      </c>
      <c r="G1334" s="28">
        <v>16.556045922023401</v>
      </c>
      <c r="H1334" s="29">
        <v>28328.02</v>
      </c>
      <c r="I1334" s="30">
        <v>82154.443168692407</v>
      </c>
    </row>
    <row r="1335" spans="1:9" x14ac:dyDescent="0.2">
      <c r="A1335" s="28">
        <v>2012</v>
      </c>
      <c r="B1335" s="28" t="s">
        <v>44</v>
      </c>
      <c r="C1335" s="28" t="s">
        <v>85</v>
      </c>
      <c r="D1335" s="28" t="s">
        <v>91</v>
      </c>
      <c r="E1335" s="28" t="s">
        <v>78</v>
      </c>
      <c r="F1335" s="28" t="s">
        <v>93</v>
      </c>
      <c r="G1335" s="28">
        <v>17.931793826839399</v>
      </c>
      <c r="H1335" s="29">
        <v>23710.957426000001</v>
      </c>
      <c r="I1335" s="30">
        <v>69981.127408040542</v>
      </c>
    </row>
    <row r="1336" spans="1:9" x14ac:dyDescent="0.2">
      <c r="A1336" s="28">
        <v>2011</v>
      </c>
      <c r="B1336" s="28" t="s">
        <v>44</v>
      </c>
      <c r="C1336" s="28" t="s">
        <v>85</v>
      </c>
      <c r="D1336" s="28" t="s">
        <v>91</v>
      </c>
      <c r="E1336" s="28" t="s">
        <v>78</v>
      </c>
      <c r="F1336" s="28" t="s">
        <v>93</v>
      </c>
      <c r="G1336" s="28">
        <v>18.285782063130402</v>
      </c>
      <c r="H1336" s="29">
        <v>24281.16</v>
      </c>
      <c r="I1336" s="30">
        <v>71984.626742993554</v>
      </c>
    </row>
    <row r="1337" spans="1:9" x14ac:dyDescent="0.2">
      <c r="A1337" s="28">
        <v>2010</v>
      </c>
      <c r="B1337" s="28" t="s">
        <v>44</v>
      </c>
      <c r="C1337" s="28" t="s">
        <v>85</v>
      </c>
      <c r="D1337" s="28" t="s">
        <v>91</v>
      </c>
      <c r="E1337" s="28" t="s">
        <v>78</v>
      </c>
      <c r="F1337" s="28" t="s">
        <v>93</v>
      </c>
      <c r="G1337" s="28">
        <v>20.5097285302679</v>
      </c>
      <c r="H1337" s="29">
        <v>24281.16</v>
      </c>
      <c r="I1337" s="30">
        <v>73998.740083793557</v>
      </c>
    </row>
    <row r="1338" spans="1:9" x14ac:dyDescent="0.2">
      <c r="A1338" s="28">
        <v>2009</v>
      </c>
      <c r="B1338" s="28" t="s">
        <v>44</v>
      </c>
      <c r="C1338" s="28" t="s">
        <v>85</v>
      </c>
      <c r="D1338" s="28" t="s">
        <v>91</v>
      </c>
      <c r="E1338" s="28" t="s">
        <v>78</v>
      </c>
      <c r="F1338" s="28" t="s">
        <v>93</v>
      </c>
      <c r="G1338" s="28">
        <v>17.791571737099801</v>
      </c>
      <c r="H1338" s="29">
        <v>22257.73</v>
      </c>
      <c r="I1338" s="30">
        <v>65575.625500544047</v>
      </c>
    </row>
    <row r="1339" spans="1:9" x14ac:dyDescent="0.2">
      <c r="A1339" s="28">
        <v>2008</v>
      </c>
      <c r="B1339" s="28" t="s">
        <v>44</v>
      </c>
      <c r="C1339" s="28" t="s">
        <v>85</v>
      </c>
      <c r="D1339" s="28" t="s">
        <v>91</v>
      </c>
      <c r="E1339" s="28" t="s">
        <v>78</v>
      </c>
      <c r="F1339" s="28" t="s">
        <v>93</v>
      </c>
      <c r="G1339" s="28">
        <v>19.2742027151915</v>
      </c>
      <c r="H1339" s="29">
        <v>26304.59</v>
      </c>
      <c r="I1339" s="30">
        <v>78953.103913443018</v>
      </c>
    </row>
    <row r="1340" spans="1:9" x14ac:dyDescent="0.2">
      <c r="A1340" s="28">
        <v>2007</v>
      </c>
      <c r="B1340" s="28" t="s">
        <v>44</v>
      </c>
      <c r="C1340" s="28" t="s">
        <v>85</v>
      </c>
      <c r="D1340" s="28" t="s">
        <v>91</v>
      </c>
      <c r="E1340" s="28" t="s">
        <v>78</v>
      </c>
      <c r="F1340" s="28" t="s">
        <v>93</v>
      </c>
      <c r="G1340" s="28">
        <v>17.644349714017501</v>
      </c>
      <c r="H1340" s="29">
        <v>27317.923744</v>
      </c>
      <c r="I1340" s="30">
        <v>80333.939201252389</v>
      </c>
    </row>
    <row r="1341" spans="1:9" x14ac:dyDescent="0.2">
      <c r="A1341" s="28">
        <v>2006</v>
      </c>
      <c r="B1341" s="28" t="s">
        <v>44</v>
      </c>
      <c r="C1341" s="28" t="s">
        <v>85</v>
      </c>
      <c r="D1341" s="28" t="s">
        <v>91</v>
      </c>
      <c r="E1341" s="28" t="s">
        <v>78</v>
      </c>
      <c r="F1341" s="28" t="s">
        <v>93</v>
      </c>
      <c r="G1341" s="28">
        <v>16.556045922023401</v>
      </c>
      <c r="H1341" s="29">
        <v>28328.02</v>
      </c>
      <c r="I1341" s="30">
        <v>82154.443168692407</v>
      </c>
    </row>
    <row r="1342" spans="1:9" x14ac:dyDescent="0.2">
      <c r="A1342" s="28">
        <v>2005</v>
      </c>
      <c r="B1342" s="28" t="s">
        <v>44</v>
      </c>
      <c r="C1342" s="28" t="s">
        <v>85</v>
      </c>
      <c r="D1342" s="28" t="s">
        <v>91</v>
      </c>
      <c r="E1342" s="28" t="s">
        <v>78</v>
      </c>
      <c r="F1342" s="28" t="s">
        <v>93</v>
      </c>
      <c r="G1342" s="28">
        <v>17.2973614110693</v>
      </c>
      <c r="H1342" s="29">
        <v>28328.02</v>
      </c>
      <c r="I1342" s="30">
        <v>82937.709467892477</v>
      </c>
    </row>
    <row r="1343" spans="1:9" x14ac:dyDescent="0.2">
      <c r="A1343" s="28">
        <v>2004</v>
      </c>
      <c r="B1343" s="28" t="s">
        <v>44</v>
      </c>
      <c r="C1343" s="28" t="s">
        <v>85</v>
      </c>
      <c r="D1343" s="28" t="s">
        <v>91</v>
      </c>
      <c r="E1343" s="28" t="s">
        <v>78</v>
      </c>
      <c r="F1343" s="28" t="s">
        <v>93</v>
      </c>
      <c r="G1343" s="28">
        <v>17.2973614110693</v>
      </c>
      <c r="H1343" s="29">
        <v>28328.02</v>
      </c>
      <c r="I1343" s="30">
        <v>82937.709467892477</v>
      </c>
    </row>
    <row r="1344" spans="1:9" x14ac:dyDescent="0.2">
      <c r="A1344" s="28">
        <v>2003</v>
      </c>
      <c r="B1344" s="28" t="s">
        <v>44</v>
      </c>
      <c r="C1344" s="28" t="s">
        <v>85</v>
      </c>
      <c r="D1344" s="28" t="s">
        <v>91</v>
      </c>
      <c r="E1344" s="28" t="s">
        <v>78</v>
      </c>
      <c r="F1344" s="28" t="s">
        <v>93</v>
      </c>
      <c r="G1344" s="28">
        <v>20.262623367252601</v>
      </c>
      <c r="H1344" s="29">
        <v>28328.02</v>
      </c>
      <c r="I1344" s="30">
        <v>86070.774664692464</v>
      </c>
    </row>
    <row r="1345" spans="1:9" x14ac:dyDescent="0.2">
      <c r="A1345" s="28">
        <v>2002</v>
      </c>
      <c r="B1345" s="28" t="s">
        <v>44</v>
      </c>
      <c r="C1345" s="28" t="s">
        <v>85</v>
      </c>
      <c r="D1345" s="28" t="s">
        <v>91</v>
      </c>
      <c r="E1345" s="28" t="s">
        <v>78</v>
      </c>
      <c r="F1345" s="28" t="s">
        <v>93</v>
      </c>
      <c r="G1345" s="28">
        <v>16.9549346122377</v>
      </c>
      <c r="H1345" s="29">
        <v>30365.614009999899</v>
      </c>
      <c r="I1345" s="30">
        <v>88515.471714185987</v>
      </c>
    </row>
    <row r="1346" spans="1:9" x14ac:dyDescent="0.2">
      <c r="A1346" s="28">
        <v>2001</v>
      </c>
      <c r="B1346" s="28" t="s">
        <v>44</v>
      </c>
      <c r="C1346" s="28" t="s">
        <v>85</v>
      </c>
      <c r="D1346" s="28" t="s">
        <v>91</v>
      </c>
      <c r="E1346" s="28" t="s">
        <v>78</v>
      </c>
      <c r="F1346" s="28" t="s">
        <v>93</v>
      </c>
      <c r="G1346" s="28">
        <v>16.450143709302601</v>
      </c>
      <c r="H1346" s="29">
        <v>28328.02</v>
      </c>
      <c r="I1346" s="30">
        <v>82042.547983092431</v>
      </c>
    </row>
    <row r="1347" spans="1:9" x14ac:dyDescent="0.2">
      <c r="A1347" s="28">
        <v>2000</v>
      </c>
      <c r="B1347" s="28" t="s">
        <v>44</v>
      </c>
      <c r="C1347" s="28" t="s">
        <v>85</v>
      </c>
      <c r="D1347" s="28" t="s">
        <v>91</v>
      </c>
      <c r="E1347" s="28" t="s">
        <v>78</v>
      </c>
      <c r="F1347" s="28" t="s">
        <v>93</v>
      </c>
      <c r="G1347" s="28">
        <v>15.3205201069471</v>
      </c>
      <c r="H1347" s="29">
        <v>28328.02</v>
      </c>
      <c r="I1347" s="30">
        <v>80848.99933669249</v>
      </c>
    </row>
    <row r="1348" spans="1:9" x14ac:dyDescent="0.2">
      <c r="A1348" s="28">
        <v>1999</v>
      </c>
      <c r="B1348" s="28" t="s">
        <v>44</v>
      </c>
      <c r="C1348" s="28" t="s">
        <v>85</v>
      </c>
      <c r="D1348" s="28" t="s">
        <v>91</v>
      </c>
      <c r="E1348" s="28" t="s">
        <v>78</v>
      </c>
      <c r="F1348" s="28" t="s">
        <v>93</v>
      </c>
      <c r="G1348" s="28">
        <v>15.3205201069471</v>
      </c>
      <c r="H1348" s="29">
        <v>28328.02</v>
      </c>
      <c r="I1348" s="30">
        <v>80848.99933669249</v>
      </c>
    </row>
    <row r="1349" spans="1:9" x14ac:dyDescent="0.2">
      <c r="A1349" s="28">
        <v>1998</v>
      </c>
      <c r="B1349" s="28" t="s">
        <v>44</v>
      </c>
      <c r="C1349" s="28" t="s">
        <v>85</v>
      </c>
      <c r="D1349" s="28" t="s">
        <v>91</v>
      </c>
      <c r="E1349" s="28" t="s">
        <v>78</v>
      </c>
      <c r="F1349" s="28" t="s">
        <v>93</v>
      </c>
      <c r="G1349" s="28">
        <v>15.3205201069471</v>
      </c>
      <c r="H1349" s="29">
        <v>28328.02</v>
      </c>
      <c r="I1349" s="30">
        <v>80848.99933669249</v>
      </c>
    </row>
    <row r="1350" spans="1:9" x14ac:dyDescent="0.2">
      <c r="A1350" s="28">
        <v>1997</v>
      </c>
      <c r="B1350" s="28" t="s">
        <v>44</v>
      </c>
      <c r="C1350" s="28" t="s">
        <v>85</v>
      </c>
      <c r="D1350" s="28" t="s">
        <v>91</v>
      </c>
      <c r="E1350" s="28" t="s">
        <v>78</v>
      </c>
      <c r="F1350" s="28" t="s">
        <v>93</v>
      </c>
      <c r="G1350" s="28">
        <v>15.3205201069471</v>
      </c>
      <c r="H1350" s="29">
        <v>28328.02</v>
      </c>
      <c r="I1350" s="30">
        <v>80848.99933669249</v>
      </c>
    </row>
    <row r="1351" spans="1:9" x14ac:dyDescent="0.2">
      <c r="A1351" s="28">
        <v>1996</v>
      </c>
      <c r="B1351" s="28" t="s">
        <v>44</v>
      </c>
      <c r="C1351" s="28" t="s">
        <v>85</v>
      </c>
      <c r="D1351" s="28" t="s">
        <v>91</v>
      </c>
      <c r="E1351" s="28" t="s">
        <v>78</v>
      </c>
      <c r="F1351" s="28" t="s">
        <v>93</v>
      </c>
      <c r="G1351" s="28">
        <v>15.3205201069471</v>
      </c>
      <c r="H1351" s="29">
        <v>28328.02</v>
      </c>
      <c r="I1351" s="30">
        <v>80848.99933669249</v>
      </c>
    </row>
    <row r="1352" spans="1:9" x14ac:dyDescent="0.2">
      <c r="A1352" s="28">
        <v>1995</v>
      </c>
      <c r="B1352" s="28" t="s">
        <v>44</v>
      </c>
      <c r="C1352" s="28" t="s">
        <v>85</v>
      </c>
      <c r="D1352" s="28" t="s">
        <v>91</v>
      </c>
      <c r="E1352" s="28" t="s">
        <v>78</v>
      </c>
      <c r="F1352" s="28" t="s">
        <v>93</v>
      </c>
      <c r="G1352" s="28">
        <v>15.3205201069471</v>
      </c>
      <c r="H1352" s="29">
        <v>28328.02</v>
      </c>
      <c r="I1352" s="30">
        <v>80848.99933669249</v>
      </c>
    </row>
    <row r="1353" spans="1:9" x14ac:dyDescent="0.2">
      <c r="A1353" s="28">
        <v>1994</v>
      </c>
      <c r="B1353" s="28" t="s">
        <v>44</v>
      </c>
      <c r="C1353" s="28" t="s">
        <v>85</v>
      </c>
      <c r="D1353" s="28" t="s">
        <v>91</v>
      </c>
      <c r="E1353" s="28" t="s">
        <v>78</v>
      </c>
      <c r="F1353" s="28" t="s">
        <v>93</v>
      </c>
      <c r="G1353" s="28">
        <v>15.3205201069471</v>
      </c>
      <c r="H1353" s="29">
        <v>28328.02</v>
      </c>
      <c r="I1353" s="30">
        <v>80848.99933669249</v>
      </c>
    </row>
    <row r="1354" spans="1:9" x14ac:dyDescent="0.2">
      <c r="A1354" s="28">
        <v>1993</v>
      </c>
      <c r="B1354" s="28" t="s">
        <v>44</v>
      </c>
      <c r="C1354" s="28" t="s">
        <v>85</v>
      </c>
      <c r="D1354" s="28" t="s">
        <v>91</v>
      </c>
      <c r="E1354" s="28" t="s">
        <v>78</v>
      </c>
      <c r="F1354" s="28" t="s">
        <v>93</v>
      </c>
      <c r="G1354" s="28">
        <v>15.3205201069471</v>
      </c>
      <c r="H1354" s="29">
        <v>28328.02</v>
      </c>
      <c r="I1354" s="30">
        <v>80848.99933669249</v>
      </c>
    </row>
    <row r="1355" spans="1:9" x14ac:dyDescent="0.2">
      <c r="A1355" s="28">
        <v>1992</v>
      </c>
      <c r="B1355" s="28" t="s">
        <v>44</v>
      </c>
      <c r="C1355" s="28" t="s">
        <v>85</v>
      </c>
      <c r="D1355" s="28" t="s">
        <v>91</v>
      </c>
      <c r="E1355" s="28" t="s">
        <v>78</v>
      </c>
      <c r="F1355" s="28" t="s">
        <v>93</v>
      </c>
      <c r="G1355" s="28">
        <v>15.3205201069471</v>
      </c>
      <c r="H1355" s="29">
        <v>28328.02</v>
      </c>
      <c r="I1355" s="30">
        <v>80848.99933669249</v>
      </c>
    </row>
    <row r="1356" spans="1:9" x14ac:dyDescent="0.2">
      <c r="A1356" s="28">
        <v>1991</v>
      </c>
      <c r="B1356" s="28" t="s">
        <v>44</v>
      </c>
      <c r="C1356" s="28" t="s">
        <v>85</v>
      </c>
      <c r="D1356" s="28" t="s">
        <v>91</v>
      </c>
      <c r="E1356" s="28" t="s">
        <v>78</v>
      </c>
      <c r="F1356" s="28" t="s">
        <v>93</v>
      </c>
      <c r="G1356" s="28">
        <v>15.3205201069471</v>
      </c>
      <c r="H1356" s="29">
        <v>28328.02</v>
      </c>
      <c r="I1356" s="30">
        <v>80848.99933669249</v>
      </c>
    </row>
    <row r="1357" spans="1:9" x14ac:dyDescent="0.2">
      <c r="A1357" s="28">
        <v>1990</v>
      </c>
      <c r="B1357" s="28" t="s">
        <v>44</v>
      </c>
      <c r="C1357" s="28" t="s">
        <v>85</v>
      </c>
      <c r="D1357" s="28" t="s">
        <v>91</v>
      </c>
      <c r="E1357" s="28" t="s">
        <v>78</v>
      </c>
      <c r="F1357" s="28" t="s">
        <v>93</v>
      </c>
      <c r="G1357" s="28">
        <v>15.3205201069471</v>
      </c>
      <c r="H1357" s="29">
        <v>28328.02</v>
      </c>
      <c r="I1357" s="30">
        <v>80848.99933669249</v>
      </c>
    </row>
    <row r="1358" spans="1:9" x14ac:dyDescent="0.2">
      <c r="A1358" s="28">
        <v>2020</v>
      </c>
      <c r="B1358" s="28" t="s">
        <v>42</v>
      </c>
      <c r="C1358" s="28" t="s">
        <v>85</v>
      </c>
      <c r="D1358" s="28" t="s">
        <v>91</v>
      </c>
      <c r="E1358" s="28" t="s">
        <v>78</v>
      </c>
      <c r="F1358" s="28" t="s">
        <v>93</v>
      </c>
      <c r="G1358" s="28">
        <v>4.2153233690841203</v>
      </c>
      <c r="H1358" s="29">
        <v>6879.6620000000003</v>
      </c>
      <c r="I1358" s="30">
        <v>16785.159588488179</v>
      </c>
    </row>
    <row r="1359" spans="1:9" x14ac:dyDescent="0.2">
      <c r="A1359" s="28">
        <v>2019</v>
      </c>
      <c r="B1359" s="28" t="s">
        <v>42</v>
      </c>
      <c r="C1359" s="28" t="s">
        <v>85</v>
      </c>
      <c r="D1359" s="28" t="s">
        <v>91</v>
      </c>
      <c r="E1359" s="28" t="s">
        <v>78</v>
      </c>
      <c r="F1359" s="28" t="s">
        <v>93</v>
      </c>
      <c r="G1359" s="28">
        <v>5.6834187493513397</v>
      </c>
      <c r="H1359" s="29">
        <v>8093.72</v>
      </c>
      <c r="I1359" s="30">
        <v>20190.439270597853</v>
      </c>
    </row>
    <row r="1360" spans="1:9" x14ac:dyDescent="0.2">
      <c r="A1360" s="28">
        <v>2018</v>
      </c>
      <c r="B1360" s="28" t="s">
        <v>42</v>
      </c>
      <c r="C1360" s="28" t="s">
        <v>85</v>
      </c>
      <c r="D1360" s="28" t="s">
        <v>91</v>
      </c>
      <c r="E1360" s="28" t="s">
        <v>78</v>
      </c>
      <c r="F1360" s="28" t="s">
        <v>93</v>
      </c>
      <c r="G1360" s="28">
        <v>4.44789293427496</v>
      </c>
      <c r="H1360" s="29">
        <v>8093.72</v>
      </c>
      <c r="I1360" s="30">
        <v>19817.455318597855</v>
      </c>
    </row>
    <row r="1361" spans="1:9" x14ac:dyDescent="0.2">
      <c r="A1361" s="28">
        <v>2017</v>
      </c>
      <c r="B1361" s="28" t="s">
        <v>42</v>
      </c>
      <c r="C1361" s="28" t="s">
        <v>85</v>
      </c>
      <c r="D1361" s="28" t="s">
        <v>91</v>
      </c>
      <c r="E1361" s="28" t="s">
        <v>78</v>
      </c>
      <c r="F1361" s="28" t="s">
        <v>93</v>
      </c>
      <c r="G1361" s="28">
        <v>4.4428815159955404</v>
      </c>
      <c r="H1361" s="29">
        <v>10416.212954000001</v>
      </c>
      <c r="I1361" s="30">
        <v>25502.127146040075</v>
      </c>
    </row>
    <row r="1362" spans="1:9" x14ac:dyDescent="0.2">
      <c r="A1362" s="28">
        <v>2016</v>
      </c>
      <c r="B1362" s="28" t="s">
        <v>42</v>
      </c>
      <c r="C1362" s="28" t="s">
        <v>85</v>
      </c>
      <c r="D1362" s="28" t="s">
        <v>91</v>
      </c>
      <c r="E1362" s="28" t="s">
        <v>78</v>
      </c>
      <c r="F1362" s="28" t="s">
        <v>93</v>
      </c>
      <c r="G1362" s="28">
        <v>6.1776290753819003</v>
      </c>
      <c r="H1362" s="29">
        <v>12140.58</v>
      </c>
      <c r="I1362" s="30">
        <v>30509.449277096792</v>
      </c>
    </row>
    <row r="1363" spans="1:9" x14ac:dyDescent="0.2">
      <c r="A1363" s="28">
        <v>2015</v>
      </c>
      <c r="B1363" s="28" t="s">
        <v>42</v>
      </c>
      <c r="C1363" s="28" t="s">
        <v>85</v>
      </c>
      <c r="D1363" s="28" t="s">
        <v>91</v>
      </c>
      <c r="E1363" s="28" t="s">
        <v>78</v>
      </c>
      <c r="F1363" s="28" t="s">
        <v>93</v>
      </c>
      <c r="G1363" s="28">
        <v>7.41315489045828</v>
      </c>
      <c r="H1363" s="29">
        <v>14164.01</v>
      </c>
      <c r="I1363" s="30">
        <v>36247.07940594625</v>
      </c>
    </row>
    <row r="1364" spans="1:9" x14ac:dyDescent="0.2">
      <c r="A1364" s="28">
        <v>2014</v>
      </c>
      <c r="B1364" s="28" t="s">
        <v>42</v>
      </c>
      <c r="C1364" s="28" t="s">
        <v>85</v>
      </c>
      <c r="D1364" s="28" t="s">
        <v>91</v>
      </c>
      <c r="E1364" s="28" t="s">
        <v>78</v>
      </c>
      <c r="F1364" s="28" t="s">
        <v>93</v>
      </c>
      <c r="G1364" s="28">
        <v>3.9536826082444101</v>
      </c>
      <c r="H1364" s="29">
        <v>14164.01</v>
      </c>
      <c r="I1364" s="30">
        <v>34419.458041146252</v>
      </c>
    </row>
    <row r="1365" spans="1:9" x14ac:dyDescent="0.2">
      <c r="A1365" s="28">
        <v>2013</v>
      </c>
      <c r="B1365" s="28" t="s">
        <v>42</v>
      </c>
      <c r="C1365" s="28" t="s">
        <v>85</v>
      </c>
      <c r="D1365" s="28" t="s">
        <v>91</v>
      </c>
      <c r="E1365" s="28" t="s">
        <v>78</v>
      </c>
      <c r="F1365" s="28" t="s">
        <v>93</v>
      </c>
      <c r="G1365" s="28">
        <v>4.44789293427496</v>
      </c>
      <c r="H1365" s="29">
        <v>14164.01</v>
      </c>
      <c r="I1365" s="30">
        <v>34680.546807546249</v>
      </c>
    </row>
    <row r="1366" spans="1:9" x14ac:dyDescent="0.2">
      <c r="A1366" s="28">
        <v>2012</v>
      </c>
      <c r="B1366" s="28" t="s">
        <v>42</v>
      </c>
      <c r="C1366" s="28" t="s">
        <v>85</v>
      </c>
      <c r="D1366" s="28" t="s">
        <v>91</v>
      </c>
      <c r="E1366" s="28" t="s">
        <v>78</v>
      </c>
      <c r="F1366" s="28" t="s">
        <v>93</v>
      </c>
      <c r="G1366" s="28">
        <v>6.7001783064447498</v>
      </c>
      <c r="H1366" s="29">
        <v>11101.346352</v>
      </c>
      <c r="I1366" s="30">
        <v>28114.208409532504</v>
      </c>
    </row>
    <row r="1367" spans="1:9" x14ac:dyDescent="0.2">
      <c r="A1367" s="28">
        <v>2011</v>
      </c>
      <c r="B1367" s="28" t="s">
        <v>42</v>
      </c>
      <c r="C1367" s="28" t="s">
        <v>85</v>
      </c>
      <c r="D1367" s="28" t="s">
        <v>91</v>
      </c>
      <c r="E1367" s="28" t="s">
        <v>78</v>
      </c>
      <c r="F1367" s="28" t="s">
        <v>93</v>
      </c>
      <c r="G1367" s="28">
        <v>4.6949980972902399</v>
      </c>
      <c r="H1367" s="29">
        <v>12140.58</v>
      </c>
      <c r="I1367" s="30">
        <v>29838.07816349679</v>
      </c>
    </row>
    <row r="1368" spans="1:9" x14ac:dyDescent="0.2">
      <c r="A1368" s="28">
        <v>2010</v>
      </c>
      <c r="B1368" s="28" t="s">
        <v>42</v>
      </c>
      <c r="C1368" s="28" t="s">
        <v>85</v>
      </c>
      <c r="D1368" s="28" t="s">
        <v>91</v>
      </c>
      <c r="E1368" s="28" t="s">
        <v>78</v>
      </c>
      <c r="F1368" s="28" t="s">
        <v>93</v>
      </c>
      <c r="G1368" s="28">
        <v>3.4594722822138602</v>
      </c>
      <c r="H1368" s="29">
        <v>12140.58</v>
      </c>
      <c r="I1368" s="30">
        <v>29278.60223549679</v>
      </c>
    </row>
    <row r="1369" spans="1:9" x14ac:dyDescent="0.2">
      <c r="A1369" s="28">
        <v>2009</v>
      </c>
      <c r="B1369" s="28" t="s">
        <v>42</v>
      </c>
      <c r="C1369" s="28" t="s">
        <v>85</v>
      </c>
      <c r="D1369" s="28" t="s">
        <v>91</v>
      </c>
      <c r="E1369" s="28" t="s">
        <v>78</v>
      </c>
      <c r="F1369" s="28" t="s">
        <v>93</v>
      </c>
      <c r="G1369" s="28">
        <v>5.2245091608944003</v>
      </c>
      <c r="H1369" s="29">
        <v>14164.01</v>
      </c>
      <c r="I1369" s="30">
        <v>35090.82915474625</v>
      </c>
    </row>
    <row r="1370" spans="1:9" x14ac:dyDescent="0.2">
      <c r="A1370" s="28">
        <v>2008</v>
      </c>
      <c r="B1370" s="28" t="s">
        <v>42</v>
      </c>
      <c r="C1370" s="28" t="s">
        <v>85</v>
      </c>
      <c r="D1370" s="28" t="s">
        <v>91</v>
      </c>
      <c r="E1370" s="28" t="s">
        <v>78</v>
      </c>
      <c r="F1370" s="28" t="s">
        <v>93</v>
      </c>
      <c r="G1370" s="28">
        <v>4.2007877712596899</v>
      </c>
      <c r="H1370" s="29">
        <v>12140.58</v>
      </c>
      <c r="I1370" s="30">
        <v>29614.287792296789</v>
      </c>
    </row>
    <row r="1371" spans="1:9" x14ac:dyDescent="0.2">
      <c r="A1371" s="28">
        <v>2007</v>
      </c>
      <c r="B1371" s="28" t="s">
        <v>42</v>
      </c>
      <c r="C1371" s="28" t="s">
        <v>85</v>
      </c>
      <c r="D1371" s="28" t="s">
        <v>91</v>
      </c>
      <c r="E1371" s="28" t="s">
        <v>78</v>
      </c>
      <c r="F1371" s="28" t="s">
        <v>93</v>
      </c>
      <c r="G1371" s="28">
        <v>5.3377017554094497</v>
      </c>
      <c r="H1371" s="29">
        <v>12856.469534</v>
      </c>
      <c r="I1371" s="30">
        <v>31905.723082235727</v>
      </c>
    </row>
    <row r="1372" spans="1:9" x14ac:dyDescent="0.2">
      <c r="A1372" s="28">
        <v>2006</v>
      </c>
      <c r="B1372" s="28" t="s">
        <v>42</v>
      </c>
      <c r="C1372" s="28" t="s">
        <v>85</v>
      </c>
      <c r="D1372" s="28" t="s">
        <v>91</v>
      </c>
      <c r="E1372" s="28" t="s">
        <v>78</v>
      </c>
      <c r="F1372" s="28" t="s">
        <v>93</v>
      </c>
      <c r="G1372" s="28">
        <v>4.9421032603055197</v>
      </c>
      <c r="H1372" s="29">
        <v>14164.01</v>
      </c>
      <c r="I1372" s="30">
        <v>34941.635573946252</v>
      </c>
    </row>
    <row r="1373" spans="1:9" x14ac:dyDescent="0.2">
      <c r="A1373" s="28">
        <v>2005</v>
      </c>
      <c r="B1373" s="28" t="s">
        <v>42</v>
      </c>
      <c r="C1373" s="28" t="s">
        <v>85</v>
      </c>
      <c r="D1373" s="28" t="s">
        <v>91</v>
      </c>
      <c r="E1373" s="28" t="s">
        <v>78</v>
      </c>
      <c r="F1373" s="28" t="s">
        <v>93</v>
      </c>
      <c r="G1373" s="28">
        <v>4.44789293427496</v>
      </c>
      <c r="H1373" s="29">
        <v>16187.44</v>
      </c>
      <c r="I1373" s="30">
        <v>39634.91063719571</v>
      </c>
    </row>
    <row r="1374" spans="1:9" x14ac:dyDescent="0.2">
      <c r="A1374" s="28">
        <v>2004</v>
      </c>
      <c r="B1374" s="28" t="s">
        <v>42</v>
      </c>
      <c r="C1374" s="28" t="s">
        <v>85</v>
      </c>
      <c r="D1374" s="28" t="s">
        <v>91</v>
      </c>
      <c r="E1374" s="28" t="s">
        <v>78</v>
      </c>
      <c r="F1374" s="28" t="s">
        <v>93</v>
      </c>
      <c r="G1374" s="28">
        <v>4.9421032603055197</v>
      </c>
      <c r="H1374" s="29">
        <v>14164.01</v>
      </c>
      <c r="I1374" s="30">
        <v>34941.635573946252</v>
      </c>
    </row>
    <row r="1375" spans="1:9" x14ac:dyDescent="0.2">
      <c r="A1375" s="28">
        <v>2003</v>
      </c>
      <c r="B1375" s="28" t="s">
        <v>42</v>
      </c>
      <c r="C1375" s="28" t="s">
        <v>85</v>
      </c>
      <c r="D1375" s="28" t="s">
        <v>91</v>
      </c>
      <c r="E1375" s="28" t="s">
        <v>78</v>
      </c>
      <c r="F1375" s="28" t="s">
        <v>93</v>
      </c>
      <c r="G1375" s="28">
        <v>4.9421032603055197</v>
      </c>
      <c r="H1375" s="29">
        <v>16187.44</v>
      </c>
      <c r="I1375" s="30">
        <v>39933.297798795713</v>
      </c>
    </row>
    <row r="1376" spans="1:9" x14ac:dyDescent="0.2">
      <c r="A1376" s="28">
        <v>2002</v>
      </c>
      <c r="B1376" s="28" t="s">
        <v>42</v>
      </c>
      <c r="C1376" s="28" t="s">
        <v>85</v>
      </c>
      <c r="D1376" s="28" t="s">
        <v>91</v>
      </c>
      <c r="E1376" s="28" t="s">
        <v>78</v>
      </c>
      <c r="F1376" s="28" t="s">
        <v>93</v>
      </c>
      <c r="G1376" s="28">
        <v>4.9660526086604797</v>
      </c>
      <c r="H1376" s="29">
        <v>18038.069078</v>
      </c>
      <c r="I1376" s="30">
        <v>44514.784976369432</v>
      </c>
    </row>
    <row r="1377" spans="1:9" x14ac:dyDescent="0.2">
      <c r="A1377" s="28">
        <v>2001</v>
      </c>
      <c r="B1377" s="28" t="s">
        <v>42</v>
      </c>
      <c r="C1377" s="28" t="s">
        <v>85</v>
      </c>
      <c r="D1377" s="28" t="s">
        <v>91</v>
      </c>
      <c r="E1377" s="28" t="s">
        <v>78</v>
      </c>
      <c r="F1377" s="28" t="s">
        <v>93</v>
      </c>
      <c r="G1377" s="28">
        <v>4.9421032603055197</v>
      </c>
      <c r="H1377" s="29">
        <v>16187.44</v>
      </c>
      <c r="I1377" s="30">
        <v>39933.297798795713</v>
      </c>
    </row>
    <row r="1378" spans="1:9" x14ac:dyDescent="0.2">
      <c r="A1378" s="28">
        <v>2000</v>
      </c>
      <c r="B1378" s="28" t="s">
        <v>42</v>
      </c>
      <c r="C1378" s="28" t="s">
        <v>85</v>
      </c>
      <c r="D1378" s="28" t="s">
        <v>91</v>
      </c>
      <c r="E1378" s="28" t="s">
        <v>78</v>
      </c>
      <c r="F1378" s="28" t="s">
        <v>93</v>
      </c>
      <c r="G1378" s="28">
        <v>4.9421032603055197</v>
      </c>
      <c r="H1378" s="29">
        <v>20234.3</v>
      </c>
      <c r="I1378" s="30">
        <v>49916.622248494648</v>
      </c>
    </row>
    <row r="1379" spans="1:9" x14ac:dyDescent="0.2">
      <c r="A1379" s="28">
        <v>1999</v>
      </c>
      <c r="B1379" s="28" t="s">
        <v>42</v>
      </c>
      <c r="C1379" s="28" t="s">
        <v>85</v>
      </c>
      <c r="D1379" s="28" t="s">
        <v>91</v>
      </c>
      <c r="E1379" s="28" t="s">
        <v>78</v>
      </c>
      <c r="F1379" s="28" t="s">
        <v>93</v>
      </c>
      <c r="G1379" s="28">
        <v>4.2282439004836103</v>
      </c>
      <c r="H1379" s="29">
        <v>18210.87</v>
      </c>
      <c r="I1379" s="30">
        <v>44440.080886045173</v>
      </c>
    </row>
    <row r="1380" spans="1:9" x14ac:dyDescent="0.2">
      <c r="A1380" s="28">
        <v>1998</v>
      </c>
      <c r="B1380" s="28" t="s">
        <v>42</v>
      </c>
      <c r="C1380" s="28" t="s">
        <v>85</v>
      </c>
      <c r="D1380" s="28" t="s">
        <v>91</v>
      </c>
      <c r="E1380" s="28" t="s">
        <v>78</v>
      </c>
      <c r="F1380" s="28" t="s">
        <v>93</v>
      </c>
      <c r="G1380" s="28">
        <v>5.7108748785752601</v>
      </c>
      <c r="H1380" s="29">
        <v>18210.87</v>
      </c>
      <c r="I1380" s="30">
        <v>45447.137556445174</v>
      </c>
    </row>
    <row r="1381" spans="1:9" x14ac:dyDescent="0.2">
      <c r="A1381" s="28">
        <v>1997</v>
      </c>
      <c r="B1381" s="28" t="s">
        <v>42</v>
      </c>
      <c r="C1381" s="28" t="s">
        <v>85</v>
      </c>
      <c r="D1381" s="28" t="s">
        <v>91</v>
      </c>
      <c r="E1381" s="28" t="s">
        <v>78</v>
      </c>
      <c r="F1381" s="28" t="s">
        <v>93</v>
      </c>
      <c r="G1381" s="28">
        <v>5.6823391298756096</v>
      </c>
      <c r="H1381" s="29">
        <v>17228.292391999999</v>
      </c>
      <c r="I1381" s="30">
        <v>42976.675281243872</v>
      </c>
    </row>
    <row r="1382" spans="1:9" x14ac:dyDescent="0.2">
      <c r="A1382" s="28">
        <v>1996</v>
      </c>
      <c r="B1382" s="28" t="s">
        <v>42</v>
      </c>
      <c r="C1382" s="28" t="s">
        <v>85</v>
      </c>
      <c r="D1382" s="28" t="s">
        <v>91</v>
      </c>
      <c r="E1382" s="28" t="s">
        <v>78</v>
      </c>
      <c r="F1382" s="28" t="s">
        <v>93</v>
      </c>
      <c r="G1382" s="28">
        <v>5.2082165127835101</v>
      </c>
      <c r="H1382" s="29">
        <v>26304.59</v>
      </c>
      <c r="I1382" s="30">
        <v>65152.697689443041</v>
      </c>
    </row>
    <row r="1383" spans="1:9" x14ac:dyDescent="0.2">
      <c r="A1383" s="28">
        <v>1995</v>
      </c>
      <c r="B1383" s="28" t="s">
        <v>42</v>
      </c>
      <c r="C1383" s="28" t="s">
        <v>85</v>
      </c>
      <c r="D1383" s="28" t="s">
        <v>91</v>
      </c>
      <c r="E1383" s="28" t="s">
        <v>78</v>
      </c>
      <c r="F1383" s="28" t="s">
        <v>93</v>
      </c>
      <c r="G1383" s="28">
        <v>5.2022139582163298</v>
      </c>
      <c r="H1383" s="29">
        <v>38445.17</v>
      </c>
      <c r="I1383" s="30">
        <v>95214.566224139824</v>
      </c>
    </row>
    <row r="1384" spans="1:9" x14ac:dyDescent="0.2">
      <c r="A1384" s="28">
        <v>1994</v>
      </c>
      <c r="B1384" s="28" t="s">
        <v>42</v>
      </c>
      <c r="C1384" s="28" t="s">
        <v>85</v>
      </c>
      <c r="D1384" s="28" t="s">
        <v>91</v>
      </c>
      <c r="E1384" s="28" t="s">
        <v>78</v>
      </c>
      <c r="F1384" s="28" t="s">
        <v>93</v>
      </c>
      <c r="G1384" s="28">
        <v>5.4363135863360696</v>
      </c>
      <c r="H1384" s="29">
        <v>40468.6</v>
      </c>
      <c r="I1384" s="30">
        <v>100579.21240098929</v>
      </c>
    </row>
    <row r="1385" spans="1:9" x14ac:dyDescent="0.2">
      <c r="A1385" s="28">
        <v>1993</v>
      </c>
      <c r="B1385" s="28" t="s">
        <v>42</v>
      </c>
      <c r="C1385" s="28" t="s">
        <v>85</v>
      </c>
      <c r="D1385" s="28" t="s">
        <v>91</v>
      </c>
      <c r="E1385" s="28" t="s">
        <v>78</v>
      </c>
      <c r="F1385" s="28" t="s">
        <v>93</v>
      </c>
      <c r="G1385" s="28">
        <v>5.8206993954709398</v>
      </c>
      <c r="H1385" s="29">
        <v>36421.74</v>
      </c>
      <c r="I1385" s="30">
        <v>91043.468693690345</v>
      </c>
    </row>
    <row r="1386" spans="1:9" x14ac:dyDescent="0.2">
      <c r="A1386" s="28">
        <v>1992</v>
      </c>
      <c r="B1386" s="28" t="s">
        <v>42</v>
      </c>
      <c r="C1386" s="28" t="s">
        <v>85</v>
      </c>
      <c r="D1386" s="28" t="s">
        <v>91</v>
      </c>
      <c r="E1386" s="28" t="s">
        <v>78</v>
      </c>
      <c r="F1386" s="28" t="s">
        <v>93</v>
      </c>
      <c r="G1386" s="28">
        <v>5.6964242842468904</v>
      </c>
      <c r="H1386" s="29">
        <v>38445.17</v>
      </c>
      <c r="I1386" s="30">
        <v>95923.235732939836</v>
      </c>
    </row>
    <row r="1387" spans="1:9" x14ac:dyDescent="0.2">
      <c r="A1387" s="28">
        <v>1991</v>
      </c>
      <c r="B1387" s="28" t="s">
        <v>42</v>
      </c>
      <c r="C1387" s="28" t="s">
        <v>85</v>
      </c>
      <c r="D1387" s="28" t="s">
        <v>91</v>
      </c>
      <c r="E1387" s="28" t="s">
        <v>78</v>
      </c>
      <c r="F1387" s="28" t="s">
        <v>93</v>
      </c>
      <c r="G1387" s="28">
        <v>5.9305239123666196</v>
      </c>
      <c r="H1387" s="29">
        <v>42492.03</v>
      </c>
      <c r="I1387" s="30">
        <v>106391.43932023874</v>
      </c>
    </row>
    <row r="1388" spans="1:9" x14ac:dyDescent="0.2">
      <c r="A1388" s="28">
        <v>1990</v>
      </c>
      <c r="B1388" s="28" t="s">
        <v>42</v>
      </c>
      <c r="C1388" s="28" t="s">
        <v>85</v>
      </c>
      <c r="D1388" s="28" t="s">
        <v>91</v>
      </c>
      <c r="E1388" s="28" t="s">
        <v>78</v>
      </c>
      <c r="F1388" s="28" t="s">
        <v>93</v>
      </c>
      <c r="G1388" s="28">
        <v>5.9305239123666196</v>
      </c>
      <c r="H1388" s="29">
        <v>40468.6</v>
      </c>
      <c r="I1388" s="30">
        <v>101325.18030498928</v>
      </c>
    </row>
    <row r="1389" spans="1:9" x14ac:dyDescent="0.2">
      <c r="A1389" s="28">
        <v>2020</v>
      </c>
      <c r="B1389" s="28" t="s">
        <v>79</v>
      </c>
      <c r="C1389" s="28" t="s">
        <v>80</v>
      </c>
      <c r="D1389" s="28" t="s">
        <v>91</v>
      </c>
      <c r="E1389" s="28" t="s">
        <v>78</v>
      </c>
      <c r="F1389" s="28" t="s">
        <v>93</v>
      </c>
      <c r="G1389" s="28">
        <v>8.3147310519175299</v>
      </c>
      <c r="H1389" s="29">
        <v>22.5688323625</v>
      </c>
      <c r="I1389" s="30">
        <v>56.676685953190727</v>
      </c>
    </row>
    <row r="1390" spans="1:9" x14ac:dyDescent="0.2">
      <c r="A1390" s="28">
        <v>2019</v>
      </c>
      <c r="B1390" s="28" t="s">
        <v>79</v>
      </c>
      <c r="C1390" s="28" t="s">
        <v>80</v>
      </c>
      <c r="D1390" s="28" t="s">
        <v>91</v>
      </c>
      <c r="E1390" s="28" t="s">
        <v>78</v>
      </c>
      <c r="F1390" s="28" t="s">
        <v>93</v>
      </c>
      <c r="G1390" s="28">
        <v>8.3147310519175299</v>
      </c>
      <c r="H1390" s="29">
        <v>20.311949126249999</v>
      </c>
      <c r="I1390" s="30">
        <v>51.009017357871656</v>
      </c>
    </row>
    <row r="1391" spans="1:9" x14ac:dyDescent="0.2">
      <c r="A1391" s="28">
        <v>2018</v>
      </c>
      <c r="B1391" s="28" t="s">
        <v>79</v>
      </c>
      <c r="C1391" s="28" t="s">
        <v>80</v>
      </c>
      <c r="D1391" s="28" t="s">
        <v>91</v>
      </c>
      <c r="E1391" s="28" t="s">
        <v>78</v>
      </c>
      <c r="F1391" s="28" t="s">
        <v>93</v>
      </c>
      <c r="G1391" s="28">
        <v>8.3147310519175299</v>
      </c>
      <c r="H1391" s="29">
        <v>18.055065890000002</v>
      </c>
      <c r="I1391" s="30">
        <v>45.341348762552585</v>
      </c>
    </row>
    <row r="1392" spans="1:9" x14ac:dyDescent="0.2">
      <c r="A1392" s="28">
        <v>2017</v>
      </c>
      <c r="B1392" s="28" t="s">
        <v>79</v>
      </c>
      <c r="C1392" s="28" t="s">
        <v>80</v>
      </c>
      <c r="D1392" s="28" t="s">
        <v>91</v>
      </c>
      <c r="E1392" s="28" t="s">
        <v>78</v>
      </c>
      <c r="F1392" s="28" t="s">
        <v>93</v>
      </c>
      <c r="G1392" s="28">
        <v>8.3147310519175299</v>
      </c>
      <c r="H1392" s="29">
        <v>15.798182653749899</v>
      </c>
      <c r="I1392" s="30">
        <v>39.673680167233258</v>
      </c>
    </row>
    <row r="1393" spans="1:9" x14ac:dyDescent="0.2">
      <c r="A1393" s="28">
        <v>2016</v>
      </c>
      <c r="B1393" s="28" t="s">
        <v>79</v>
      </c>
      <c r="C1393" s="28" t="s">
        <v>80</v>
      </c>
      <c r="D1393" s="28" t="s">
        <v>91</v>
      </c>
      <c r="E1393" s="28" t="s">
        <v>78</v>
      </c>
      <c r="F1393" s="28" t="s">
        <v>93</v>
      </c>
      <c r="G1393" s="28">
        <v>8.2737046674655197</v>
      </c>
      <c r="H1393" s="29">
        <v>14.1896063895</v>
      </c>
      <c r="I1393" s="30">
        <v>35.618082213778145</v>
      </c>
    </row>
    <row r="1394" spans="1:9" x14ac:dyDescent="0.2">
      <c r="A1394" s="28">
        <v>2015</v>
      </c>
      <c r="B1394" s="28" t="s">
        <v>79</v>
      </c>
      <c r="C1394" s="28" t="s">
        <v>80</v>
      </c>
      <c r="D1394" s="28" t="s">
        <v>91</v>
      </c>
      <c r="E1394" s="28" t="s">
        <v>78</v>
      </c>
      <c r="F1394" s="28" t="s">
        <v>93</v>
      </c>
      <c r="G1394" s="28">
        <v>8.2326782830135095</v>
      </c>
      <c r="H1394" s="29">
        <v>9.8919422410000006</v>
      </c>
      <c r="I1394" s="30">
        <v>24.819126567605849</v>
      </c>
    </row>
    <row r="1395" spans="1:9" x14ac:dyDescent="0.2">
      <c r="A1395" s="28">
        <v>2014</v>
      </c>
      <c r="B1395" s="28" t="s">
        <v>79</v>
      </c>
      <c r="C1395" s="28" t="s">
        <v>80</v>
      </c>
      <c r="D1395" s="28" t="s">
        <v>91</v>
      </c>
      <c r="E1395" s="28" t="s">
        <v>78</v>
      </c>
      <c r="F1395" s="28" t="s">
        <v>93</v>
      </c>
      <c r="G1395" s="28">
        <v>8.1916518985615099</v>
      </c>
      <c r="H1395" s="29">
        <v>5.1620734444999998</v>
      </c>
      <c r="I1395" s="30">
        <v>12.945944828268775</v>
      </c>
    </row>
    <row r="1396" spans="1:9" x14ac:dyDescent="0.2">
      <c r="A1396" s="28">
        <v>2020</v>
      </c>
      <c r="B1396" s="28" t="s">
        <v>81</v>
      </c>
      <c r="C1396" s="28" t="s">
        <v>82</v>
      </c>
      <c r="D1396" s="28" t="s">
        <v>91</v>
      </c>
      <c r="E1396" s="28" t="s">
        <v>78</v>
      </c>
      <c r="F1396" s="28" t="s">
        <v>93</v>
      </c>
      <c r="G1396" s="28">
        <v>2.81161701568498</v>
      </c>
      <c r="H1396" s="29">
        <v>32.806882304999903</v>
      </c>
      <c r="I1396" s="30">
        <v>77.350141472946504</v>
      </c>
    </row>
    <row r="1397" spans="1:9" x14ac:dyDescent="0.2">
      <c r="A1397" s="28">
        <v>2019</v>
      </c>
      <c r="B1397" s="28" t="s">
        <v>81</v>
      </c>
      <c r="C1397" s="28" t="s">
        <v>82</v>
      </c>
      <c r="D1397" s="28" t="s">
        <v>91</v>
      </c>
      <c r="E1397" s="28" t="s">
        <v>78</v>
      </c>
      <c r="F1397" s="28" t="s">
        <v>93</v>
      </c>
      <c r="G1397" s="28">
        <v>2.81161701568498</v>
      </c>
      <c r="H1397" s="29">
        <v>32.806882304999903</v>
      </c>
      <c r="I1397" s="30">
        <v>77.350141472946504</v>
      </c>
    </row>
    <row r="1398" spans="1:9" x14ac:dyDescent="0.2">
      <c r="A1398" s="28">
        <v>2018</v>
      </c>
      <c r="B1398" s="28" t="s">
        <v>81</v>
      </c>
      <c r="C1398" s="28" t="s">
        <v>82</v>
      </c>
      <c r="D1398" s="28" t="s">
        <v>91</v>
      </c>
      <c r="E1398" s="28" t="s">
        <v>78</v>
      </c>
      <c r="F1398" s="28" t="s">
        <v>93</v>
      </c>
      <c r="G1398" s="28">
        <v>2.81161701568498</v>
      </c>
      <c r="H1398" s="29">
        <v>32.806882304999903</v>
      </c>
      <c r="I1398" s="30">
        <v>77.350141472946504</v>
      </c>
    </row>
    <row r="1399" spans="1:9" x14ac:dyDescent="0.2">
      <c r="A1399" s="28">
        <v>2017</v>
      </c>
      <c r="B1399" s="28" t="s">
        <v>81</v>
      </c>
      <c r="C1399" s="28" t="s">
        <v>82</v>
      </c>
      <c r="D1399" s="28" t="s">
        <v>91</v>
      </c>
      <c r="E1399" s="28" t="s">
        <v>78</v>
      </c>
      <c r="F1399" s="28" t="s">
        <v>93</v>
      </c>
      <c r="G1399" s="28">
        <v>2.81161701568498</v>
      </c>
      <c r="H1399" s="29">
        <v>32.806882304999903</v>
      </c>
      <c r="I1399" s="30">
        <v>77.350141472946504</v>
      </c>
    </row>
    <row r="1400" spans="1:9" x14ac:dyDescent="0.2">
      <c r="A1400" s="28">
        <v>2016</v>
      </c>
      <c r="B1400" s="28" t="s">
        <v>81</v>
      </c>
      <c r="C1400" s="28" t="s">
        <v>82</v>
      </c>
      <c r="D1400" s="28" t="s">
        <v>91</v>
      </c>
      <c r="E1400" s="28" t="s">
        <v>78</v>
      </c>
      <c r="F1400" s="28" t="s">
        <v>93</v>
      </c>
      <c r="G1400" s="28">
        <v>2.9161648864650598</v>
      </c>
      <c r="H1400" s="29">
        <v>19.416975920099901</v>
      </c>
      <c r="I1400" s="30">
        <v>45.834443656931526</v>
      </c>
    </row>
    <row r="1401" spans="1:9" x14ac:dyDescent="0.2">
      <c r="A1401" s="28">
        <v>2015</v>
      </c>
      <c r="B1401" s="28" t="s">
        <v>81</v>
      </c>
      <c r="C1401" s="28" t="s">
        <v>82</v>
      </c>
      <c r="D1401" s="28" t="s">
        <v>91</v>
      </c>
      <c r="E1401" s="28" t="s">
        <v>78</v>
      </c>
      <c r="F1401" s="28" t="s">
        <v>93</v>
      </c>
      <c r="G1401" s="28">
        <v>3.0207127572451502</v>
      </c>
      <c r="H1401" s="29">
        <v>8.5110322031999797</v>
      </c>
      <c r="I1401" s="30">
        <v>20.11435997694571</v>
      </c>
    </row>
    <row r="1402" spans="1:9" x14ac:dyDescent="0.2">
      <c r="A1402" s="28">
        <v>2020</v>
      </c>
      <c r="B1402" s="28" t="s">
        <v>83</v>
      </c>
      <c r="C1402" s="28" t="s">
        <v>80</v>
      </c>
      <c r="D1402" s="28" t="s">
        <v>91</v>
      </c>
      <c r="E1402" s="28" t="s">
        <v>78</v>
      </c>
      <c r="F1402" s="28" t="s">
        <v>93</v>
      </c>
      <c r="G1402" s="28">
        <v>2.4094883315435198</v>
      </c>
      <c r="H1402" s="29">
        <v>2.1237921279999998</v>
      </c>
      <c r="I1402" s="30">
        <v>4.9885169803844649</v>
      </c>
    </row>
    <row r="1403" spans="1:9" x14ac:dyDescent="0.2">
      <c r="A1403" s="28">
        <v>2019</v>
      </c>
      <c r="B1403" s="28" t="s">
        <v>83</v>
      </c>
      <c r="C1403" s="28" t="s">
        <v>80</v>
      </c>
      <c r="D1403" s="28" t="s">
        <v>91</v>
      </c>
      <c r="E1403" s="28" t="s">
        <v>78</v>
      </c>
      <c r="F1403" s="28" t="s">
        <v>93</v>
      </c>
      <c r="G1403" s="28">
        <v>2.4094883315435198</v>
      </c>
      <c r="H1403" s="29">
        <v>2.1237921279999998</v>
      </c>
      <c r="I1403" s="30">
        <v>4.9885169803844649</v>
      </c>
    </row>
    <row r="1404" spans="1:9" x14ac:dyDescent="0.2">
      <c r="A1404" s="28">
        <v>2018</v>
      </c>
      <c r="B1404" s="28" t="s">
        <v>83</v>
      </c>
      <c r="C1404" s="28" t="s">
        <v>80</v>
      </c>
      <c r="D1404" s="28" t="s">
        <v>91</v>
      </c>
      <c r="E1404" s="28" t="s">
        <v>78</v>
      </c>
      <c r="F1404" s="28" t="s">
        <v>93</v>
      </c>
      <c r="G1404" s="28">
        <v>2.4094883315435198</v>
      </c>
      <c r="H1404" s="29">
        <v>2.1237921279999998</v>
      </c>
      <c r="I1404" s="30">
        <v>4.9885169803844649</v>
      </c>
    </row>
    <row r="1405" spans="1:9" x14ac:dyDescent="0.2">
      <c r="A1405" s="28">
        <v>2017</v>
      </c>
      <c r="B1405" s="28" t="s">
        <v>83</v>
      </c>
      <c r="C1405" s="28" t="s">
        <v>80</v>
      </c>
      <c r="D1405" s="28" t="s">
        <v>91</v>
      </c>
      <c r="E1405" s="28" t="s">
        <v>78</v>
      </c>
      <c r="F1405" s="28" t="s">
        <v>93</v>
      </c>
      <c r="G1405" s="28">
        <v>2.4094883315435198</v>
      </c>
      <c r="H1405" s="29">
        <v>2.1237921279999998</v>
      </c>
      <c r="I1405" s="30">
        <v>4.9885169803844649</v>
      </c>
    </row>
    <row r="1406" spans="1:9" x14ac:dyDescent="0.2">
      <c r="A1406" s="28">
        <v>2016</v>
      </c>
      <c r="B1406" s="28" t="s">
        <v>83</v>
      </c>
      <c r="C1406" s="28" t="s">
        <v>80</v>
      </c>
      <c r="D1406" s="28" t="s">
        <v>91</v>
      </c>
      <c r="E1406" s="28" t="s">
        <v>78</v>
      </c>
      <c r="F1406" s="28" t="s">
        <v>93</v>
      </c>
      <c r="G1406" s="28">
        <v>2.34895889429347</v>
      </c>
      <c r="H1406" s="29">
        <v>1.3446906407999999</v>
      </c>
      <c r="I1406" s="30">
        <v>3.1562683837412746</v>
      </c>
    </row>
    <row r="1407" spans="1:9" x14ac:dyDescent="0.2">
      <c r="A1407" s="28">
        <v>2015</v>
      </c>
      <c r="B1407" s="28" t="s">
        <v>83</v>
      </c>
      <c r="C1407" s="28" t="s">
        <v>80</v>
      </c>
      <c r="D1407" s="28" t="s">
        <v>91</v>
      </c>
      <c r="E1407" s="28" t="s">
        <v>78</v>
      </c>
      <c r="F1407" s="28" t="s">
        <v>93</v>
      </c>
      <c r="G1407" s="28">
        <v>2.2884294570434101</v>
      </c>
      <c r="H1407" s="29">
        <v>0.73102479040000001</v>
      </c>
      <c r="I1407" s="30">
        <v>1.7146501591302379</v>
      </c>
    </row>
    <row r="1408" spans="1:9" x14ac:dyDescent="0.2">
      <c r="A1408" s="28">
        <v>2020</v>
      </c>
      <c r="B1408" s="28" t="s">
        <v>84</v>
      </c>
      <c r="C1408" s="28" t="s">
        <v>85</v>
      </c>
      <c r="D1408" s="28" t="s">
        <v>91</v>
      </c>
      <c r="E1408" s="28" t="s">
        <v>78</v>
      </c>
      <c r="F1408" s="28" t="s">
        <v>93</v>
      </c>
      <c r="G1408" s="28">
        <v>1.96870377161496</v>
      </c>
      <c r="H1408" s="29">
        <v>18.337132032</v>
      </c>
      <c r="I1408" s="30">
        <v>43.202796256981173</v>
      </c>
    </row>
    <row r="1409" spans="1:9" x14ac:dyDescent="0.2">
      <c r="A1409" s="28">
        <v>2019</v>
      </c>
      <c r="B1409" s="28" t="s">
        <v>84</v>
      </c>
      <c r="C1409" s="28" t="s">
        <v>85</v>
      </c>
      <c r="D1409" s="28" t="s">
        <v>91</v>
      </c>
      <c r="E1409" s="28" t="s">
        <v>78</v>
      </c>
      <c r="F1409" s="28" t="s">
        <v>93</v>
      </c>
      <c r="G1409" s="28">
        <v>1.96870377161496</v>
      </c>
      <c r="H1409" s="29">
        <v>18.337132032</v>
      </c>
      <c r="I1409" s="30">
        <v>43.202796256981173</v>
      </c>
    </row>
    <row r="1410" spans="1:9" x14ac:dyDescent="0.2">
      <c r="A1410" s="28">
        <v>2018</v>
      </c>
      <c r="B1410" s="28" t="s">
        <v>84</v>
      </c>
      <c r="C1410" s="28" t="s">
        <v>85</v>
      </c>
      <c r="D1410" s="28" t="s">
        <v>91</v>
      </c>
      <c r="E1410" s="28" t="s">
        <v>78</v>
      </c>
      <c r="F1410" s="28" t="s">
        <v>93</v>
      </c>
      <c r="G1410" s="28">
        <v>1.96870377161496</v>
      </c>
      <c r="H1410" s="29">
        <v>18.337132032</v>
      </c>
      <c r="I1410" s="30">
        <v>43.202796256981173</v>
      </c>
    </row>
    <row r="1411" spans="1:9" x14ac:dyDescent="0.2">
      <c r="A1411" s="28">
        <v>2017</v>
      </c>
      <c r="B1411" s="28" t="s">
        <v>84</v>
      </c>
      <c r="C1411" s="28" t="s">
        <v>85</v>
      </c>
      <c r="D1411" s="28" t="s">
        <v>91</v>
      </c>
      <c r="E1411" s="28" t="s">
        <v>78</v>
      </c>
      <c r="F1411" s="28" t="s">
        <v>93</v>
      </c>
      <c r="G1411" s="28">
        <v>1.96870377161496</v>
      </c>
      <c r="H1411" s="29">
        <v>18.337132032</v>
      </c>
      <c r="I1411" s="30">
        <v>43.202796256981173</v>
      </c>
    </row>
    <row r="1412" spans="1:9" x14ac:dyDescent="0.2">
      <c r="A1412" s="28">
        <v>2016</v>
      </c>
      <c r="B1412" s="28" t="s">
        <v>84</v>
      </c>
      <c r="C1412" s="28" t="s">
        <v>85</v>
      </c>
      <c r="D1412" s="28" t="s">
        <v>91</v>
      </c>
      <c r="E1412" s="28" t="s">
        <v>78</v>
      </c>
      <c r="F1412" s="28" t="s">
        <v>93</v>
      </c>
      <c r="G1412" s="28">
        <v>2.31092292816288</v>
      </c>
      <c r="H1412" s="29">
        <v>10.910334560000001</v>
      </c>
      <c r="I1412" s="30">
        <v>25.844315532840497</v>
      </c>
    </row>
    <row r="1413" spans="1:9" x14ac:dyDescent="0.2">
      <c r="A1413" s="28">
        <v>2015</v>
      </c>
      <c r="B1413" s="28" t="s">
        <v>84</v>
      </c>
      <c r="C1413" s="28" t="s">
        <v>85</v>
      </c>
      <c r="D1413" s="28" t="s">
        <v>91</v>
      </c>
      <c r="E1413" s="28" t="s">
        <v>78</v>
      </c>
      <c r="F1413" s="28" t="s">
        <v>93</v>
      </c>
      <c r="G1413" s="28">
        <v>2.6531420847108</v>
      </c>
      <c r="H1413" s="29">
        <v>5.1799808000000001</v>
      </c>
      <c r="I1413" s="30">
        <v>12.336416618048133</v>
      </c>
    </row>
    <row r="1414" spans="1:9" x14ac:dyDescent="0.2">
      <c r="A1414" s="28">
        <v>2020</v>
      </c>
      <c r="B1414" s="28" t="s">
        <v>86</v>
      </c>
      <c r="C1414" s="28" t="s">
        <v>87</v>
      </c>
      <c r="D1414" s="28" t="s">
        <v>91</v>
      </c>
      <c r="E1414" s="28" t="s">
        <v>78</v>
      </c>
      <c r="F1414" s="28" t="s">
        <v>93</v>
      </c>
      <c r="G1414" s="28">
        <v>3.6926182499293501</v>
      </c>
      <c r="H1414" s="29">
        <v>0.53418551999999997</v>
      </c>
      <c r="I1414" s="30">
        <v>1.2851675995319305</v>
      </c>
    </row>
    <row r="1415" spans="1:9" x14ac:dyDescent="0.2">
      <c r="A1415" s="28">
        <v>2019</v>
      </c>
      <c r="B1415" s="28" t="s">
        <v>86</v>
      </c>
      <c r="C1415" s="28" t="s">
        <v>87</v>
      </c>
      <c r="D1415" s="28" t="s">
        <v>91</v>
      </c>
      <c r="E1415" s="28" t="s">
        <v>78</v>
      </c>
      <c r="F1415" s="28" t="s">
        <v>93</v>
      </c>
      <c r="G1415" s="28">
        <v>3.6926182499293501</v>
      </c>
      <c r="H1415" s="29">
        <v>0.53418551999999997</v>
      </c>
      <c r="I1415" s="30">
        <v>1.2851675995319305</v>
      </c>
    </row>
    <row r="1416" spans="1:9" x14ac:dyDescent="0.2">
      <c r="A1416" s="28">
        <v>2018</v>
      </c>
      <c r="B1416" s="28" t="s">
        <v>86</v>
      </c>
      <c r="C1416" s="28" t="s">
        <v>87</v>
      </c>
      <c r="D1416" s="28" t="s">
        <v>91</v>
      </c>
      <c r="E1416" s="28" t="s">
        <v>78</v>
      </c>
      <c r="F1416" s="28" t="s">
        <v>93</v>
      </c>
      <c r="G1416" s="28">
        <v>3.6926182499293501</v>
      </c>
      <c r="H1416" s="29">
        <v>0.53418551999999997</v>
      </c>
      <c r="I1416" s="30">
        <v>1.2851675995319305</v>
      </c>
    </row>
    <row r="1417" spans="1:9" x14ac:dyDescent="0.2">
      <c r="A1417" s="28">
        <v>2017</v>
      </c>
      <c r="B1417" s="28" t="s">
        <v>86</v>
      </c>
      <c r="C1417" s="28" t="s">
        <v>87</v>
      </c>
      <c r="D1417" s="28" t="s">
        <v>91</v>
      </c>
      <c r="E1417" s="28" t="s">
        <v>78</v>
      </c>
      <c r="F1417" s="28" t="s">
        <v>93</v>
      </c>
      <c r="G1417" s="28">
        <v>3.6926182499293501</v>
      </c>
      <c r="H1417" s="29">
        <v>0.53418551999999997</v>
      </c>
      <c r="I1417" s="30">
        <v>1.2851675995319305</v>
      </c>
    </row>
    <row r="1418" spans="1:9" x14ac:dyDescent="0.2">
      <c r="A1418" s="28">
        <v>2016</v>
      </c>
      <c r="B1418" s="28" t="s">
        <v>86</v>
      </c>
      <c r="C1418" s="28" t="s">
        <v>87</v>
      </c>
      <c r="D1418" s="28" t="s">
        <v>91</v>
      </c>
      <c r="E1418" s="28" t="s">
        <v>78</v>
      </c>
      <c r="F1418" s="28" t="s">
        <v>93</v>
      </c>
      <c r="G1418" s="28">
        <v>3.6317589073194099</v>
      </c>
      <c r="H1418" s="29">
        <v>0.4681407648</v>
      </c>
      <c r="I1418" s="30">
        <v>1.1253232643277447</v>
      </c>
    </row>
    <row r="1419" spans="1:9" x14ac:dyDescent="0.2">
      <c r="A1419" s="28">
        <v>2015</v>
      </c>
      <c r="B1419" s="28" t="s">
        <v>86</v>
      </c>
      <c r="C1419" s="28" t="s">
        <v>87</v>
      </c>
      <c r="D1419" s="28" t="s">
        <v>91</v>
      </c>
      <c r="E1419" s="28" t="s">
        <v>78</v>
      </c>
      <c r="F1419" s="28" t="s">
        <v>93</v>
      </c>
      <c r="G1419" s="28">
        <v>3.5708995647094701</v>
      </c>
      <c r="H1419" s="29">
        <v>0.17854746320000001</v>
      </c>
      <c r="I1419" s="30">
        <v>0.42883220356349794</v>
      </c>
    </row>
    <row r="1420" spans="1:9" x14ac:dyDescent="0.2">
      <c r="A1420" s="28">
        <v>2020</v>
      </c>
      <c r="B1420" s="28" t="s">
        <v>88</v>
      </c>
      <c r="C1420" s="28" t="s">
        <v>89</v>
      </c>
      <c r="D1420" s="28" t="s">
        <v>91</v>
      </c>
      <c r="E1420" s="28" t="s">
        <v>78</v>
      </c>
      <c r="F1420" s="28" t="s">
        <v>93</v>
      </c>
      <c r="G1420" s="28">
        <v>2.33050001919817</v>
      </c>
      <c r="H1420" s="29">
        <v>0.25252406399999999</v>
      </c>
      <c r="I1420" s="30">
        <v>0.59185891626512743</v>
      </c>
    </row>
    <row r="1421" spans="1:9" x14ac:dyDescent="0.2">
      <c r="A1421" s="28">
        <v>2019</v>
      </c>
      <c r="B1421" s="28" t="s">
        <v>88</v>
      </c>
      <c r="C1421" s="28" t="s">
        <v>89</v>
      </c>
      <c r="D1421" s="28" t="s">
        <v>91</v>
      </c>
      <c r="E1421" s="28" t="s">
        <v>78</v>
      </c>
      <c r="F1421" s="28" t="s">
        <v>93</v>
      </c>
      <c r="G1421" s="28">
        <v>2.33050001919817</v>
      </c>
      <c r="H1421" s="29">
        <v>0.25252406399999999</v>
      </c>
      <c r="I1421" s="30">
        <v>0.59185891626512743</v>
      </c>
    </row>
    <row r="1422" spans="1:9" x14ac:dyDescent="0.2">
      <c r="A1422" s="28">
        <v>2018</v>
      </c>
      <c r="B1422" s="28" t="s">
        <v>88</v>
      </c>
      <c r="C1422" s="28" t="s">
        <v>89</v>
      </c>
      <c r="D1422" s="28" t="s">
        <v>91</v>
      </c>
      <c r="E1422" s="28" t="s">
        <v>78</v>
      </c>
      <c r="F1422" s="28" t="s">
        <v>93</v>
      </c>
      <c r="G1422" s="28">
        <v>2.33050001919817</v>
      </c>
      <c r="H1422" s="29">
        <v>0.25252406399999999</v>
      </c>
      <c r="I1422" s="30">
        <v>0.59185891626512743</v>
      </c>
    </row>
    <row r="1423" spans="1:9" x14ac:dyDescent="0.2">
      <c r="A1423" s="28">
        <v>2017</v>
      </c>
      <c r="B1423" s="28" t="s">
        <v>88</v>
      </c>
      <c r="C1423" s="28" t="s">
        <v>89</v>
      </c>
      <c r="D1423" s="28" t="s">
        <v>91</v>
      </c>
      <c r="E1423" s="28" t="s">
        <v>78</v>
      </c>
      <c r="F1423" s="28" t="s">
        <v>93</v>
      </c>
      <c r="G1423" s="28">
        <v>2.33050001919817</v>
      </c>
      <c r="H1423" s="29">
        <v>0.25252406399999999</v>
      </c>
      <c r="I1423" s="30">
        <v>0.59185891626512743</v>
      </c>
    </row>
    <row r="1424" spans="1:9" x14ac:dyDescent="0.2">
      <c r="A1424" s="28">
        <v>2016</v>
      </c>
      <c r="B1424" s="28" t="s">
        <v>88</v>
      </c>
      <c r="C1424" s="28" t="s">
        <v>89</v>
      </c>
      <c r="D1424" s="28" t="s">
        <v>91</v>
      </c>
      <c r="E1424" s="28" t="s">
        <v>78</v>
      </c>
      <c r="F1424" s="28" t="s">
        <v>93</v>
      </c>
      <c r="G1424" s="28">
        <v>2.3851187315977902</v>
      </c>
      <c r="H1424" s="29">
        <v>0.21221733840000001</v>
      </c>
      <c r="I1424" s="30">
        <v>0.49769333533824789</v>
      </c>
    </row>
    <row r="1425" spans="1:9" x14ac:dyDescent="0.2">
      <c r="A1425" s="28">
        <v>2015</v>
      </c>
      <c r="B1425" s="28" t="s">
        <v>88</v>
      </c>
      <c r="C1425" s="28" t="s">
        <v>89</v>
      </c>
      <c r="D1425" s="28" t="s">
        <v>91</v>
      </c>
      <c r="E1425" s="28" t="s">
        <v>78</v>
      </c>
      <c r="F1425" s="28" t="s">
        <v>93</v>
      </c>
      <c r="G1425" s="28">
        <v>2.43973744399741</v>
      </c>
      <c r="H1425" s="29">
        <v>7.8347209599999995E-2</v>
      </c>
      <c r="I1425" s="30">
        <v>0.18385263981466857</v>
      </c>
    </row>
    <row r="1426" spans="1:9" x14ac:dyDescent="0.2">
      <c r="A1426" s="28">
        <v>2020</v>
      </c>
      <c r="B1426" s="28" t="s">
        <v>77</v>
      </c>
      <c r="C1426" s="28" t="s">
        <v>76</v>
      </c>
      <c r="D1426" s="28" t="s">
        <v>72</v>
      </c>
      <c r="E1426" s="28" t="s">
        <v>92</v>
      </c>
      <c r="F1426" s="28" t="s">
        <v>93</v>
      </c>
      <c r="G1426" s="28">
        <v>46.949980972902402</v>
      </c>
      <c r="H1426" s="29">
        <v>1165.49568</v>
      </c>
      <c r="I1426" s="30">
        <v>1181.6716844742573</v>
      </c>
    </row>
    <row r="1427" spans="1:9" x14ac:dyDescent="0.2">
      <c r="A1427" s="28">
        <v>2019</v>
      </c>
      <c r="B1427" s="28" t="s">
        <v>77</v>
      </c>
      <c r="C1427" s="28" t="s">
        <v>76</v>
      </c>
      <c r="D1427" s="28" t="s">
        <v>72</v>
      </c>
      <c r="E1427" s="28" t="s">
        <v>92</v>
      </c>
      <c r="F1427" s="28" t="s">
        <v>93</v>
      </c>
      <c r="G1427" s="28">
        <v>44.478929342749602</v>
      </c>
      <c r="H1427" s="29">
        <v>1121.7895920000001</v>
      </c>
      <c r="I1427" s="30">
        <v>1070.9175303056716</v>
      </c>
    </row>
    <row r="1428" spans="1:9" x14ac:dyDescent="0.2">
      <c r="A1428" s="28">
        <v>2018</v>
      </c>
      <c r="B1428" s="28" t="s">
        <v>77</v>
      </c>
      <c r="C1428" s="28" t="s">
        <v>76</v>
      </c>
      <c r="D1428" s="28" t="s">
        <v>72</v>
      </c>
      <c r="E1428" s="28" t="s">
        <v>92</v>
      </c>
      <c r="F1428" s="28" t="s">
        <v>93</v>
      </c>
      <c r="G1428" s="28">
        <v>46.949980972902402</v>
      </c>
      <c r="H1428" s="29">
        <v>1150.9269839999999</v>
      </c>
      <c r="I1428" s="30">
        <v>1166.9007884183291</v>
      </c>
    </row>
    <row r="1429" spans="1:9" x14ac:dyDescent="0.2">
      <c r="A1429" s="28">
        <v>2017</v>
      </c>
      <c r="B1429" s="28" t="s">
        <v>77</v>
      </c>
      <c r="C1429" s="28" t="s">
        <v>76</v>
      </c>
      <c r="D1429" s="28" t="s">
        <v>72</v>
      </c>
      <c r="E1429" s="28" t="s">
        <v>92</v>
      </c>
      <c r="F1429" s="28" t="s">
        <v>93</v>
      </c>
      <c r="G1429" s="28">
        <v>43.286886230451302</v>
      </c>
      <c r="H1429" s="29">
        <v>1184.3330039279999</v>
      </c>
      <c r="I1429" s="30">
        <v>1096.7861072785936</v>
      </c>
    </row>
    <row r="1430" spans="1:9" x14ac:dyDescent="0.2">
      <c r="A1430" s="28">
        <v>2016</v>
      </c>
      <c r="B1430" s="28" t="s">
        <v>77</v>
      </c>
      <c r="C1430" s="28" t="s">
        <v>76</v>
      </c>
      <c r="D1430" s="28" t="s">
        <v>72</v>
      </c>
      <c r="E1430" s="28" t="s">
        <v>92</v>
      </c>
      <c r="F1430" s="28" t="s">
        <v>93</v>
      </c>
      <c r="G1430" s="28">
        <v>49.421032603055203</v>
      </c>
      <c r="H1430" s="29">
        <v>1599.5214149999999</v>
      </c>
      <c r="I1430" s="30">
        <v>1716.4579102703815</v>
      </c>
    </row>
    <row r="1431" spans="1:9" x14ac:dyDescent="0.2">
      <c r="A1431" s="28">
        <v>2015</v>
      </c>
      <c r="B1431" s="28" t="s">
        <v>77</v>
      </c>
      <c r="C1431" s="28" t="s">
        <v>76</v>
      </c>
      <c r="D1431" s="28" t="s">
        <v>72</v>
      </c>
      <c r="E1431" s="28" t="s">
        <v>92</v>
      </c>
      <c r="F1431" s="28" t="s">
        <v>93</v>
      </c>
      <c r="G1431" s="28">
        <v>42.007877712596901</v>
      </c>
      <c r="H1431" s="29">
        <v>2243.5791840000002</v>
      </c>
      <c r="I1431" s="30">
        <v>2008.9521286097465</v>
      </c>
    </row>
    <row r="1432" spans="1:9" x14ac:dyDescent="0.2">
      <c r="A1432" s="28">
        <v>2014</v>
      </c>
      <c r="B1432" s="28" t="s">
        <v>77</v>
      </c>
      <c r="C1432" s="28" t="s">
        <v>76</v>
      </c>
      <c r="D1432" s="28" t="s">
        <v>72</v>
      </c>
      <c r="E1432" s="28" t="s">
        <v>92</v>
      </c>
      <c r="F1432" s="28" t="s">
        <v>93</v>
      </c>
      <c r="G1432" s="28">
        <v>44.478929342749602</v>
      </c>
      <c r="H1432" s="29">
        <v>2476.67832</v>
      </c>
      <c r="I1432" s="30">
        <v>2364.3633785969373</v>
      </c>
    </row>
    <row r="1433" spans="1:9" x14ac:dyDescent="0.2">
      <c r="A1433" s="28">
        <v>2013</v>
      </c>
      <c r="B1433" s="28" t="s">
        <v>77</v>
      </c>
      <c r="C1433" s="28" t="s">
        <v>76</v>
      </c>
      <c r="D1433" s="28" t="s">
        <v>72</v>
      </c>
      <c r="E1433" s="28" t="s">
        <v>92</v>
      </c>
      <c r="F1433" s="28" t="s">
        <v>93</v>
      </c>
      <c r="G1433" s="28">
        <v>37.0657744522914</v>
      </c>
      <c r="H1433" s="29">
        <v>2476.67832</v>
      </c>
      <c r="I1433" s="30">
        <v>1924.2965258643701</v>
      </c>
    </row>
    <row r="1434" spans="1:9" x14ac:dyDescent="0.2">
      <c r="A1434" s="28">
        <v>2012</v>
      </c>
      <c r="B1434" s="28" t="s">
        <v>77</v>
      </c>
      <c r="C1434" s="28" t="s">
        <v>76</v>
      </c>
      <c r="D1434" s="28" t="s">
        <v>72</v>
      </c>
      <c r="E1434" s="28" t="s">
        <v>92</v>
      </c>
      <c r="F1434" s="28" t="s">
        <v>93</v>
      </c>
      <c r="G1434" s="28">
        <v>46.893926405878702</v>
      </c>
      <c r="H1434" s="29">
        <v>2337.7220975519999</v>
      </c>
      <c r="I1434" s="30">
        <v>2367.0266536244972</v>
      </c>
    </row>
    <row r="1435" spans="1:9" x14ac:dyDescent="0.2">
      <c r="A1435" s="28">
        <v>2011</v>
      </c>
      <c r="B1435" s="28" t="s">
        <v>77</v>
      </c>
      <c r="C1435" s="28" t="s">
        <v>76</v>
      </c>
      <c r="D1435" s="28" t="s">
        <v>72</v>
      </c>
      <c r="E1435" s="28" t="s">
        <v>92</v>
      </c>
      <c r="F1435" s="28" t="s">
        <v>93</v>
      </c>
      <c r="G1435" s="28">
        <v>37.0657744522914</v>
      </c>
      <c r="H1435" s="29">
        <v>2389.2661440000002</v>
      </c>
      <c r="I1435" s="30">
        <v>1856.3801778926868</v>
      </c>
    </row>
    <row r="1436" spans="1:9" x14ac:dyDescent="0.2">
      <c r="A1436" s="28">
        <v>2010</v>
      </c>
      <c r="B1436" s="28" t="s">
        <v>77</v>
      </c>
      <c r="C1436" s="28" t="s">
        <v>76</v>
      </c>
      <c r="D1436" s="28" t="s">
        <v>72</v>
      </c>
      <c r="E1436" s="28" t="s">
        <v>92</v>
      </c>
      <c r="F1436" s="28" t="s">
        <v>93</v>
      </c>
      <c r="G1436" s="28">
        <v>45.7289907556505</v>
      </c>
      <c r="H1436" s="29">
        <v>2476.67832</v>
      </c>
      <c r="I1436" s="30">
        <v>2438.5707302341998</v>
      </c>
    </row>
    <row r="1437" spans="1:9" x14ac:dyDescent="0.2">
      <c r="A1437" s="28">
        <v>2009</v>
      </c>
      <c r="B1437" s="28" t="s">
        <v>77</v>
      </c>
      <c r="C1437" s="28" t="s">
        <v>76</v>
      </c>
      <c r="D1437" s="28" t="s">
        <v>72</v>
      </c>
      <c r="E1437" s="28" t="s">
        <v>92</v>
      </c>
      <c r="F1437" s="28" t="s">
        <v>93</v>
      </c>
      <c r="G1437" s="28">
        <v>42.007877712596901</v>
      </c>
      <c r="H1437" s="29">
        <v>2418.4035359999998</v>
      </c>
      <c r="I1437" s="30">
        <v>2165.4938529169995</v>
      </c>
    </row>
    <row r="1438" spans="1:9" x14ac:dyDescent="0.2">
      <c r="A1438" s="28">
        <v>2008</v>
      </c>
      <c r="B1438" s="28" t="s">
        <v>77</v>
      </c>
      <c r="C1438" s="28" t="s">
        <v>76</v>
      </c>
      <c r="D1438" s="28" t="s">
        <v>72</v>
      </c>
      <c r="E1438" s="28" t="s">
        <v>92</v>
      </c>
      <c r="F1438" s="28" t="s">
        <v>93</v>
      </c>
      <c r="G1438" s="28">
        <v>46.949980972902402</v>
      </c>
      <c r="H1438" s="29">
        <v>2505.8157120000001</v>
      </c>
      <c r="I1438" s="30">
        <v>2540.5941216196534</v>
      </c>
    </row>
    <row r="1439" spans="1:9" x14ac:dyDescent="0.2">
      <c r="A1439" s="28">
        <v>2007</v>
      </c>
      <c r="B1439" s="28" t="s">
        <v>77</v>
      </c>
      <c r="C1439" s="28" t="s">
        <v>76</v>
      </c>
      <c r="D1439" s="28" t="s">
        <v>72</v>
      </c>
      <c r="E1439" s="28" t="s">
        <v>92</v>
      </c>
      <c r="F1439" s="28" t="s">
        <v>93</v>
      </c>
      <c r="G1439" s="28">
        <v>46.895953311778399</v>
      </c>
      <c r="H1439" s="29">
        <v>2546.695472976</v>
      </c>
      <c r="I1439" s="30">
        <v>2578.7433431856393</v>
      </c>
    </row>
    <row r="1440" spans="1:9" x14ac:dyDescent="0.2">
      <c r="A1440" s="28">
        <v>2006</v>
      </c>
      <c r="B1440" s="28" t="s">
        <v>77</v>
      </c>
      <c r="C1440" s="28" t="s">
        <v>76</v>
      </c>
      <c r="D1440" s="28" t="s">
        <v>72</v>
      </c>
      <c r="E1440" s="28" t="s">
        <v>92</v>
      </c>
      <c r="F1440" s="28" t="s">
        <v>93</v>
      </c>
      <c r="G1440" s="28">
        <v>32.1236711919858</v>
      </c>
      <c r="H1440" s="29">
        <v>2360.1287520000001</v>
      </c>
      <c r="I1440" s="30">
        <v>1554.1695123229972</v>
      </c>
    </row>
    <row r="1441" spans="1:9" x14ac:dyDescent="0.2">
      <c r="A1441" s="28">
        <v>2005</v>
      </c>
      <c r="B1441" s="28" t="s">
        <v>77</v>
      </c>
      <c r="C1441" s="28" t="s">
        <v>76</v>
      </c>
      <c r="D1441" s="28" t="s">
        <v>72</v>
      </c>
      <c r="E1441" s="28" t="s">
        <v>92</v>
      </c>
      <c r="F1441" s="28" t="s">
        <v>93</v>
      </c>
      <c r="G1441" s="28">
        <v>50.656558418131503</v>
      </c>
      <c r="H1441" s="29">
        <v>2622.36528</v>
      </c>
      <c r="I1441" s="30">
        <v>2891.7378591607903</v>
      </c>
    </row>
    <row r="1442" spans="1:9" x14ac:dyDescent="0.2">
      <c r="A1442" s="28">
        <v>2004</v>
      </c>
      <c r="B1442" s="28" t="s">
        <v>77</v>
      </c>
      <c r="C1442" s="28" t="s">
        <v>76</v>
      </c>
      <c r="D1442" s="28" t="s">
        <v>72</v>
      </c>
      <c r="E1442" s="28" t="s">
        <v>92</v>
      </c>
      <c r="F1442" s="28" t="s">
        <v>93</v>
      </c>
      <c r="G1442" s="28">
        <v>48.185506787978802</v>
      </c>
      <c r="H1442" s="29">
        <v>2622.36528</v>
      </c>
      <c r="I1442" s="30">
        <v>2736.420146431652</v>
      </c>
    </row>
    <row r="1443" spans="1:9" x14ac:dyDescent="0.2">
      <c r="A1443" s="28">
        <v>2003</v>
      </c>
      <c r="B1443" s="28" t="s">
        <v>77</v>
      </c>
      <c r="C1443" s="28" t="s">
        <v>76</v>
      </c>
      <c r="D1443" s="28" t="s">
        <v>72</v>
      </c>
      <c r="E1443" s="28" t="s">
        <v>92</v>
      </c>
      <c r="F1443" s="28" t="s">
        <v>93</v>
      </c>
      <c r="G1443" s="28">
        <v>45.728032364585097</v>
      </c>
      <c r="H1443" s="29">
        <v>2651.5026720000001</v>
      </c>
      <c r="I1443" s="30">
        <v>2610.6442258143638</v>
      </c>
    </row>
    <row r="1444" spans="1:9" x14ac:dyDescent="0.2">
      <c r="A1444" s="28">
        <v>2002</v>
      </c>
      <c r="B1444" s="28" t="s">
        <v>77</v>
      </c>
      <c r="C1444" s="28" t="s">
        <v>76</v>
      </c>
      <c r="D1444" s="28" t="s">
        <v>72</v>
      </c>
      <c r="E1444" s="28" t="s">
        <v>92</v>
      </c>
      <c r="F1444" s="28" t="s">
        <v>93</v>
      </c>
      <c r="G1444" s="28">
        <v>40.235286772980302</v>
      </c>
      <c r="H1444" s="29">
        <v>2660.593538304</v>
      </c>
      <c r="I1444" s="30">
        <v>2269.3160903330408</v>
      </c>
    </row>
    <row r="1445" spans="1:9" x14ac:dyDescent="0.2">
      <c r="A1445" s="28">
        <v>2001</v>
      </c>
      <c r="B1445" s="28" t="s">
        <v>77</v>
      </c>
      <c r="C1445" s="28" t="s">
        <v>76</v>
      </c>
      <c r="D1445" s="28" t="s">
        <v>72</v>
      </c>
      <c r="E1445" s="28" t="s">
        <v>92</v>
      </c>
      <c r="F1445" s="28" t="s">
        <v>93</v>
      </c>
      <c r="G1445" s="28">
        <v>46.949980972902402</v>
      </c>
      <c r="H1445" s="29">
        <v>2476.67832</v>
      </c>
      <c r="I1445" s="30">
        <v>2511.0523295077969</v>
      </c>
    </row>
    <row r="1446" spans="1:9" x14ac:dyDescent="0.2">
      <c r="A1446" s="28">
        <v>2000</v>
      </c>
      <c r="B1446" s="28" t="s">
        <v>77</v>
      </c>
      <c r="C1446" s="28" t="s">
        <v>76</v>
      </c>
      <c r="D1446" s="28" t="s">
        <v>72</v>
      </c>
      <c r="E1446" s="28" t="s">
        <v>92</v>
      </c>
      <c r="F1446" s="28" t="s">
        <v>93</v>
      </c>
      <c r="G1446" s="28">
        <v>40.786887495344899</v>
      </c>
      <c r="H1446" s="29">
        <v>2476.67832</v>
      </c>
      <c r="I1446" s="30">
        <v>2145.1928284124806</v>
      </c>
    </row>
    <row r="1447" spans="1:9" x14ac:dyDescent="0.2">
      <c r="A1447" s="28">
        <v>1999</v>
      </c>
      <c r="B1447" s="28" t="s">
        <v>77</v>
      </c>
      <c r="C1447" s="28" t="s">
        <v>76</v>
      </c>
      <c r="D1447" s="28" t="s">
        <v>72</v>
      </c>
      <c r="E1447" s="28" t="s">
        <v>92</v>
      </c>
      <c r="F1447" s="28" t="s">
        <v>93</v>
      </c>
      <c r="G1447" s="28">
        <v>44.478929342749602</v>
      </c>
      <c r="H1447" s="29">
        <v>3387.2218200000002</v>
      </c>
      <c r="I1447" s="30">
        <v>3233.614620728164</v>
      </c>
    </row>
    <row r="1448" spans="1:9" x14ac:dyDescent="0.2">
      <c r="A1448" s="28">
        <v>1998</v>
      </c>
      <c r="B1448" s="28" t="s">
        <v>77</v>
      </c>
      <c r="C1448" s="28" t="s">
        <v>76</v>
      </c>
      <c r="D1448" s="28" t="s">
        <v>72</v>
      </c>
      <c r="E1448" s="28" t="s">
        <v>92</v>
      </c>
      <c r="F1448" s="28" t="s">
        <v>93</v>
      </c>
      <c r="G1448" s="28">
        <v>42.007877712596901</v>
      </c>
      <c r="H1448" s="29">
        <v>3897.1261800000002</v>
      </c>
      <c r="I1448" s="30">
        <v>3489.575937682514</v>
      </c>
    </row>
    <row r="1449" spans="1:9" x14ac:dyDescent="0.2">
      <c r="A1449" s="28">
        <v>1997</v>
      </c>
      <c r="B1449" s="28" t="s">
        <v>77</v>
      </c>
      <c r="C1449" s="28" t="s">
        <v>76</v>
      </c>
      <c r="D1449" s="28" t="s">
        <v>72</v>
      </c>
      <c r="E1449" s="28" t="s">
        <v>92</v>
      </c>
      <c r="F1449" s="28" t="s">
        <v>93</v>
      </c>
      <c r="G1449" s="28">
        <v>44.0637795416175</v>
      </c>
      <c r="H1449" s="29">
        <v>3455.40331728</v>
      </c>
      <c r="I1449" s="30">
        <v>3264.3206950835356</v>
      </c>
    </row>
    <row r="1450" spans="1:9" x14ac:dyDescent="0.2">
      <c r="A1450" s="28">
        <v>1996</v>
      </c>
      <c r="B1450" s="28" t="s">
        <v>77</v>
      </c>
      <c r="C1450" s="28" t="s">
        <v>76</v>
      </c>
      <c r="D1450" s="28" t="s">
        <v>72</v>
      </c>
      <c r="E1450" s="28" t="s">
        <v>92</v>
      </c>
      <c r="F1450" s="28" t="s">
        <v>93</v>
      </c>
      <c r="G1450" s="28">
        <v>40.772351897520501</v>
      </c>
      <c r="H1450" s="29">
        <v>2986.58268</v>
      </c>
      <c r="I1450" s="30">
        <v>2585.809648278142</v>
      </c>
    </row>
    <row r="1451" spans="1:9" x14ac:dyDescent="0.2">
      <c r="A1451" s="28">
        <v>1995</v>
      </c>
      <c r="B1451" s="28" t="s">
        <v>77</v>
      </c>
      <c r="C1451" s="28" t="s">
        <v>76</v>
      </c>
      <c r="D1451" s="28" t="s">
        <v>72</v>
      </c>
      <c r="E1451" s="28" t="s">
        <v>92</v>
      </c>
      <c r="F1451" s="28" t="s">
        <v>93</v>
      </c>
      <c r="G1451" s="28">
        <v>42.007877712596901</v>
      </c>
      <c r="H1451" s="29">
        <v>2877.3174599999902</v>
      </c>
      <c r="I1451" s="30">
        <v>2576.4158792235294</v>
      </c>
    </row>
    <row r="1452" spans="1:9" x14ac:dyDescent="0.2">
      <c r="A1452" s="28">
        <v>1994</v>
      </c>
      <c r="B1452" s="28" t="s">
        <v>77</v>
      </c>
      <c r="C1452" s="28" t="s">
        <v>76</v>
      </c>
      <c r="D1452" s="28" t="s">
        <v>72</v>
      </c>
      <c r="E1452" s="28" t="s">
        <v>92</v>
      </c>
      <c r="F1452" s="28" t="s">
        <v>93</v>
      </c>
      <c r="G1452" s="28">
        <v>43.2579391254977</v>
      </c>
      <c r="H1452" s="29">
        <v>3095.8478999999902</v>
      </c>
      <c r="I1452" s="30">
        <v>2864.8522241541673</v>
      </c>
    </row>
    <row r="1453" spans="1:9" x14ac:dyDescent="0.2">
      <c r="A1453" s="28">
        <v>1993</v>
      </c>
      <c r="B1453" s="28" t="s">
        <v>77</v>
      </c>
      <c r="C1453" s="28" t="s">
        <v>76</v>
      </c>
      <c r="D1453" s="28" t="s">
        <v>72</v>
      </c>
      <c r="E1453" s="28" t="s">
        <v>92</v>
      </c>
      <c r="F1453" s="28" t="s">
        <v>93</v>
      </c>
      <c r="G1453" s="28">
        <v>35.830248637215</v>
      </c>
      <c r="H1453" s="29">
        <v>3205.11311999999</v>
      </c>
      <c r="I1453" s="30">
        <v>2395.3497122939161</v>
      </c>
    </row>
    <row r="1454" spans="1:9" x14ac:dyDescent="0.2">
      <c r="A1454" s="28">
        <v>1992</v>
      </c>
      <c r="B1454" s="28" t="s">
        <v>77</v>
      </c>
      <c r="C1454" s="28" t="s">
        <v>76</v>
      </c>
      <c r="D1454" s="28" t="s">
        <v>72</v>
      </c>
      <c r="E1454" s="28" t="s">
        <v>92</v>
      </c>
      <c r="F1454" s="28" t="s">
        <v>93</v>
      </c>
      <c r="G1454" s="28">
        <v>43.243403527673301</v>
      </c>
      <c r="H1454" s="29">
        <v>3205.11311999999</v>
      </c>
      <c r="I1454" s="30">
        <v>2964.8479923007731</v>
      </c>
    </row>
    <row r="1455" spans="1:9" x14ac:dyDescent="0.2">
      <c r="A1455" s="28">
        <v>1991</v>
      </c>
      <c r="B1455" s="28" t="s">
        <v>77</v>
      </c>
      <c r="C1455" s="28" t="s">
        <v>76</v>
      </c>
      <c r="D1455" s="28" t="s">
        <v>72</v>
      </c>
      <c r="E1455" s="28" t="s">
        <v>92</v>
      </c>
      <c r="F1455" s="28" t="s">
        <v>93</v>
      </c>
      <c r="G1455" s="28">
        <v>37.0657744522914</v>
      </c>
      <c r="H1455" s="29">
        <v>3132.26963999999</v>
      </c>
      <c r="I1455" s="30">
        <v>2433.66913565199</v>
      </c>
    </row>
    <row r="1456" spans="1:9" x14ac:dyDescent="0.2">
      <c r="A1456" s="28">
        <v>1990</v>
      </c>
      <c r="B1456" s="28" t="s">
        <v>77</v>
      </c>
      <c r="C1456" s="28" t="s">
        <v>76</v>
      </c>
      <c r="D1456" s="28" t="s">
        <v>72</v>
      </c>
      <c r="E1456" s="28" t="s">
        <v>92</v>
      </c>
      <c r="F1456" s="28" t="s">
        <v>93</v>
      </c>
      <c r="G1456" s="28">
        <v>43.243403527673301</v>
      </c>
      <c r="H1456" s="29">
        <v>2768.05223999999</v>
      </c>
      <c r="I1456" s="30">
        <v>2560.550538805212</v>
      </c>
    </row>
    <row r="1457" spans="1:9" x14ac:dyDescent="0.2">
      <c r="A1457" s="28">
        <v>2020</v>
      </c>
      <c r="B1457" s="28" t="s">
        <v>79</v>
      </c>
      <c r="C1457" s="28" t="s">
        <v>80</v>
      </c>
      <c r="D1457" s="28" t="s">
        <v>72</v>
      </c>
      <c r="E1457" s="28" t="s">
        <v>92</v>
      </c>
      <c r="F1457" s="28" t="s">
        <v>93</v>
      </c>
      <c r="G1457" s="28">
        <v>8.3147310519175299</v>
      </c>
      <c r="H1457" s="29">
        <v>108.33039534</v>
      </c>
      <c r="I1457" s="30">
        <v>12.699251042835002</v>
      </c>
    </row>
    <row r="1458" spans="1:9" x14ac:dyDescent="0.2">
      <c r="A1458" s="28">
        <v>2019</v>
      </c>
      <c r="B1458" s="28" t="s">
        <v>79</v>
      </c>
      <c r="C1458" s="28" t="s">
        <v>80</v>
      </c>
      <c r="D1458" s="28" t="s">
        <v>72</v>
      </c>
      <c r="E1458" s="28" t="s">
        <v>92</v>
      </c>
      <c r="F1458" s="28" t="s">
        <v>93</v>
      </c>
      <c r="G1458" s="28">
        <v>8.3147310519175299</v>
      </c>
      <c r="H1458" s="29">
        <v>108.33039534</v>
      </c>
      <c r="I1458" s="30">
        <v>12.699251042835002</v>
      </c>
    </row>
    <row r="1459" spans="1:9" x14ac:dyDescent="0.2">
      <c r="A1459" s="28">
        <v>2018</v>
      </c>
      <c r="B1459" s="28" t="s">
        <v>79</v>
      </c>
      <c r="C1459" s="28" t="s">
        <v>80</v>
      </c>
      <c r="D1459" s="28" t="s">
        <v>72</v>
      </c>
      <c r="E1459" s="28" t="s">
        <v>92</v>
      </c>
      <c r="F1459" s="28" t="s">
        <v>93</v>
      </c>
      <c r="G1459" s="28">
        <v>8.3147310519175299</v>
      </c>
      <c r="H1459" s="29">
        <v>108.33039534</v>
      </c>
      <c r="I1459" s="30">
        <v>12.699251042835002</v>
      </c>
    </row>
    <row r="1460" spans="1:9" x14ac:dyDescent="0.2">
      <c r="A1460" s="28">
        <v>2017</v>
      </c>
      <c r="B1460" s="28" t="s">
        <v>79</v>
      </c>
      <c r="C1460" s="28" t="s">
        <v>80</v>
      </c>
      <c r="D1460" s="28" t="s">
        <v>72</v>
      </c>
      <c r="E1460" s="28" t="s">
        <v>92</v>
      </c>
      <c r="F1460" s="28" t="s">
        <v>93</v>
      </c>
      <c r="G1460" s="28">
        <v>8.3147310519175299</v>
      </c>
      <c r="H1460" s="29">
        <v>108.33039534</v>
      </c>
      <c r="I1460" s="30">
        <v>12.699251042835002</v>
      </c>
    </row>
    <row r="1461" spans="1:9" x14ac:dyDescent="0.2">
      <c r="A1461" s="28">
        <v>2016</v>
      </c>
      <c r="B1461" s="28" t="s">
        <v>79</v>
      </c>
      <c r="C1461" s="28" t="s">
        <v>80</v>
      </c>
      <c r="D1461" s="28" t="s">
        <v>72</v>
      </c>
      <c r="E1461" s="28" t="s">
        <v>92</v>
      </c>
      <c r="F1461" s="28" t="s">
        <v>93</v>
      </c>
      <c r="G1461" s="28">
        <v>8.2737046674655197</v>
      </c>
      <c r="H1461" s="29">
        <v>146.6259326915</v>
      </c>
      <c r="I1461" s="30">
        <v>17.023081373003929</v>
      </c>
    </row>
    <row r="1462" spans="1:9" x14ac:dyDescent="0.2">
      <c r="A1462" s="28">
        <v>2015</v>
      </c>
      <c r="B1462" s="28" t="s">
        <v>79</v>
      </c>
      <c r="C1462" s="28" t="s">
        <v>80</v>
      </c>
      <c r="D1462" s="28" t="s">
        <v>72</v>
      </c>
      <c r="E1462" s="28" t="s">
        <v>92</v>
      </c>
      <c r="F1462" s="28" t="s">
        <v>93</v>
      </c>
      <c r="G1462" s="28">
        <v>8.2326782830135095</v>
      </c>
      <c r="H1462" s="29">
        <v>207.73078706099901</v>
      </c>
      <c r="I1462" s="30">
        <v>23.882887820044235</v>
      </c>
    </row>
    <row r="1463" spans="1:9" x14ac:dyDescent="0.2">
      <c r="A1463" s="28">
        <v>2014</v>
      </c>
      <c r="B1463" s="28" t="s">
        <v>79</v>
      </c>
      <c r="C1463" s="28" t="s">
        <v>80</v>
      </c>
      <c r="D1463" s="28" t="s">
        <v>72</v>
      </c>
      <c r="E1463" s="28" t="s">
        <v>92</v>
      </c>
      <c r="F1463" s="28" t="s">
        <v>93</v>
      </c>
      <c r="G1463" s="28">
        <v>8.1916518985615099</v>
      </c>
      <c r="H1463" s="29">
        <v>247.77952533600001</v>
      </c>
      <c r="I1463" s="30">
        <v>28.207730261361494</v>
      </c>
    </row>
    <row r="1464" spans="1:9" x14ac:dyDescent="0.2">
      <c r="A1464" s="28">
        <v>2013</v>
      </c>
      <c r="B1464" s="28" t="s">
        <v>79</v>
      </c>
      <c r="C1464" s="28" t="s">
        <v>80</v>
      </c>
      <c r="D1464" s="28" t="s">
        <v>72</v>
      </c>
      <c r="E1464" s="28" t="s">
        <v>92</v>
      </c>
      <c r="F1464" s="28" t="s">
        <v>93</v>
      </c>
      <c r="G1464" s="28">
        <v>8.1506255141094996</v>
      </c>
      <c r="H1464" s="29">
        <v>258.15243688800001</v>
      </c>
      <c r="I1464" s="30">
        <v>29.097323517800088</v>
      </c>
    </row>
    <row r="1465" spans="1:9" x14ac:dyDescent="0.2">
      <c r="A1465" s="28">
        <v>2012</v>
      </c>
      <c r="B1465" s="28" t="s">
        <v>79</v>
      </c>
      <c r="C1465" s="28" t="s">
        <v>80</v>
      </c>
      <c r="D1465" s="28" t="s">
        <v>72</v>
      </c>
      <c r="E1465" s="28" t="s">
        <v>92</v>
      </c>
      <c r="F1465" s="28" t="s">
        <v>93</v>
      </c>
      <c r="G1465" s="28">
        <v>8.1095991296574894</v>
      </c>
      <c r="H1465" s="29">
        <v>268.52534844000002</v>
      </c>
      <c r="I1465" s="30">
        <v>29.963508706509437</v>
      </c>
    </row>
    <row r="1466" spans="1:9" x14ac:dyDescent="0.2">
      <c r="A1466" s="28">
        <v>2011</v>
      </c>
      <c r="B1466" s="28" t="s">
        <v>79</v>
      </c>
      <c r="C1466" s="28" t="s">
        <v>80</v>
      </c>
      <c r="D1466" s="28" t="s">
        <v>72</v>
      </c>
      <c r="E1466" s="28" t="s">
        <v>92</v>
      </c>
      <c r="F1466" s="28" t="s">
        <v>93</v>
      </c>
      <c r="G1466" s="28">
        <v>8.2974193135201997</v>
      </c>
      <c r="H1466" s="29">
        <v>240.88853212800001</v>
      </c>
      <c r="I1466" s="30">
        <v>28.123957613066207</v>
      </c>
    </row>
    <row r="1467" spans="1:9" x14ac:dyDescent="0.2">
      <c r="A1467" s="28">
        <v>2010</v>
      </c>
      <c r="B1467" s="28" t="s">
        <v>79</v>
      </c>
      <c r="C1467" s="28" t="s">
        <v>80</v>
      </c>
      <c r="D1467" s="28" t="s">
        <v>72</v>
      </c>
      <c r="E1467" s="28" t="s">
        <v>92</v>
      </c>
      <c r="F1467" s="28" t="s">
        <v>93</v>
      </c>
      <c r="G1467" s="28">
        <v>8.4852394973828993</v>
      </c>
      <c r="H1467" s="29">
        <v>213.251715816</v>
      </c>
      <c r="I1467" s="30">
        <v>25.998889554572152</v>
      </c>
    </row>
    <row r="1468" spans="1:9" x14ac:dyDescent="0.2">
      <c r="A1468" s="28">
        <v>2009</v>
      </c>
      <c r="B1468" s="28" t="s">
        <v>79</v>
      </c>
      <c r="C1468" s="28" t="s">
        <v>80</v>
      </c>
      <c r="D1468" s="28" t="s">
        <v>72</v>
      </c>
      <c r="E1468" s="28" t="s">
        <v>92</v>
      </c>
      <c r="F1468" s="28" t="s">
        <v>93</v>
      </c>
      <c r="G1468" s="28">
        <v>8.6730596812456007</v>
      </c>
      <c r="H1468" s="29">
        <v>185.61489950399999</v>
      </c>
      <c r="I1468" s="30">
        <v>23.588304531027315</v>
      </c>
    </row>
    <row r="1469" spans="1:9" x14ac:dyDescent="0.2">
      <c r="A1469" s="28">
        <v>2008</v>
      </c>
      <c r="B1469" s="28" t="s">
        <v>79</v>
      </c>
      <c r="C1469" s="28" t="s">
        <v>80</v>
      </c>
      <c r="D1469" s="28" t="s">
        <v>72</v>
      </c>
      <c r="E1469" s="28" t="s">
        <v>92</v>
      </c>
      <c r="F1469" s="28" t="s">
        <v>93</v>
      </c>
      <c r="G1469" s="28">
        <v>8.8608798651083092</v>
      </c>
      <c r="H1469" s="29">
        <v>157.97808319200001</v>
      </c>
      <c r="I1469" s="30">
        <v>20.892202542431768</v>
      </c>
    </row>
    <row r="1470" spans="1:9" x14ac:dyDescent="0.2">
      <c r="A1470" s="28">
        <v>2007</v>
      </c>
      <c r="B1470" s="28" t="s">
        <v>79</v>
      </c>
      <c r="C1470" s="28" t="s">
        <v>80</v>
      </c>
      <c r="D1470" s="28" t="s">
        <v>72</v>
      </c>
      <c r="E1470" s="28" t="s">
        <v>92</v>
      </c>
      <c r="F1470" s="28" t="s">
        <v>93</v>
      </c>
      <c r="G1470" s="28">
        <v>9.0487000489710105</v>
      </c>
      <c r="H1470" s="29">
        <v>130.34126688000001</v>
      </c>
      <c r="I1470" s="30">
        <v>17.9105835887854</v>
      </c>
    </row>
    <row r="1471" spans="1:9" x14ac:dyDescent="0.2">
      <c r="A1471" s="28">
        <v>2006</v>
      </c>
      <c r="B1471" s="28" t="s">
        <v>79</v>
      </c>
      <c r="C1471" s="28" t="s">
        <v>80</v>
      </c>
      <c r="D1471" s="28" t="s">
        <v>72</v>
      </c>
      <c r="E1471" s="28" t="s">
        <v>92</v>
      </c>
      <c r="F1471" s="28" t="s">
        <v>93</v>
      </c>
      <c r="G1471" s="28">
        <v>8.7678570227106096</v>
      </c>
      <c r="H1471" s="29">
        <v>129.185483664</v>
      </c>
      <c r="I1471" s="30">
        <v>16.753951299257892</v>
      </c>
    </row>
    <row r="1472" spans="1:9" x14ac:dyDescent="0.2">
      <c r="A1472" s="28">
        <v>2005</v>
      </c>
      <c r="B1472" s="28" t="s">
        <v>79</v>
      </c>
      <c r="C1472" s="28" t="s">
        <v>80</v>
      </c>
      <c r="D1472" s="28" t="s">
        <v>72</v>
      </c>
      <c r="E1472" s="28" t="s">
        <v>92</v>
      </c>
      <c r="F1472" s="28" t="s">
        <v>93</v>
      </c>
      <c r="G1472" s="28">
        <v>8.4870139964502194</v>
      </c>
      <c r="H1472" s="29">
        <v>128.029700448</v>
      </c>
      <c r="I1472" s="30">
        <v>15.615173262248746</v>
      </c>
    </row>
    <row r="1473" spans="1:9" x14ac:dyDescent="0.2">
      <c r="A1473" s="28">
        <v>2004</v>
      </c>
      <c r="B1473" s="28" t="s">
        <v>79</v>
      </c>
      <c r="C1473" s="28" t="s">
        <v>80</v>
      </c>
      <c r="D1473" s="28" t="s">
        <v>72</v>
      </c>
      <c r="E1473" s="28" t="s">
        <v>92</v>
      </c>
      <c r="F1473" s="28" t="s">
        <v>93</v>
      </c>
      <c r="G1473" s="28">
        <v>8.2061709701898202</v>
      </c>
      <c r="H1473" s="29">
        <v>126.873917232</v>
      </c>
      <c r="I1473" s="30">
        <v>14.494249477757913</v>
      </c>
    </row>
    <row r="1474" spans="1:9" x14ac:dyDescent="0.2">
      <c r="A1474" s="28">
        <v>2003</v>
      </c>
      <c r="B1474" s="28" t="s">
        <v>79</v>
      </c>
      <c r="C1474" s="28" t="s">
        <v>80</v>
      </c>
      <c r="D1474" s="28" t="s">
        <v>72</v>
      </c>
      <c r="E1474" s="28" t="s">
        <v>92</v>
      </c>
      <c r="F1474" s="28" t="s">
        <v>93</v>
      </c>
      <c r="G1474" s="28">
        <v>7.92532794392943</v>
      </c>
      <c r="H1474" s="29">
        <v>125.71813401599999</v>
      </c>
      <c r="I1474" s="30">
        <v>13.391179945785458</v>
      </c>
    </row>
    <row r="1475" spans="1:9" x14ac:dyDescent="0.2">
      <c r="A1475" s="28">
        <v>2002</v>
      </c>
      <c r="B1475" s="28" t="s">
        <v>79</v>
      </c>
      <c r="C1475" s="28" t="s">
        <v>80</v>
      </c>
      <c r="D1475" s="28" t="s">
        <v>72</v>
      </c>
      <c r="E1475" s="28" t="s">
        <v>92</v>
      </c>
      <c r="F1475" s="28" t="s">
        <v>93</v>
      </c>
      <c r="G1475" s="28">
        <v>7.6444849176690397</v>
      </c>
      <c r="H1475" s="29">
        <v>124.5623508</v>
      </c>
      <c r="I1475" s="30">
        <v>12.30596466633134</v>
      </c>
    </row>
    <row r="1476" spans="1:9" x14ac:dyDescent="0.2">
      <c r="A1476" s="28">
        <v>2001</v>
      </c>
      <c r="B1476" s="28" t="s">
        <v>79</v>
      </c>
      <c r="C1476" s="28" t="s">
        <v>80</v>
      </c>
      <c r="D1476" s="28" t="s">
        <v>72</v>
      </c>
      <c r="E1476" s="28" t="s">
        <v>92</v>
      </c>
      <c r="F1476" s="28" t="s">
        <v>93</v>
      </c>
      <c r="G1476" s="28">
        <v>7.5404255659077499</v>
      </c>
      <c r="H1476" s="29">
        <v>139.93718131200001</v>
      </c>
      <c r="I1476" s="30">
        <v>13.424415058574617</v>
      </c>
    </row>
    <row r="1477" spans="1:9" x14ac:dyDescent="0.2">
      <c r="A1477" s="28">
        <v>2000</v>
      </c>
      <c r="B1477" s="28" t="s">
        <v>79</v>
      </c>
      <c r="C1477" s="28" t="s">
        <v>80</v>
      </c>
      <c r="D1477" s="28" t="s">
        <v>72</v>
      </c>
      <c r="E1477" s="28" t="s">
        <v>92</v>
      </c>
      <c r="F1477" s="28" t="s">
        <v>93</v>
      </c>
      <c r="G1477" s="28">
        <v>7.4363662141464602</v>
      </c>
      <c r="H1477" s="29">
        <v>155.312011824</v>
      </c>
      <c r="I1477" s="30">
        <v>14.454863338176501</v>
      </c>
    </row>
    <row r="1478" spans="1:9" x14ac:dyDescent="0.2">
      <c r="A1478" s="28">
        <v>1999</v>
      </c>
      <c r="B1478" s="28" t="s">
        <v>79</v>
      </c>
      <c r="C1478" s="28" t="s">
        <v>80</v>
      </c>
      <c r="D1478" s="28" t="s">
        <v>72</v>
      </c>
      <c r="E1478" s="28" t="s">
        <v>92</v>
      </c>
      <c r="F1478" s="28" t="s">
        <v>93</v>
      </c>
      <c r="G1478" s="28">
        <v>7.3323068623851801</v>
      </c>
      <c r="H1478" s="29">
        <v>213.35855291999999</v>
      </c>
      <c r="I1478" s="30">
        <v>19.246636881421296</v>
      </c>
    </row>
    <row r="1479" spans="1:9" x14ac:dyDescent="0.2">
      <c r="A1479" s="28">
        <v>1998</v>
      </c>
      <c r="B1479" s="28" t="s">
        <v>79</v>
      </c>
      <c r="C1479" s="28" t="s">
        <v>80</v>
      </c>
      <c r="D1479" s="28" t="s">
        <v>72</v>
      </c>
      <c r="E1479" s="28" t="s">
        <v>92</v>
      </c>
      <c r="F1479" s="28" t="s">
        <v>93</v>
      </c>
      <c r="G1479" s="28">
        <v>7.2282475106238904</v>
      </c>
      <c r="H1479" s="29">
        <v>232.57709105999999</v>
      </c>
      <c r="I1479" s="30">
        <v>20.314691949320164</v>
      </c>
    </row>
    <row r="1480" spans="1:9" x14ac:dyDescent="0.2">
      <c r="A1480" s="28">
        <v>1997</v>
      </c>
      <c r="B1480" s="28" t="s">
        <v>79</v>
      </c>
      <c r="C1480" s="28" t="s">
        <v>80</v>
      </c>
      <c r="D1480" s="28" t="s">
        <v>72</v>
      </c>
      <c r="E1480" s="28" t="s">
        <v>92</v>
      </c>
      <c r="F1480" s="28" t="s">
        <v>93</v>
      </c>
      <c r="G1480" s="28">
        <v>7.1241881588625997</v>
      </c>
      <c r="H1480" s="29">
        <v>251.79562920000001</v>
      </c>
      <c r="I1480" s="30">
        <v>21.272744376417279</v>
      </c>
    </row>
    <row r="1481" spans="1:9" x14ac:dyDescent="0.2">
      <c r="A1481" s="28">
        <v>1996</v>
      </c>
      <c r="B1481" s="28" t="s">
        <v>79</v>
      </c>
      <c r="C1481" s="28" t="s">
        <v>80</v>
      </c>
      <c r="D1481" s="28" t="s">
        <v>72</v>
      </c>
      <c r="E1481" s="28" t="s">
        <v>92</v>
      </c>
      <c r="F1481" s="28" t="s">
        <v>93</v>
      </c>
      <c r="G1481" s="28">
        <v>7.1241881588625997</v>
      </c>
      <c r="H1481" s="29">
        <v>251.79562920000001</v>
      </c>
      <c r="I1481" s="30">
        <v>21.272744376417279</v>
      </c>
    </row>
    <row r="1482" spans="1:9" x14ac:dyDescent="0.2">
      <c r="A1482" s="28">
        <v>1995</v>
      </c>
      <c r="B1482" s="28" t="s">
        <v>79</v>
      </c>
      <c r="C1482" s="28" t="s">
        <v>80</v>
      </c>
      <c r="D1482" s="28" t="s">
        <v>72</v>
      </c>
      <c r="E1482" s="28" t="s">
        <v>92</v>
      </c>
      <c r="F1482" s="28" t="s">
        <v>93</v>
      </c>
      <c r="G1482" s="28">
        <v>7.1241881588625997</v>
      </c>
      <c r="H1482" s="29">
        <v>251.79562920000001</v>
      </c>
      <c r="I1482" s="30">
        <v>21.272744376417279</v>
      </c>
    </row>
    <row r="1483" spans="1:9" x14ac:dyDescent="0.2">
      <c r="A1483" s="28">
        <v>1994</v>
      </c>
      <c r="B1483" s="28" t="s">
        <v>79</v>
      </c>
      <c r="C1483" s="28" t="s">
        <v>80</v>
      </c>
      <c r="D1483" s="28" t="s">
        <v>72</v>
      </c>
      <c r="E1483" s="28" t="s">
        <v>92</v>
      </c>
      <c r="F1483" s="28" t="s">
        <v>93</v>
      </c>
      <c r="G1483" s="28">
        <v>7.1241881588625997</v>
      </c>
      <c r="H1483" s="29">
        <v>251.79562920000001</v>
      </c>
      <c r="I1483" s="30">
        <v>21.272744376417279</v>
      </c>
    </row>
    <row r="1484" spans="1:9" x14ac:dyDescent="0.2">
      <c r="A1484" s="28">
        <v>1993</v>
      </c>
      <c r="B1484" s="28" t="s">
        <v>79</v>
      </c>
      <c r="C1484" s="28" t="s">
        <v>80</v>
      </c>
      <c r="D1484" s="28" t="s">
        <v>72</v>
      </c>
      <c r="E1484" s="28" t="s">
        <v>92</v>
      </c>
      <c r="F1484" s="28" t="s">
        <v>93</v>
      </c>
      <c r="G1484" s="28">
        <v>7.1241881588625997</v>
      </c>
      <c r="H1484" s="29">
        <v>251.79562920000001</v>
      </c>
      <c r="I1484" s="30">
        <v>21.272744376417279</v>
      </c>
    </row>
    <row r="1485" spans="1:9" x14ac:dyDescent="0.2">
      <c r="A1485" s="28">
        <v>1992</v>
      </c>
      <c r="B1485" s="28" t="s">
        <v>79</v>
      </c>
      <c r="C1485" s="28" t="s">
        <v>80</v>
      </c>
      <c r="D1485" s="28" t="s">
        <v>72</v>
      </c>
      <c r="E1485" s="28" t="s">
        <v>92</v>
      </c>
      <c r="F1485" s="28" t="s">
        <v>93</v>
      </c>
      <c r="G1485" s="28">
        <v>7.1241881588625997</v>
      </c>
      <c r="H1485" s="29">
        <v>251.79562920000001</v>
      </c>
      <c r="I1485" s="30">
        <v>21.272744376417279</v>
      </c>
    </row>
    <row r="1486" spans="1:9" x14ac:dyDescent="0.2">
      <c r="A1486" s="28">
        <v>1991</v>
      </c>
      <c r="B1486" s="28" t="s">
        <v>79</v>
      </c>
      <c r="C1486" s="28" t="s">
        <v>80</v>
      </c>
      <c r="D1486" s="28" t="s">
        <v>72</v>
      </c>
      <c r="E1486" s="28" t="s">
        <v>92</v>
      </c>
      <c r="F1486" s="28" t="s">
        <v>93</v>
      </c>
      <c r="G1486" s="28">
        <v>7.1241881588625997</v>
      </c>
      <c r="H1486" s="29">
        <v>251.79562920000001</v>
      </c>
      <c r="I1486" s="30">
        <v>21.272744376417279</v>
      </c>
    </row>
    <row r="1487" spans="1:9" x14ac:dyDescent="0.2">
      <c r="A1487" s="28">
        <v>1990</v>
      </c>
      <c r="B1487" s="28" t="s">
        <v>79</v>
      </c>
      <c r="C1487" s="28" t="s">
        <v>80</v>
      </c>
      <c r="D1487" s="28" t="s">
        <v>72</v>
      </c>
      <c r="E1487" s="28" t="s">
        <v>92</v>
      </c>
      <c r="F1487" s="28" t="s">
        <v>93</v>
      </c>
      <c r="G1487" s="28">
        <v>7.1241881588625997</v>
      </c>
      <c r="H1487" s="29">
        <v>251.79562920000001</v>
      </c>
      <c r="I1487" s="30">
        <v>21.272744376417279</v>
      </c>
    </row>
    <row r="1488" spans="1:9" x14ac:dyDescent="0.2">
      <c r="A1488" s="28">
        <v>2020</v>
      </c>
      <c r="B1488" s="28" t="s">
        <v>81</v>
      </c>
      <c r="C1488" s="28" t="s">
        <v>82</v>
      </c>
      <c r="D1488" s="28" t="s">
        <v>72</v>
      </c>
      <c r="E1488" s="28" t="s">
        <v>92</v>
      </c>
      <c r="F1488" s="28" t="s">
        <v>93</v>
      </c>
      <c r="G1488" s="28">
        <v>2.81161701568498</v>
      </c>
      <c r="H1488" s="29">
        <v>29.1616731599999</v>
      </c>
      <c r="I1488" s="30">
        <v>-1.0589457624407905</v>
      </c>
    </row>
    <row r="1489" spans="1:9" x14ac:dyDescent="0.2">
      <c r="A1489" s="28">
        <v>2019</v>
      </c>
      <c r="B1489" s="28" t="s">
        <v>81</v>
      </c>
      <c r="C1489" s="28" t="s">
        <v>82</v>
      </c>
      <c r="D1489" s="28" t="s">
        <v>72</v>
      </c>
      <c r="E1489" s="28" t="s">
        <v>92</v>
      </c>
      <c r="F1489" s="28" t="s">
        <v>93</v>
      </c>
      <c r="G1489" s="28">
        <v>2.81161701568498</v>
      </c>
      <c r="H1489" s="29">
        <v>29.1616731599999</v>
      </c>
      <c r="I1489" s="30">
        <v>-1.0589457624407905</v>
      </c>
    </row>
    <row r="1490" spans="1:9" x14ac:dyDescent="0.2">
      <c r="A1490" s="28">
        <v>2018</v>
      </c>
      <c r="B1490" s="28" t="s">
        <v>81</v>
      </c>
      <c r="C1490" s="28" t="s">
        <v>82</v>
      </c>
      <c r="D1490" s="28" t="s">
        <v>72</v>
      </c>
      <c r="E1490" s="28" t="s">
        <v>92</v>
      </c>
      <c r="F1490" s="28" t="s">
        <v>93</v>
      </c>
      <c r="G1490" s="28">
        <v>2.81161701568498</v>
      </c>
      <c r="H1490" s="29">
        <v>29.1616731599999</v>
      </c>
      <c r="I1490" s="30">
        <v>-1.0589457624407905</v>
      </c>
    </row>
    <row r="1491" spans="1:9" x14ac:dyDescent="0.2">
      <c r="A1491" s="28">
        <v>2017</v>
      </c>
      <c r="B1491" s="28" t="s">
        <v>81</v>
      </c>
      <c r="C1491" s="28" t="s">
        <v>82</v>
      </c>
      <c r="D1491" s="28" t="s">
        <v>72</v>
      </c>
      <c r="E1491" s="28" t="s">
        <v>92</v>
      </c>
      <c r="F1491" s="28" t="s">
        <v>93</v>
      </c>
      <c r="G1491" s="28">
        <v>2.81161701568498</v>
      </c>
      <c r="H1491" s="29">
        <v>29.1616731599999</v>
      </c>
      <c r="I1491" s="30">
        <v>-1.0589457624407905</v>
      </c>
    </row>
    <row r="1492" spans="1:9" x14ac:dyDescent="0.2">
      <c r="A1492" s="28">
        <v>2016</v>
      </c>
      <c r="B1492" s="28" t="s">
        <v>81</v>
      </c>
      <c r="C1492" s="28" t="s">
        <v>82</v>
      </c>
      <c r="D1492" s="28" t="s">
        <v>72</v>
      </c>
      <c r="E1492" s="28" t="s">
        <v>92</v>
      </c>
      <c r="F1492" s="28" t="s">
        <v>93</v>
      </c>
      <c r="G1492" s="28">
        <v>2.9161648864650598</v>
      </c>
      <c r="H1492" s="29">
        <v>38.833951840200001</v>
      </c>
      <c r="I1492" s="30">
        <v>-1.3016994755044027</v>
      </c>
    </row>
    <row r="1493" spans="1:9" x14ac:dyDescent="0.2">
      <c r="A1493" s="28">
        <v>2015</v>
      </c>
      <c r="B1493" s="28" t="s">
        <v>81</v>
      </c>
      <c r="C1493" s="28" t="s">
        <v>82</v>
      </c>
      <c r="D1493" s="28" t="s">
        <v>72</v>
      </c>
      <c r="E1493" s="28" t="s">
        <v>92</v>
      </c>
      <c r="F1493" s="28" t="s">
        <v>93</v>
      </c>
      <c r="G1493" s="28">
        <v>3.0207127572451502</v>
      </c>
      <c r="H1493" s="29">
        <v>47.5199298012</v>
      </c>
      <c r="I1493" s="30">
        <v>-1.4601125571938609</v>
      </c>
    </row>
    <row r="1494" spans="1:9" x14ac:dyDescent="0.2">
      <c r="A1494" s="28">
        <v>2014</v>
      </c>
      <c r="B1494" s="28" t="s">
        <v>81</v>
      </c>
      <c r="C1494" s="28" t="s">
        <v>82</v>
      </c>
      <c r="D1494" s="28" t="s">
        <v>72</v>
      </c>
      <c r="E1494" s="28" t="s">
        <v>92</v>
      </c>
      <c r="F1494" s="28" t="s">
        <v>93</v>
      </c>
      <c r="G1494" s="28">
        <v>3.1252606280252402</v>
      </c>
      <c r="H1494" s="29">
        <v>55.9486488719999</v>
      </c>
      <c r="I1494" s="30">
        <v>-1.5628144588566242</v>
      </c>
    </row>
    <row r="1495" spans="1:9" x14ac:dyDescent="0.2">
      <c r="A1495" s="28">
        <v>2013</v>
      </c>
      <c r="B1495" s="28" t="s">
        <v>81</v>
      </c>
      <c r="C1495" s="28" t="s">
        <v>82</v>
      </c>
      <c r="D1495" s="28" t="s">
        <v>72</v>
      </c>
      <c r="E1495" s="28" t="s">
        <v>92</v>
      </c>
      <c r="F1495" s="28" t="s">
        <v>93</v>
      </c>
      <c r="G1495" s="28">
        <v>3.2298084988053302</v>
      </c>
      <c r="H1495" s="29">
        <v>55.157083055999898</v>
      </c>
      <c r="I1495" s="30">
        <v>-1.386633107766996</v>
      </c>
    </row>
    <row r="1496" spans="1:9" x14ac:dyDescent="0.2">
      <c r="A1496" s="28">
        <v>2012</v>
      </c>
      <c r="B1496" s="28" t="s">
        <v>81</v>
      </c>
      <c r="C1496" s="28" t="s">
        <v>82</v>
      </c>
      <c r="D1496" s="28" t="s">
        <v>72</v>
      </c>
      <c r="E1496" s="28" t="s">
        <v>92</v>
      </c>
      <c r="F1496" s="28" t="s">
        <v>93</v>
      </c>
      <c r="G1496" s="28">
        <v>3.3343563695854201</v>
      </c>
      <c r="H1496" s="29">
        <v>54.365517239999903</v>
      </c>
      <c r="I1496" s="30">
        <v>-1.2148739254700507</v>
      </c>
    </row>
    <row r="1497" spans="1:9" x14ac:dyDescent="0.2">
      <c r="A1497" s="28">
        <v>2011</v>
      </c>
      <c r="B1497" s="28" t="s">
        <v>81</v>
      </c>
      <c r="C1497" s="28" t="s">
        <v>82</v>
      </c>
      <c r="D1497" s="28" t="s">
        <v>72</v>
      </c>
      <c r="E1497" s="28" t="s">
        <v>92</v>
      </c>
      <c r="F1497" s="28" t="s">
        <v>93</v>
      </c>
      <c r="G1497" s="28">
        <v>3.17123484315966</v>
      </c>
      <c r="H1497" s="29">
        <v>48.375355067999998</v>
      </c>
      <c r="I1497" s="30">
        <v>-1.2918483050040059</v>
      </c>
    </row>
    <row r="1498" spans="1:9" x14ac:dyDescent="0.2">
      <c r="A1498" s="28">
        <v>2010</v>
      </c>
      <c r="B1498" s="28" t="s">
        <v>81</v>
      </c>
      <c r="C1498" s="28" t="s">
        <v>82</v>
      </c>
      <c r="D1498" s="28" t="s">
        <v>72</v>
      </c>
      <c r="E1498" s="28" t="s">
        <v>92</v>
      </c>
      <c r="F1498" s="28" t="s">
        <v>93</v>
      </c>
      <c r="G1498" s="28">
        <v>3.00811331673391</v>
      </c>
      <c r="H1498" s="29">
        <v>42.3851928959999</v>
      </c>
      <c r="I1498" s="30">
        <v>-1.3166091673256348</v>
      </c>
    </row>
    <row r="1499" spans="1:9" x14ac:dyDescent="0.2">
      <c r="A1499" s="28">
        <v>2009</v>
      </c>
      <c r="B1499" s="28" t="s">
        <v>81</v>
      </c>
      <c r="C1499" s="28" t="s">
        <v>82</v>
      </c>
      <c r="D1499" s="28" t="s">
        <v>72</v>
      </c>
      <c r="E1499" s="28" t="s">
        <v>92</v>
      </c>
      <c r="F1499" s="28" t="s">
        <v>93</v>
      </c>
      <c r="G1499" s="28">
        <v>2.8449917903081601</v>
      </c>
      <c r="H1499" s="29">
        <v>36.395030723999902</v>
      </c>
      <c r="I1499" s="30">
        <v>-1.2891565124349542</v>
      </c>
    </row>
    <row r="1500" spans="1:9" x14ac:dyDescent="0.2">
      <c r="A1500" s="28">
        <v>2008</v>
      </c>
      <c r="B1500" s="28" t="s">
        <v>81</v>
      </c>
      <c r="C1500" s="28" t="s">
        <v>82</v>
      </c>
      <c r="D1500" s="28" t="s">
        <v>72</v>
      </c>
      <c r="E1500" s="28" t="s">
        <v>92</v>
      </c>
      <c r="F1500" s="28" t="s">
        <v>93</v>
      </c>
      <c r="G1500" s="28">
        <v>2.6818702638824101</v>
      </c>
      <c r="H1500" s="29">
        <v>30.404868552</v>
      </c>
      <c r="I1500" s="30">
        <v>-1.2094903403319703</v>
      </c>
    </row>
    <row r="1501" spans="1:9" x14ac:dyDescent="0.2">
      <c r="A1501" s="28">
        <v>2007</v>
      </c>
      <c r="B1501" s="28" t="s">
        <v>81</v>
      </c>
      <c r="C1501" s="28" t="s">
        <v>82</v>
      </c>
      <c r="D1501" s="28" t="s">
        <v>72</v>
      </c>
      <c r="E1501" s="28" t="s">
        <v>92</v>
      </c>
      <c r="F1501" s="28" t="s">
        <v>93</v>
      </c>
      <c r="G1501" s="28">
        <v>2.51874873745665</v>
      </c>
      <c r="H1501" s="29">
        <v>24.414706379999998</v>
      </c>
      <c r="I1501" s="30">
        <v>-1.0776106510166799</v>
      </c>
    </row>
    <row r="1502" spans="1:9" x14ac:dyDescent="0.2">
      <c r="A1502" s="28">
        <v>2006</v>
      </c>
      <c r="B1502" s="28" t="s">
        <v>81</v>
      </c>
      <c r="C1502" s="28" t="s">
        <v>82</v>
      </c>
      <c r="D1502" s="28" t="s">
        <v>72</v>
      </c>
      <c r="E1502" s="28" t="s">
        <v>92</v>
      </c>
      <c r="F1502" s="28" t="s">
        <v>93</v>
      </c>
      <c r="G1502" s="28">
        <v>2.4566419732421001</v>
      </c>
      <c r="H1502" s="29">
        <v>23.324482295999999</v>
      </c>
      <c r="I1502" s="30">
        <v>-1.0681944292596737</v>
      </c>
    </row>
    <row r="1503" spans="1:9" x14ac:dyDescent="0.2">
      <c r="A1503" s="28">
        <v>2005</v>
      </c>
      <c r="B1503" s="28" t="s">
        <v>81</v>
      </c>
      <c r="C1503" s="28" t="s">
        <v>82</v>
      </c>
      <c r="D1503" s="28" t="s">
        <v>72</v>
      </c>
      <c r="E1503" s="28" t="s">
        <v>92</v>
      </c>
      <c r="F1503" s="28" t="s">
        <v>93</v>
      </c>
      <c r="G1503" s="28">
        <v>2.39453520902754</v>
      </c>
      <c r="H1503" s="29">
        <v>22.234258212</v>
      </c>
      <c r="I1503" s="30">
        <v>-1.0551600475123237</v>
      </c>
    </row>
    <row r="1504" spans="1:9" x14ac:dyDescent="0.2">
      <c r="A1504" s="28">
        <v>2004</v>
      </c>
      <c r="B1504" s="28" t="s">
        <v>81</v>
      </c>
      <c r="C1504" s="28" t="s">
        <v>82</v>
      </c>
      <c r="D1504" s="28" t="s">
        <v>72</v>
      </c>
      <c r="E1504" s="28" t="s">
        <v>92</v>
      </c>
      <c r="F1504" s="28" t="s">
        <v>93</v>
      </c>
      <c r="G1504" s="28">
        <v>2.3324284448129902</v>
      </c>
      <c r="H1504" s="29">
        <v>21.144034127999898</v>
      </c>
      <c r="I1504" s="30">
        <v>-1.0385075057746116</v>
      </c>
    </row>
    <row r="1505" spans="1:9" x14ac:dyDescent="0.2">
      <c r="A1505" s="28">
        <v>2003</v>
      </c>
      <c r="B1505" s="28" t="s">
        <v>81</v>
      </c>
      <c r="C1505" s="28" t="s">
        <v>82</v>
      </c>
      <c r="D1505" s="28" t="s">
        <v>72</v>
      </c>
      <c r="E1505" s="28" t="s">
        <v>92</v>
      </c>
      <c r="F1505" s="28" t="s">
        <v>93</v>
      </c>
      <c r="G1505" s="28">
        <v>2.2703216805984301</v>
      </c>
      <c r="H1505" s="29">
        <v>20.053810043999999</v>
      </c>
      <c r="I1505" s="30">
        <v>-1.0182368040465655</v>
      </c>
    </row>
    <row r="1506" spans="1:9" x14ac:dyDescent="0.2">
      <c r="A1506" s="28">
        <v>2002</v>
      </c>
      <c r="B1506" s="28" t="s">
        <v>81</v>
      </c>
      <c r="C1506" s="28" t="s">
        <v>82</v>
      </c>
      <c r="D1506" s="28" t="s">
        <v>72</v>
      </c>
      <c r="E1506" s="28" t="s">
        <v>92</v>
      </c>
      <c r="F1506" s="28" t="s">
        <v>93</v>
      </c>
      <c r="G1506" s="28">
        <v>2.2082149163838798</v>
      </c>
      <c r="H1506" s="29">
        <v>18.9635859599999</v>
      </c>
      <c r="I1506" s="30">
        <v>-0.99434794232815271</v>
      </c>
    </row>
    <row r="1507" spans="1:9" x14ac:dyDescent="0.2">
      <c r="A1507" s="28">
        <v>2001</v>
      </c>
      <c r="B1507" s="28" t="s">
        <v>81</v>
      </c>
      <c r="C1507" s="28" t="s">
        <v>82</v>
      </c>
      <c r="D1507" s="28" t="s">
        <v>72</v>
      </c>
      <c r="E1507" s="28" t="s">
        <v>92</v>
      </c>
      <c r="F1507" s="28" t="s">
        <v>93</v>
      </c>
      <c r="G1507" s="28">
        <v>2.1989301748534298</v>
      </c>
      <c r="H1507" s="29">
        <v>18.031189416</v>
      </c>
      <c r="I1507" s="30">
        <v>-0.94993109096147887</v>
      </c>
    </row>
    <row r="1508" spans="1:9" x14ac:dyDescent="0.2">
      <c r="A1508" s="28">
        <v>2000</v>
      </c>
      <c r="B1508" s="28" t="s">
        <v>81</v>
      </c>
      <c r="C1508" s="28" t="s">
        <v>82</v>
      </c>
      <c r="D1508" s="28" t="s">
        <v>72</v>
      </c>
      <c r="E1508" s="28" t="s">
        <v>92</v>
      </c>
      <c r="F1508" s="28" t="s">
        <v>93</v>
      </c>
      <c r="G1508" s="28">
        <v>2.1896454333229798</v>
      </c>
      <c r="H1508" s="29">
        <v>17.098792872000001</v>
      </c>
      <c r="I1508" s="30">
        <v>-0.90505164179204134</v>
      </c>
    </row>
    <row r="1509" spans="1:9" x14ac:dyDescent="0.2">
      <c r="A1509" s="28">
        <v>1999</v>
      </c>
      <c r="B1509" s="28" t="s">
        <v>81</v>
      </c>
      <c r="C1509" s="28" t="s">
        <v>82</v>
      </c>
      <c r="D1509" s="28" t="s">
        <v>72</v>
      </c>
      <c r="E1509" s="28" t="s">
        <v>92</v>
      </c>
      <c r="F1509" s="28" t="s">
        <v>93</v>
      </c>
      <c r="G1509" s="28">
        <v>2.18036069179254</v>
      </c>
      <c r="H1509" s="29">
        <v>20.207995409999999</v>
      </c>
      <c r="I1509" s="30">
        <v>-1.074636993524801</v>
      </c>
    </row>
    <row r="1510" spans="1:9" x14ac:dyDescent="0.2">
      <c r="A1510" s="28">
        <v>1998</v>
      </c>
      <c r="B1510" s="28" t="s">
        <v>81</v>
      </c>
      <c r="C1510" s="28" t="s">
        <v>82</v>
      </c>
      <c r="D1510" s="28" t="s">
        <v>72</v>
      </c>
      <c r="E1510" s="28" t="s">
        <v>92</v>
      </c>
      <c r="F1510" s="28" t="s">
        <v>93</v>
      </c>
      <c r="G1510" s="28">
        <v>2.17107595026209</v>
      </c>
      <c r="H1510" s="29">
        <v>19.042499729999999</v>
      </c>
      <c r="I1510" s="30">
        <v>-1.0173811875561094</v>
      </c>
    </row>
    <row r="1511" spans="1:9" x14ac:dyDescent="0.2">
      <c r="A1511" s="28">
        <v>1997</v>
      </c>
      <c r="B1511" s="28" t="s">
        <v>81</v>
      </c>
      <c r="C1511" s="28" t="s">
        <v>82</v>
      </c>
      <c r="D1511" s="28" t="s">
        <v>72</v>
      </c>
      <c r="E1511" s="28" t="s">
        <v>92</v>
      </c>
      <c r="F1511" s="28" t="s">
        <v>93</v>
      </c>
      <c r="G1511" s="28">
        <v>2.16179120873164</v>
      </c>
      <c r="H1511" s="29">
        <v>17.87700405</v>
      </c>
      <c r="I1511" s="30">
        <v>-0.95954713433396988</v>
      </c>
    </row>
    <row r="1512" spans="1:9" x14ac:dyDescent="0.2">
      <c r="A1512" s="28">
        <v>1996</v>
      </c>
      <c r="B1512" s="28" t="s">
        <v>81</v>
      </c>
      <c r="C1512" s="28" t="s">
        <v>82</v>
      </c>
      <c r="D1512" s="28" t="s">
        <v>72</v>
      </c>
      <c r="E1512" s="28" t="s">
        <v>92</v>
      </c>
      <c r="F1512" s="28" t="s">
        <v>93</v>
      </c>
      <c r="G1512" s="28">
        <v>2.16179120873164</v>
      </c>
      <c r="H1512" s="29">
        <v>17.87700405</v>
      </c>
      <c r="I1512" s="30">
        <v>-0.95954713433396988</v>
      </c>
    </row>
    <row r="1513" spans="1:9" x14ac:dyDescent="0.2">
      <c r="A1513" s="28">
        <v>1995</v>
      </c>
      <c r="B1513" s="28" t="s">
        <v>81</v>
      </c>
      <c r="C1513" s="28" t="s">
        <v>82</v>
      </c>
      <c r="D1513" s="28" t="s">
        <v>72</v>
      </c>
      <c r="E1513" s="28" t="s">
        <v>92</v>
      </c>
      <c r="F1513" s="28" t="s">
        <v>93</v>
      </c>
      <c r="G1513" s="28">
        <v>2.16179120873164</v>
      </c>
      <c r="H1513" s="29">
        <v>17.87700405</v>
      </c>
      <c r="I1513" s="30">
        <v>-0.95954713433396988</v>
      </c>
    </row>
    <row r="1514" spans="1:9" x14ac:dyDescent="0.2">
      <c r="A1514" s="28">
        <v>1994</v>
      </c>
      <c r="B1514" s="28" t="s">
        <v>81</v>
      </c>
      <c r="C1514" s="28" t="s">
        <v>82</v>
      </c>
      <c r="D1514" s="28" t="s">
        <v>72</v>
      </c>
      <c r="E1514" s="28" t="s">
        <v>92</v>
      </c>
      <c r="F1514" s="28" t="s">
        <v>93</v>
      </c>
      <c r="G1514" s="28">
        <v>2.16179120873164</v>
      </c>
      <c r="H1514" s="29">
        <v>17.87700405</v>
      </c>
      <c r="I1514" s="30">
        <v>-0.95954713433396988</v>
      </c>
    </row>
    <row r="1515" spans="1:9" x14ac:dyDescent="0.2">
      <c r="A1515" s="28">
        <v>1993</v>
      </c>
      <c r="B1515" s="28" t="s">
        <v>81</v>
      </c>
      <c r="C1515" s="28" t="s">
        <v>82</v>
      </c>
      <c r="D1515" s="28" t="s">
        <v>72</v>
      </c>
      <c r="E1515" s="28" t="s">
        <v>92</v>
      </c>
      <c r="F1515" s="28" t="s">
        <v>93</v>
      </c>
      <c r="G1515" s="28">
        <v>2.16179120873164</v>
      </c>
      <c r="H1515" s="29">
        <v>17.87700405</v>
      </c>
      <c r="I1515" s="30">
        <v>-0.95954713433396988</v>
      </c>
    </row>
    <row r="1516" spans="1:9" x14ac:dyDescent="0.2">
      <c r="A1516" s="28">
        <v>1992</v>
      </c>
      <c r="B1516" s="28" t="s">
        <v>81</v>
      </c>
      <c r="C1516" s="28" t="s">
        <v>82</v>
      </c>
      <c r="D1516" s="28" t="s">
        <v>72</v>
      </c>
      <c r="E1516" s="28" t="s">
        <v>92</v>
      </c>
      <c r="F1516" s="28" t="s">
        <v>93</v>
      </c>
      <c r="G1516" s="28">
        <v>2.16179120873164</v>
      </c>
      <c r="H1516" s="29">
        <v>17.87700405</v>
      </c>
      <c r="I1516" s="30">
        <v>-0.95954713433396988</v>
      </c>
    </row>
    <row r="1517" spans="1:9" x14ac:dyDescent="0.2">
      <c r="A1517" s="28">
        <v>1991</v>
      </c>
      <c r="B1517" s="28" t="s">
        <v>81</v>
      </c>
      <c r="C1517" s="28" t="s">
        <v>82</v>
      </c>
      <c r="D1517" s="28" t="s">
        <v>72</v>
      </c>
      <c r="E1517" s="28" t="s">
        <v>92</v>
      </c>
      <c r="F1517" s="28" t="s">
        <v>93</v>
      </c>
      <c r="G1517" s="28">
        <v>2.16179120873164</v>
      </c>
      <c r="H1517" s="29">
        <v>17.87700405</v>
      </c>
      <c r="I1517" s="30">
        <v>-0.95954713433396988</v>
      </c>
    </row>
    <row r="1518" spans="1:9" x14ac:dyDescent="0.2">
      <c r="A1518" s="28">
        <v>1990</v>
      </c>
      <c r="B1518" s="28" t="s">
        <v>81</v>
      </c>
      <c r="C1518" s="28" t="s">
        <v>82</v>
      </c>
      <c r="D1518" s="28" t="s">
        <v>72</v>
      </c>
      <c r="E1518" s="28" t="s">
        <v>92</v>
      </c>
      <c r="F1518" s="28" t="s">
        <v>93</v>
      </c>
      <c r="G1518" s="28">
        <v>2.16179120873164</v>
      </c>
      <c r="H1518" s="29">
        <v>17.87700405</v>
      </c>
      <c r="I1518" s="30">
        <v>-0.95954713433396988</v>
      </c>
    </row>
    <row r="1519" spans="1:9" x14ac:dyDescent="0.2">
      <c r="A1519" s="28">
        <v>2016</v>
      </c>
      <c r="B1519" s="28" t="s">
        <v>83</v>
      </c>
      <c r="C1519" s="28" t="s">
        <v>80</v>
      </c>
      <c r="D1519" s="28" t="s">
        <v>72</v>
      </c>
      <c r="E1519" s="28" t="s">
        <v>92</v>
      </c>
      <c r="F1519" s="28" t="s">
        <v>93</v>
      </c>
      <c r="G1519" s="28">
        <v>2.34895889429347</v>
      </c>
      <c r="H1519" s="29">
        <v>8.9646042720000008</v>
      </c>
      <c r="I1519" s="30">
        <v>-0.41995958012188961</v>
      </c>
    </row>
    <row r="1520" spans="1:9" x14ac:dyDescent="0.2">
      <c r="A1520" s="28">
        <v>2015</v>
      </c>
      <c r="B1520" s="28" t="s">
        <v>83</v>
      </c>
      <c r="C1520" s="28" t="s">
        <v>80</v>
      </c>
      <c r="D1520" s="28" t="s">
        <v>72</v>
      </c>
      <c r="E1520" s="28" t="s">
        <v>92</v>
      </c>
      <c r="F1520" s="28" t="s">
        <v>93</v>
      </c>
      <c r="G1520" s="28">
        <v>2.2884294570434101</v>
      </c>
      <c r="H1520" s="29">
        <v>14.620495807999999</v>
      </c>
      <c r="I1520" s="30">
        <v>-0.70925669593181562</v>
      </c>
    </row>
    <row r="1521" spans="1:9" x14ac:dyDescent="0.2">
      <c r="A1521" s="28">
        <v>2014</v>
      </c>
      <c r="B1521" s="28" t="s">
        <v>83</v>
      </c>
      <c r="C1521" s="28" t="s">
        <v>80</v>
      </c>
      <c r="D1521" s="28" t="s">
        <v>72</v>
      </c>
      <c r="E1521" s="28" t="s">
        <v>92</v>
      </c>
      <c r="F1521" s="28" t="s">
        <v>93</v>
      </c>
      <c r="G1521" s="28">
        <v>2.2279000197933501</v>
      </c>
      <c r="H1521" s="29">
        <v>18.098852915199998</v>
      </c>
      <c r="I1521" s="30">
        <v>-0.90812503190042482</v>
      </c>
    </row>
    <row r="1522" spans="1:9" x14ac:dyDescent="0.2">
      <c r="A1522" s="28">
        <v>2013</v>
      </c>
      <c r="B1522" s="28" t="s">
        <v>83</v>
      </c>
      <c r="C1522" s="28" t="s">
        <v>80</v>
      </c>
      <c r="D1522" s="28" t="s">
        <v>72</v>
      </c>
      <c r="E1522" s="28" t="s">
        <v>92</v>
      </c>
      <c r="F1522" s="28" t="s">
        <v>93</v>
      </c>
      <c r="G1522" s="28">
        <v>2.1673705825432901</v>
      </c>
      <c r="H1522" s="29">
        <v>12.8049125376</v>
      </c>
      <c r="I1522" s="30">
        <v>-0.66381361161860808</v>
      </c>
    </row>
    <row r="1523" spans="1:9" x14ac:dyDescent="0.2">
      <c r="A1523" s="28">
        <v>2012</v>
      </c>
      <c r="B1523" s="28" t="s">
        <v>83</v>
      </c>
      <c r="C1523" s="28" t="s">
        <v>80</v>
      </c>
      <c r="D1523" s="28" t="s">
        <v>72</v>
      </c>
      <c r="E1523" s="28" t="s">
        <v>92</v>
      </c>
      <c r="F1523" s="28" t="s">
        <v>93</v>
      </c>
      <c r="G1523" s="28">
        <v>2.1068411452932301</v>
      </c>
      <c r="H1523" s="29">
        <v>7.5109721599999997</v>
      </c>
      <c r="I1523" s="30">
        <v>-0.40187645264545313</v>
      </c>
    </row>
    <row r="1524" spans="1:9" x14ac:dyDescent="0.2">
      <c r="A1524" s="28">
        <v>2011</v>
      </c>
      <c r="B1524" s="28" t="s">
        <v>83</v>
      </c>
      <c r="C1524" s="28" t="s">
        <v>80</v>
      </c>
      <c r="D1524" s="28" t="s">
        <v>72</v>
      </c>
      <c r="E1524" s="28" t="s">
        <v>92</v>
      </c>
      <c r="F1524" s="28" t="s">
        <v>93</v>
      </c>
      <c r="G1524" s="28">
        <v>1.9267531951668899</v>
      </c>
      <c r="H1524" s="29">
        <v>7.0447738879999999</v>
      </c>
      <c r="I1524" s="30">
        <v>-0.41182419601366249</v>
      </c>
    </row>
    <row r="1525" spans="1:9" x14ac:dyDescent="0.2">
      <c r="A1525" s="28">
        <v>2010</v>
      </c>
      <c r="B1525" s="28" t="s">
        <v>83</v>
      </c>
      <c r="C1525" s="28" t="s">
        <v>80</v>
      </c>
      <c r="D1525" s="28" t="s">
        <v>72</v>
      </c>
      <c r="E1525" s="28" t="s">
        <v>92</v>
      </c>
      <c r="F1525" s="28" t="s">
        <v>93</v>
      </c>
      <c r="G1525" s="28">
        <v>1.74666524504055</v>
      </c>
      <c r="H1525" s="29">
        <v>6.5785756160000002</v>
      </c>
      <c r="I1525" s="30">
        <v>-0.41715390715471212</v>
      </c>
    </row>
    <row r="1526" spans="1:9" x14ac:dyDescent="0.2">
      <c r="A1526" s="28">
        <v>2009</v>
      </c>
      <c r="B1526" s="28" t="s">
        <v>83</v>
      </c>
      <c r="C1526" s="28" t="s">
        <v>80</v>
      </c>
      <c r="D1526" s="28" t="s">
        <v>72</v>
      </c>
      <c r="E1526" s="28" t="s">
        <v>92</v>
      </c>
      <c r="F1526" s="28" t="s">
        <v>93</v>
      </c>
      <c r="G1526" s="28">
        <v>1.5665772949142101</v>
      </c>
      <c r="H1526" s="29">
        <v>6.1123773440000004</v>
      </c>
      <c r="I1526" s="30">
        <v>-0.41786558606860191</v>
      </c>
    </row>
    <row r="1527" spans="1:9" x14ac:dyDescent="0.2">
      <c r="A1527" s="28">
        <v>2008</v>
      </c>
      <c r="B1527" s="28" t="s">
        <v>83</v>
      </c>
      <c r="C1527" s="28" t="s">
        <v>80</v>
      </c>
      <c r="D1527" s="28" t="s">
        <v>72</v>
      </c>
      <c r="E1527" s="28" t="s">
        <v>92</v>
      </c>
      <c r="F1527" s="28" t="s">
        <v>93</v>
      </c>
      <c r="G1527" s="28">
        <v>1.3864893447878699</v>
      </c>
      <c r="H1527" s="29">
        <v>5.6461790719999998</v>
      </c>
      <c r="I1527" s="30">
        <v>-0.41395923275533208</v>
      </c>
    </row>
    <row r="1528" spans="1:9" x14ac:dyDescent="0.2">
      <c r="A1528" s="28">
        <v>2007</v>
      </c>
      <c r="B1528" s="28" t="s">
        <v>83</v>
      </c>
      <c r="C1528" s="28" t="s">
        <v>80</v>
      </c>
      <c r="D1528" s="28" t="s">
        <v>72</v>
      </c>
      <c r="E1528" s="28" t="s">
        <v>92</v>
      </c>
      <c r="F1528" s="28" t="s">
        <v>93</v>
      </c>
      <c r="G1528" s="28">
        <v>1.2064013946615399</v>
      </c>
      <c r="H1528" s="29">
        <v>5.1799808000000001</v>
      </c>
      <c r="I1528" s="30">
        <v>-0.40543484721490108</v>
      </c>
    </row>
    <row r="1529" spans="1:9" x14ac:dyDescent="0.2">
      <c r="A1529" s="28">
        <v>2006</v>
      </c>
      <c r="B1529" s="28" t="s">
        <v>83</v>
      </c>
      <c r="C1529" s="28" t="s">
        <v>80</v>
      </c>
      <c r="D1529" s="28" t="s">
        <v>72</v>
      </c>
      <c r="E1529" s="28" t="s">
        <v>92</v>
      </c>
      <c r="F1529" s="28" t="s">
        <v>93</v>
      </c>
      <c r="G1529" s="28">
        <v>1.45795684159526</v>
      </c>
      <c r="H1529" s="29">
        <v>5.6668989952000004</v>
      </c>
      <c r="I1529" s="30">
        <v>-0.40433987528169446</v>
      </c>
    </row>
    <row r="1530" spans="1:9" x14ac:dyDescent="0.2">
      <c r="A1530" s="28">
        <v>2005</v>
      </c>
      <c r="B1530" s="28" t="s">
        <v>83</v>
      </c>
      <c r="C1530" s="28" t="s">
        <v>80</v>
      </c>
      <c r="D1530" s="28" t="s">
        <v>72</v>
      </c>
      <c r="E1530" s="28" t="s">
        <v>92</v>
      </c>
      <c r="F1530" s="28" t="s">
        <v>93</v>
      </c>
      <c r="G1530" s="28">
        <v>1.70951228852899</v>
      </c>
      <c r="H1530" s="29">
        <v>6.1538171903999999</v>
      </c>
      <c r="I1530" s="30">
        <v>-0.3965075182082442</v>
      </c>
    </row>
    <row r="1531" spans="1:9" x14ac:dyDescent="0.2">
      <c r="A1531" s="28">
        <v>2004</v>
      </c>
      <c r="B1531" s="28" t="s">
        <v>83</v>
      </c>
      <c r="C1531" s="28" t="s">
        <v>80</v>
      </c>
      <c r="D1531" s="28" t="s">
        <v>72</v>
      </c>
      <c r="E1531" s="28" t="s">
        <v>92</v>
      </c>
      <c r="F1531" s="28" t="s">
        <v>93</v>
      </c>
      <c r="G1531" s="28">
        <v>1.96106773546272</v>
      </c>
      <c r="H1531" s="29">
        <v>6.6407353856000002</v>
      </c>
      <c r="I1531" s="30">
        <v>-0.38193777599455181</v>
      </c>
    </row>
    <row r="1532" spans="1:9" x14ac:dyDescent="0.2">
      <c r="A1532" s="28">
        <v>2003</v>
      </c>
      <c r="B1532" s="28" t="s">
        <v>83</v>
      </c>
      <c r="C1532" s="28" t="s">
        <v>80</v>
      </c>
      <c r="D1532" s="28" t="s">
        <v>72</v>
      </c>
      <c r="E1532" s="28" t="s">
        <v>92</v>
      </c>
      <c r="F1532" s="28" t="s">
        <v>93</v>
      </c>
      <c r="G1532" s="28">
        <v>2.2126231823964502</v>
      </c>
      <c r="H1532" s="29">
        <v>7.1276535807999997</v>
      </c>
      <c r="I1532" s="30">
        <v>-0.36063064864061717</v>
      </c>
    </row>
    <row r="1533" spans="1:9" x14ac:dyDescent="0.2">
      <c r="A1533" s="28">
        <v>2002</v>
      </c>
      <c r="B1533" s="28" t="s">
        <v>83</v>
      </c>
      <c r="C1533" s="28" t="s">
        <v>80</v>
      </c>
      <c r="D1533" s="28" t="s">
        <v>72</v>
      </c>
      <c r="E1533" s="28" t="s">
        <v>92</v>
      </c>
      <c r="F1533" s="28" t="s">
        <v>93</v>
      </c>
      <c r="G1533" s="28">
        <v>2.4641786293301799</v>
      </c>
      <c r="H1533" s="29">
        <v>7.614571776</v>
      </c>
      <c r="I1533" s="30">
        <v>-0.33258613614644073</v>
      </c>
    </row>
    <row r="1534" spans="1:9" x14ac:dyDescent="0.2">
      <c r="A1534" s="28">
        <v>2001</v>
      </c>
      <c r="B1534" s="28" t="s">
        <v>83</v>
      </c>
      <c r="C1534" s="28" t="s">
        <v>80</v>
      </c>
      <c r="D1534" s="28" t="s">
        <v>72</v>
      </c>
      <c r="E1534" s="28" t="s">
        <v>92</v>
      </c>
      <c r="F1534" s="28" t="s">
        <v>93</v>
      </c>
      <c r="G1534" s="28">
        <v>2.45870038674938</v>
      </c>
      <c r="H1534" s="29">
        <v>8.2465294335999992</v>
      </c>
      <c r="I1534" s="30">
        <v>-0.36143098783741801</v>
      </c>
    </row>
    <row r="1535" spans="1:9" x14ac:dyDescent="0.2">
      <c r="A1535" s="28">
        <v>2000</v>
      </c>
      <c r="B1535" s="28" t="s">
        <v>83</v>
      </c>
      <c r="C1535" s="28" t="s">
        <v>80</v>
      </c>
      <c r="D1535" s="28" t="s">
        <v>72</v>
      </c>
      <c r="E1535" s="28" t="s">
        <v>92</v>
      </c>
      <c r="F1535" s="28" t="s">
        <v>93</v>
      </c>
      <c r="G1535" s="28">
        <v>2.45322214416858</v>
      </c>
      <c r="H1535" s="29">
        <v>8.8784870912000002</v>
      </c>
      <c r="I1535" s="30">
        <v>-0.39046626756300362</v>
      </c>
    </row>
    <row r="1536" spans="1:9" x14ac:dyDescent="0.2">
      <c r="A1536" s="28">
        <v>1999</v>
      </c>
      <c r="B1536" s="28" t="s">
        <v>83</v>
      </c>
      <c r="C1536" s="28" t="s">
        <v>80</v>
      </c>
      <c r="D1536" s="28" t="s">
        <v>72</v>
      </c>
      <c r="E1536" s="28" t="s">
        <v>92</v>
      </c>
      <c r="F1536" s="28" t="s">
        <v>93</v>
      </c>
      <c r="G1536" s="28">
        <v>2.44774390158778</v>
      </c>
      <c r="H1536" s="29">
        <v>11.888055936000001</v>
      </c>
      <c r="I1536" s="30">
        <v>-0.52461496915399775</v>
      </c>
    </row>
    <row r="1537" spans="1:9" x14ac:dyDescent="0.2">
      <c r="A1537" s="28">
        <v>1998</v>
      </c>
      <c r="B1537" s="28" t="s">
        <v>83</v>
      </c>
      <c r="C1537" s="28" t="s">
        <v>80</v>
      </c>
      <c r="D1537" s="28" t="s">
        <v>72</v>
      </c>
      <c r="E1537" s="28" t="s">
        <v>92</v>
      </c>
      <c r="F1537" s="28" t="s">
        <v>93</v>
      </c>
      <c r="G1537" s="28">
        <v>2.44226565900698</v>
      </c>
      <c r="H1537" s="29">
        <v>12.678003007999999</v>
      </c>
      <c r="I1537" s="30">
        <v>-0.56138513889750141</v>
      </c>
    </row>
    <row r="1538" spans="1:9" x14ac:dyDescent="0.2">
      <c r="A1538" s="28">
        <v>1997</v>
      </c>
      <c r="B1538" s="28" t="s">
        <v>83</v>
      </c>
      <c r="C1538" s="28" t="s">
        <v>80</v>
      </c>
      <c r="D1538" s="28" t="s">
        <v>72</v>
      </c>
      <c r="E1538" s="28" t="s">
        <v>92</v>
      </c>
      <c r="F1538" s="28" t="s">
        <v>93</v>
      </c>
      <c r="G1538" s="28">
        <v>2.43678741642618</v>
      </c>
      <c r="H1538" s="29">
        <v>13.46795008</v>
      </c>
      <c r="I1538" s="30">
        <v>-0.59839334368426567</v>
      </c>
    </row>
    <row r="1539" spans="1:9" x14ac:dyDescent="0.2">
      <c r="A1539" s="28">
        <v>1996</v>
      </c>
      <c r="B1539" s="28" t="s">
        <v>83</v>
      </c>
      <c r="C1539" s="28" t="s">
        <v>80</v>
      </c>
      <c r="D1539" s="28" t="s">
        <v>72</v>
      </c>
      <c r="E1539" s="28" t="s">
        <v>92</v>
      </c>
      <c r="F1539" s="28" t="s">
        <v>93</v>
      </c>
      <c r="G1539" s="28">
        <v>2.43678741642618</v>
      </c>
      <c r="H1539" s="29">
        <v>13.46795008</v>
      </c>
      <c r="I1539" s="30">
        <v>-0.59839334368426567</v>
      </c>
    </row>
    <row r="1540" spans="1:9" x14ac:dyDescent="0.2">
      <c r="A1540" s="28">
        <v>1995</v>
      </c>
      <c r="B1540" s="28" t="s">
        <v>83</v>
      </c>
      <c r="C1540" s="28" t="s">
        <v>80</v>
      </c>
      <c r="D1540" s="28" t="s">
        <v>72</v>
      </c>
      <c r="E1540" s="28" t="s">
        <v>92</v>
      </c>
      <c r="F1540" s="28" t="s">
        <v>93</v>
      </c>
      <c r="G1540" s="28">
        <v>2.43678741642618</v>
      </c>
      <c r="H1540" s="29">
        <v>13.46795008</v>
      </c>
      <c r="I1540" s="30">
        <v>-0.59839334368426567</v>
      </c>
    </row>
    <row r="1541" spans="1:9" x14ac:dyDescent="0.2">
      <c r="A1541" s="28">
        <v>1994</v>
      </c>
      <c r="B1541" s="28" t="s">
        <v>83</v>
      </c>
      <c r="C1541" s="28" t="s">
        <v>80</v>
      </c>
      <c r="D1541" s="28" t="s">
        <v>72</v>
      </c>
      <c r="E1541" s="28" t="s">
        <v>92</v>
      </c>
      <c r="F1541" s="28" t="s">
        <v>93</v>
      </c>
      <c r="G1541" s="28">
        <v>2.43678741642618</v>
      </c>
      <c r="H1541" s="29">
        <v>13.46795008</v>
      </c>
      <c r="I1541" s="30">
        <v>-0.59839334368426567</v>
      </c>
    </row>
    <row r="1542" spans="1:9" x14ac:dyDescent="0.2">
      <c r="A1542" s="28">
        <v>1993</v>
      </c>
      <c r="B1542" s="28" t="s">
        <v>83</v>
      </c>
      <c r="C1542" s="28" t="s">
        <v>80</v>
      </c>
      <c r="D1542" s="28" t="s">
        <v>72</v>
      </c>
      <c r="E1542" s="28" t="s">
        <v>92</v>
      </c>
      <c r="F1542" s="28" t="s">
        <v>93</v>
      </c>
      <c r="G1542" s="28">
        <v>2.43678741642618</v>
      </c>
      <c r="H1542" s="29">
        <v>13.46795008</v>
      </c>
      <c r="I1542" s="30">
        <v>-0.59839334368426567</v>
      </c>
    </row>
    <row r="1543" spans="1:9" x14ac:dyDescent="0.2">
      <c r="A1543" s="28">
        <v>1992</v>
      </c>
      <c r="B1543" s="28" t="s">
        <v>83</v>
      </c>
      <c r="C1543" s="28" t="s">
        <v>80</v>
      </c>
      <c r="D1543" s="28" t="s">
        <v>72</v>
      </c>
      <c r="E1543" s="28" t="s">
        <v>92</v>
      </c>
      <c r="F1543" s="28" t="s">
        <v>93</v>
      </c>
      <c r="G1543" s="28">
        <v>2.43678741642618</v>
      </c>
      <c r="H1543" s="29">
        <v>13.46795008</v>
      </c>
      <c r="I1543" s="30">
        <v>-0.59839334368426567</v>
      </c>
    </row>
    <row r="1544" spans="1:9" x14ac:dyDescent="0.2">
      <c r="A1544" s="28">
        <v>1991</v>
      </c>
      <c r="B1544" s="28" t="s">
        <v>83</v>
      </c>
      <c r="C1544" s="28" t="s">
        <v>80</v>
      </c>
      <c r="D1544" s="28" t="s">
        <v>72</v>
      </c>
      <c r="E1544" s="28" t="s">
        <v>92</v>
      </c>
      <c r="F1544" s="28" t="s">
        <v>93</v>
      </c>
      <c r="G1544" s="28">
        <v>2.43678741642618</v>
      </c>
      <c r="H1544" s="29">
        <v>13.46795008</v>
      </c>
      <c r="I1544" s="30">
        <v>-0.59839334368426567</v>
      </c>
    </row>
    <row r="1545" spans="1:9" x14ac:dyDescent="0.2">
      <c r="A1545" s="28">
        <v>1990</v>
      </c>
      <c r="B1545" s="28" t="s">
        <v>83</v>
      </c>
      <c r="C1545" s="28" t="s">
        <v>80</v>
      </c>
      <c r="D1545" s="28" t="s">
        <v>72</v>
      </c>
      <c r="E1545" s="28" t="s">
        <v>92</v>
      </c>
      <c r="F1545" s="28" t="s">
        <v>93</v>
      </c>
      <c r="G1545" s="28">
        <v>2.43678741642618</v>
      </c>
      <c r="H1545" s="29">
        <v>13.46795008</v>
      </c>
      <c r="I1545" s="30">
        <v>-0.59839334368426567</v>
      </c>
    </row>
    <row r="1546" spans="1:9" x14ac:dyDescent="0.2">
      <c r="A1546" s="28">
        <v>2016</v>
      </c>
      <c r="B1546" s="28" t="s">
        <v>84</v>
      </c>
      <c r="C1546" s="28" t="s">
        <v>85</v>
      </c>
      <c r="D1546" s="28" t="s">
        <v>72</v>
      </c>
      <c r="E1546" s="28" t="s">
        <v>92</v>
      </c>
      <c r="F1546" s="28" t="s">
        <v>93</v>
      </c>
      <c r="G1546" s="28">
        <v>2.31092292816288</v>
      </c>
      <c r="H1546" s="29">
        <v>26.184802943999902</v>
      </c>
      <c r="I1546" s="30">
        <v>-0.66148105103307131</v>
      </c>
    </row>
    <row r="1547" spans="1:9" x14ac:dyDescent="0.2">
      <c r="A1547" s="28">
        <v>2015</v>
      </c>
      <c r="B1547" s="28" t="s">
        <v>84</v>
      </c>
      <c r="C1547" s="28" t="s">
        <v>85</v>
      </c>
      <c r="D1547" s="28" t="s">
        <v>72</v>
      </c>
      <c r="E1547" s="28" t="s">
        <v>92</v>
      </c>
      <c r="F1547" s="28" t="s">
        <v>93</v>
      </c>
      <c r="G1547" s="28">
        <v>2.6531420847108</v>
      </c>
      <c r="H1547" s="29">
        <v>45.58383104</v>
      </c>
      <c r="I1547" s="30">
        <v>-0.56969742144989333</v>
      </c>
    </row>
    <row r="1548" spans="1:9" x14ac:dyDescent="0.2">
      <c r="A1548" s="28">
        <v>2014</v>
      </c>
      <c r="B1548" s="28" t="s">
        <v>84</v>
      </c>
      <c r="C1548" s="28" t="s">
        <v>85</v>
      </c>
      <c r="D1548" s="28" t="s">
        <v>72</v>
      </c>
      <c r="E1548" s="28" t="s">
        <v>92</v>
      </c>
      <c r="F1548" s="28" t="s">
        <v>93</v>
      </c>
      <c r="G1548" s="28">
        <v>2.9953612412587201</v>
      </c>
      <c r="H1548" s="29">
        <v>62.781367295999999</v>
      </c>
      <c r="I1548" s="30">
        <v>1.6726798331523796E-2</v>
      </c>
    </row>
    <row r="1549" spans="1:9" x14ac:dyDescent="0.2">
      <c r="A1549" s="28">
        <v>2013</v>
      </c>
      <c r="B1549" s="28" t="s">
        <v>84</v>
      </c>
      <c r="C1549" s="28" t="s">
        <v>85</v>
      </c>
      <c r="D1549" s="28" t="s">
        <v>72</v>
      </c>
      <c r="E1549" s="28" t="s">
        <v>92</v>
      </c>
      <c r="F1549" s="28" t="s">
        <v>93</v>
      </c>
      <c r="G1549" s="28">
        <v>3.3375803978066401</v>
      </c>
      <c r="H1549" s="29">
        <v>59.258980352000002</v>
      </c>
      <c r="I1549" s="30">
        <v>0.77218331008166352</v>
      </c>
    </row>
    <row r="1550" spans="1:9" x14ac:dyDescent="0.2">
      <c r="A1550" s="28">
        <v>2012</v>
      </c>
      <c r="B1550" s="28" t="s">
        <v>84</v>
      </c>
      <c r="C1550" s="28" t="s">
        <v>85</v>
      </c>
      <c r="D1550" s="28" t="s">
        <v>72</v>
      </c>
      <c r="E1550" s="28" t="s">
        <v>92</v>
      </c>
      <c r="F1550" s="28" t="s">
        <v>93</v>
      </c>
      <c r="G1550" s="28">
        <v>3.6797995543545601</v>
      </c>
      <c r="H1550" s="29">
        <v>55.736593407999997</v>
      </c>
      <c r="I1550" s="30">
        <v>1.437718740414212</v>
      </c>
    </row>
    <row r="1551" spans="1:9" x14ac:dyDescent="0.2">
      <c r="A1551" s="28">
        <v>2011</v>
      </c>
      <c r="B1551" s="28" t="s">
        <v>84</v>
      </c>
      <c r="C1551" s="28" t="s">
        <v>85</v>
      </c>
      <c r="D1551" s="28" t="s">
        <v>72</v>
      </c>
      <c r="E1551" s="28" t="s">
        <v>92</v>
      </c>
      <c r="F1551" s="28" t="s">
        <v>93</v>
      </c>
      <c r="G1551" s="28">
        <v>3.6797995543545601</v>
      </c>
      <c r="H1551" s="29">
        <v>55.736593407999997</v>
      </c>
      <c r="I1551" s="30">
        <v>1.437718740414212</v>
      </c>
    </row>
    <row r="1552" spans="1:9" x14ac:dyDescent="0.2">
      <c r="A1552" s="28">
        <v>2010</v>
      </c>
      <c r="B1552" s="28" t="s">
        <v>84</v>
      </c>
      <c r="C1552" s="28" t="s">
        <v>85</v>
      </c>
      <c r="D1552" s="28" t="s">
        <v>72</v>
      </c>
      <c r="E1552" s="28" t="s">
        <v>92</v>
      </c>
      <c r="F1552" s="28" t="s">
        <v>93</v>
      </c>
      <c r="G1552" s="28">
        <v>3.6797995543545601</v>
      </c>
      <c r="H1552" s="29">
        <v>55.736593407999997</v>
      </c>
      <c r="I1552" s="30">
        <v>1.437718740414212</v>
      </c>
    </row>
    <row r="1553" spans="1:9" x14ac:dyDescent="0.2">
      <c r="A1553" s="28">
        <v>2009</v>
      </c>
      <c r="B1553" s="28" t="s">
        <v>84</v>
      </c>
      <c r="C1553" s="28" t="s">
        <v>85</v>
      </c>
      <c r="D1553" s="28" t="s">
        <v>72</v>
      </c>
      <c r="E1553" s="28" t="s">
        <v>92</v>
      </c>
      <c r="F1553" s="28" t="s">
        <v>93</v>
      </c>
      <c r="G1553" s="28">
        <v>3.6797995543545601</v>
      </c>
      <c r="H1553" s="29">
        <v>55.736593407999997</v>
      </c>
      <c r="I1553" s="30">
        <v>1.437718740414212</v>
      </c>
    </row>
    <row r="1554" spans="1:9" x14ac:dyDescent="0.2">
      <c r="A1554" s="28">
        <v>2008</v>
      </c>
      <c r="B1554" s="28" t="s">
        <v>84</v>
      </c>
      <c r="C1554" s="28" t="s">
        <v>85</v>
      </c>
      <c r="D1554" s="28" t="s">
        <v>72</v>
      </c>
      <c r="E1554" s="28" t="s">
        <v>92</v>
      </c>
      <c r="F1554" s="28" t="s">
        <v>93</v>
      </c>
      <c r="G1554" s="28">
        <v>3.6797995543545601</v>
      </c>
      <c r="H1554" s="29">
        <v>55.736593407999997</v>
      </c>
      <c r="I1554" s="30">
        <v>1.437718740414212</v>
      </c>
    </row>
    <row r="1555" spans="1:9" x14ac:dyDescent="0.2">
      <c r="A1555" s="28">
        <v>2007</v>
      </c>
      <c r="B1555" s="28" t="s">
        <v>84</v>
      </c>
      <c r="C1555" s="28" t="s">
        <v>85</v>
      </c>
      <c r="D1555" s="28" t="s">
        <v>72</v>
      </c>
      <c r="E1555" s="28" t="s">
        <v>92</v>
      </c>
      <c r="F1555" s="28" t="s">
        <v>93</v>
      </c>
      <c r="G1555" s="28">
        <v>3.6797995543545601</v>
      </c>
      <c r="H1555" s="29">
        <v>55.736593407999997</v>
      </c>
      <c r="I1555" s="30">
        <v>1.437718740414212</v>
      </c>
    </row>
    <row r="1556" spans="1:9" x14ac:dyDescent="0.2">
      <c r="A1556" s="28">
        <v>2006</v>
      </c>
      <c r="B1556" s="28" t="s">
        <v>84</v>
      </c>
      <c r="C1556" s="28" t="s">
        <v>85</v>
      </c>
      <c r="D1556" s="28" t="s">
        <v>72</v>
      </c>
      <c r="E1556" s="28" t="s">
        <v>92</v>
      </c>
      <c r="F1556" s="28" t="s">
        <v>93</v>
      </c>
      <c r="G1556" s="28">
        <v>3.6797995543545601</v>
      </c>
      <c r="H1556" s="29">
        <v>55.736593407999997</v>
      </c>
      <c r="I1556" s="30">
        <v>1.437718740414212</v>
      </c>
    </row>
    <row r="1557" spans="1:9" x14ac:dyDescent="0.2">
      <c r="A1557" s="28">
        <v>2005</v>
      </c>
      <c r="B1557" s="28" t="s">
        <v>84</v>
      </c>
      <c r="C1557" s="28" t="s">
        <v>85</v>
      </c>
      <c r="D1557" s="28" t="s">
        <v>72</v>
      </c>
      <c r="E1557" s="28" t="s">
        <v>92</v>
      </c>
      <c r="F1557" s="28" t="s">
        <v>93</v>
      </c>
      <c r="G1557" s="28">
        <v>3.6797995543545601</v>
      </c>
      <c r="H1557" s="29">
        <v>55.736593407999997</v>
      </c>
      <c r="I1557" s="30">
        <v>1.437718740414212</v>
      </c>
    </row>
    <row r="1558" spans="1:9" x14ac:dyDescent="0.2">
      <c r="A1558" s="28">
        <v>2004</v>
      </c>
      <c r="B1558" s="28" t="s">
        <v>84</v>
      </c>
      <c r="C1558" s="28" t="s">
        <v>85</v>
      </c>
      <c r="D1558" s="28" t="s">
        <v>72</v>
      </c>
      <c r="E1558" s="28" t="s">
        <v>92</v>
      </c>
      <c r="F1558" s="28" t="s">
        <v>93</v>
      </c>
      <c r="G1558" s="28">
        <v>3.6797995543545601</v>
      </c>
      <c r="H1558" s="29">
        <v>55.736593407999997</v>
      </c>
      <c r="I1558" s="30">
        <v>1.437718740414212</v>
      </c>
    </row>
    <row r="1559" spans="1:9" x14ac:dyDescent="0.2">
      <c r="A1559" s="28">
        <v>2003</v>
      </c>
      <c r="B1559" s="28" t="s">
        <v>84</v>
      </c>
      <c r="C1559" s="28" t="s">
        <v>85</v>
      </c>
      <c r="D1559" s="28" t="s">
        <v>72</v>
      </c>
      <c r="E1559" s="28" t="s">
        <v>92</v>
      </c>
      <c r="F1559" s="28" t="s">
        <v>93</v>
      </c>
      <c r="G1559" s="28">
        <v>3.6797995543545601</v>
      </c>
      <c r="H1559" s="29">
        <v>55.736593407999997</v>
      </c>
      <c r="I1559" s="30">
        <v>1.437718740414212</v>
      </c>
    </row>
    <row r="1560" spans="1:9" x14ac:dyDescent="0.2">
      <c r="A1560" s="28">
        <v>2002</v>
      </c>
      <c r="B1560" s="28" t="s">
        <v>84</v>
      </c>
      <c r="C1560" s="28" t="s">
        <v>85</v>
      </c>
      <c r="D1560" s="28" t="s">
        <v>72</v>
      </c>
      <c r="E1560" s="28" t="s">
        <v>92</v>
      </c>
      <c r="F1560" s="28" t="s">
        <v>93</v>
      </c>
      <c r="G1560" s="28">
        <v>3.6797995543545601</v>
      </c>
      <c r="H1560" s="29">
        <v>55.736593407999997</v>
      </c>
      <c r="I1560" s="30">
        <v>1.437718740414212</v>
      </c>
    </row>
    <row r="1561" spans="1:9" x14ac:dyDescent="0.2">
      <c r="A1561" s="28">
        <v>2001</v>
      </c>
      <c r="B1561" s="28" t="s">
        <v>84</v>
      </c>
      <c r="C1561" s="28" t="s">
        <v>85</v>
      </c>
      <c r="D1561" s="28" t="s">
        <v>72</v>
      </c>
      <c r="E1561" s="28" t="s">
        <v>92</v>
      </c>
      <c r="F1561" s="28" t="s">
        <v>93</v>
      </c>
      <c r="G1561" s="28">
        <v>3.6797995543545601</v>
      </c>
      <c r="H1561" s="29">
        <v>55.736593407999997</v>
      </c>
      <c r="I1561" s="30">
        <v>1.437718740414212</v>
      </c>
    </row>
    <row r="1562" spans="1:9" x14ac:dyDescent="0.2">
      <c r="A1562" s="28">
        <v>2000</v>
      </c>
      <c r="B1562" s="28" t="s">
        <v>84</v>
      </c>
      <c r="C1562" s="28" t="s">
        <v>85</v>
      </c>
      <c r="D1562" s="28" t="s">
        <v>72</v>
      </c>
      <c r="E1562" s="28" t="s">
        <v>92</v>
      </c>
      <c r="F1562" s="28" t="s">
        <v>93</v>
      </c>
      <c r="G1562" s="28">
        <v>3.6797995543545601</v>
      </c>
      <c r="H1562" s="29">
        <v>55.736593407999997</v>
      </c>
      <c r="I1562" s="30">
        <v>1.437718740414212</v>
      </c>
    </row>
    <row r="1563" spans="1:9" x14ac:dyDescent="0.2">
      <c r="A1563" s="28">
        <v>1999</v>
      </c>
      <c r="B1563" s="28" t="s">
        <v>84</v>
      </c>
      <c r="C1563" s="28" t="s">
        <v>85</v>
      </c>
      <c r="D1563" s="28" t="s">
        <v>72</v>
      </c>
      <c r="E1563" s="28" t="s">
        <v>92</v>
      </c>
      <c r="F1563" s="28" t="s">
        <v>93</v>
      </c>
      <c r="G1563" s="28">
        <v>3.6797995543545601</v>
      </c>
      <c r="H1563" s="29">
        <v>69.670741759999999</v>
      </c>
      <c r="I1563" s="30">
        <v>1.7971484255177641</v>
      </c>
    </row>
    <row r="1564" spans="1:9" x14ac:dyDescent="0.2">
      <c r="A1564" s="28">
        <v>1998</v>
      </c>
      <c r="B1564" s="28" t="s">
        <v>84</v>
      </c>
      <c r="C1564" s="28" t="s">
        <v>85</v>
      </c>
      <c r="D1564" s="28" t="s">
        <v>72</v>
      </c>
      <c r="E1564" s="28" t="s">
        <v>92</v>
      </c>
      <c r="F1564" s="28" t="s">
        <v>93</v>
      </c>
      <c r="G1564" s="28">
        <v>3.6797995543545601</v>
      </c>
      <c r="H1564" s="29">
        <v>69.670741759999999</v>
      </c>
      <c r="I1564" s="30">
        <v>1.7971484255177641</v>
      </c>
    </row>
    <row r="1565" spans="1:9" x14ac:dyDescent="0.2">
      <c r="A1565" s="28">
        <v>1997</v>
      </c>
      <c r="B1565" s="28" t="s">
        <v>84</v>
      </c>
      <c r="C1565" s="28" t="s">
        <v>85</v>
      </c>
      <c r="D1565" s="28" t="s">
        <v>72</v>
      </c>
      <c r="E1565" s="28" t="s">
        <v>92</v>
      </c>
      <c r="F1565" s="28" t="s">
        <v>93</v>
      </c>
      <c r="G1565" s="28">
        <v>3.6797995543545601</v>
      </c>
      <c r="H1565" s="29">
        <v>69.670741759999999</v>
      </c>
      <c r="I1565" s="30">
        <v>1.7971484255177641</v>
      </c>
    </row>
    <row r="1566" spans="1:9" x14ac:dyDescent="0.2">
      <c r="A1566" s="28">
        <v>1996</v>
      </c>
      <c r="B1566" s="28" t="s">
        <v>84</v>
      </c>
      <c r="C1566" s="28" t="s">
        <v>85</v>
      </c>
      <c r="D1566" s="28" t="s">
        <v>72</v>
      </c>
      <c r="E1566" s="28" t="s">
        <v>92</v>
      </c>
      <c r="F1566" s="28" t="s">
        <v>93</v>
      </c>
      <c r="G1566" s="28">
        <v>3.6797995543545601</v>
      </c>
      <c r="H1566" s="29">
        <v>69.670741759999999</v>
      </c>
      <c r="I1566" s="30">
        <v>1.7971484255177641</v>
      </c>
    </row>
    <row r="1567" spans="1:9" x14ac:dyDescent="0.2">
      <c r="A1567" s="28">
        <v>1995</v>
      </c>
      <c r="B1567" s="28" t="s">
        <v>84</v>
      </c>
      <c r="C1567" s="28" t="s">
        <v>85</v>
      </c>
      <c r="D1567" s="28" t="s">
        <v>72</v>
      </c>
      <c r="E1567" s="28" t="s">
        <v>92</v>
      </c>
      <c r="F1567" s="28" t="s">
        <v>93</v>
      </c>
      <c r="G1567" s="28">
        <v>3.6797995543545601</v>
      </c>
      <c r="H1567" s="29">
        <v>69.670741759999999</v>
      </c>
      <c r="I1567" s="30">
        <v>1.7971484255177641</v>
      </c>
    </row>
    <row r="1568" spans="1:9" x14ac:dyDescent="0.2">
      <c r="A1568" s="28">
        <v>1994</v>
      </c>
      <c r="B1568" s="28" t="s">
        <v>84</v>
      </c>
      <c r="C1568" s="28" t="s">
        <v>85</v>
      </c>
      <c r="D1568" s="28" t="s">
        <v>72</v>
      </c>
      <c r="E1568" s="28" t="s">
        <v>92</v>
      </c>
      <c r="F1568" s="28" t="s">
        <v>93</v>
      </c>
      <c r="G1568" s="28">
        <v>3.6797995543545601</v>
      </c>
      <c r="H1568" s="29">
        <v>69.670741759999999</v>
      </c>
      <c r="I1568" s="30">
        <v>1.7971484255177641</v>
      </c>
    </row>
    <row r="1569" spans="1:9" x14ac:dyDescent="0.2">
      <c r="A1569" s="28">
        <v>1993</v>
      </c>
      <c r="B1569" s="28" t="s">
        <v>84</v>
      </c>
      <c r="C1569" s="28" t="s">
        <v>85</v>
      </c>
      <c r="D1569" s="28" t="s">
        <v>72</v>
      </c>
      <c r="E1569" s="28" t="s">
        <v>92</v>
      </c>
      <c r="F1569" s="28" t="s">
        <v>93</v>
      </c>
      <c r="G1569" s="28">
        <v>3.6797995543545601</v>
      </c>
      <c r="H1569" s="29">
        <v>69.670741759999999</v>
      </c>
      <c r="I1569" s="30">
        <v>1.7971484255177641</v>
      </c>
    </row>
    <row r="1570" spans="1:9" x14ac:dyDescent="0.2">
      <c r="A1570" s="28">
        <v>1992</v>
      </c>
      <c r="B1570" s="28" t="s">
        <v>84</v>
      </c>
      <c r="C1570" s="28" t="s">
        <v>85</v>
      </c>
      <c r="D1570" s="28" t="s">
        <v>72</v>
      </c>
      <c r="E1570" s="28" t="s">
        <v>92</v>
      </c>
      <c r="F1570" s="28" t="s">
        <v>93</v>
      </c>
      <c r="G1570" s="28">
        <v>3.6797995543545601</v>
      </c>
      <c r="H1570" s="29">
        <v>69.670741759999999</v>
      </c>
      <c r="I1570" s="30">
        <v>1.7971484255177641</v>
      </c>
    </row>
    <row r="1571" spans="1:9" x14ac:dyDescent="0.2">
      <c r="A1571" s="28">
        <v>1991</v>
      </c>
      <c r="B1571" s="28" t="s">
        <v>84</v>
      </c>
      <c r="C1571" s="28" t="s">
        <v>85</v>
      </c>
      <c r="D1571" s="28" t="s">
        <v>72</v>
      </c>
      <c r="E1571" s="28" t="s">
        <v>92</v>
      </c>
      <c r="F1571" s="28" t="s">
        <v>93</v>
      </c>
      <c r="G1571" s="28">
        <v>3.6797995543545601</v>
      </c>
      <c r="H1571" s="29">
        <v>69.670741759999999</v>
      </c>
      <c r="I1571" s="30">
        <v>1.7971484255177641</v>
      </c>
    </row>
    <row r="1572" spans="1:9" x14ac:dyDescent="0.2">
      <c r="A1572" s="28">
        <v>1990</v>
      </c>
      <c r="B1572" s="28" t="s">
        <v>84</v>
      </c>
      <c r="C1572" s="28" t="s">
        <v>85</v>
      </c>
      <c r="D1572" s="28" t="s">
        <v>72</v>
      </c>
      <c r="E1572" s="28" t="s">
        <v>92</v>
      </c>
      <c r="F1572" s="28" t="s">
        <v>93</v>
      </c>
      <c r="G1572" s="28">
        <v>3.6797995543545601</v>
      </c>
      <c r="H1572" s="29">
        <v>69.670741759999999</v>
      </c>
      <c r="I1572" s="30">
        <v>1.7971484255177641</v>
      </c>
    </row>
    <row r="1573" spans="1:9" x14ac:dyDescent="0.2">
      <c r="A1573" s="28">
        <v>2016</v>
      </c>
      <c r="B1573" s="28" t="s">
        <v>86</v>
      </c>
      <c r="C1573" s="28" t="s">
        <v>87</v>
      </c>
      <c r="D1573" s="28" t="s">
        <v>72</v>
      </c>
      <c r="E1573" s="28" t="s">
        <v>92</v>
      </c>
      <c r="F1573" s="28" t="s">
        <v>93</v>
      </c>
      <c r="G1573" s="28">
        <v>3.6317589073194099</v>
      </c>
      <c r="H1573" s="29">
        <v>3.120938432</v>
      </c>
      <c r="I1573" s="30">
        <v>3.0459231277984111E-2</v>
      </c>
    </row>
    <row r="1574" spans="1:9" x14ac:dyDescent="0.2">
      <c r="A1574" s="28">
        <v>2015</v>
      </c>
      <c r="B1574" s="28" t="s">
        <v>86</v>
      </c>
      <c r="C1574" s="28" t="s">
        <v>87</v>
      </c>
      <c r="D1574" s="28" t="s">
        <v>72</v>
      </c>
      <c r="E1574" s="28" t="s">
        <v>92</v>
      </c>
      <c r="F1574" s="28" t="s">
        <v>93</v>
      </c>
      <c r="G1574" s="28">
        <v>3.5708995647094701</v>
      </c>
      <c r="H1574" s="29">
        <v>7.8560883808000002</v>
      </c>
      <c r="I1574" s="30">
        <v>6.0715313468653442E-2</v>
      </c>
    </row>
    <row r="1575" spans="1:9" x14ac:dyDescent="0.2">
      <c r="A1575" s="28">
        <v>2014</v>
      </c>
      <c r="B1575" s="28" t="s">
        <v>86</v>
      </c>
      <c r="C1575" s="28" t="s">
        <v>87</v>
      </c>
      <c r="D1575" s="28" t="s">
        <v>72</v>
      </c>
      <c r="E1575" s="28" t="s">
        <v>92</v>
      </c>
      <c r="F1575" s="28" t="s">
        <v>93</v>
      </c>
      <c r="G1575" s="28">
        <v>3.5100402220995299</v>
      </c>
      <c r="H1575" s="29">
        <v>12.867072307200001</v>
      </c>
      <c r="I1575" s="30">
        <v>7.3306835622366506E-2</v>
      </c>
    </row>
    <row r="1576" spans="1:9" x14ac:dyDescent="0.2">
      <c r="A1576" s="28">
        <v>2013</v>
      </c>
      <c r="B1576" s="28" t="s">
        <v>86</v>
      </c>
      <c r="C1576" s="28" t="s">
        <v>87</v>
      </c>
      <c r="D1576" s="28" t="s">
        <v>72</v>
      </c>
      <c r="E1576" s="28" t="s">
        <v>92</v>
      </c>
      <c r="F1576" s="28" t="s">
        <v>93</v>
      </c>
      <c r="G1576" s="28">
        <v>3.4491808794895999</v>
      </c>
      <c r="H1576" s="29">
        <v>14.3071069696</v>
      </c>
      <c r="I1576" s="30">
        <v>5.2450497275257746E-2</v>
      </c>
    </row>
    <row r="1577" spans="1:9" x14ac:dyDescent="0.2">
      <c r="A1577" s="28">
        <v>2012</v>
      </c>
      <c r="B1577" s="28" t="s">
        <v>86</v>
      </c>
      <c r="C1577" s="28" t="s">
        <v>87</v>
      </c>
      <c r="D1577" s="28" t="s">
        <v>72</v>
      </c>
      <c r="E1577" s="28" t="s">
        <v>92</v>
      </c>
      <c r="F1577" s="28" t="s">
        <v>93</v>
      </c>
      <c r="G1577" s="28">
        <v>3.3883215368796602</v>
      </c>
      <c r="H1577" s="29">
        <v>15.747141632</v>
      </c>
      <c r="I1577" s="30">
        <v>2.5744168185795724E-2</v>
      </c>
    </row>
    <row r="1578" spans="1:9" x14ac:dyDescent="0.2">
      <c r="A1578" s="28">
        <v>2011</v>
      </c>
      <c r="B1578" s="28" t="s">
        <v>86</v>
      </c>
      <c r="C1578" s="28" t="s">
        <v>87</v>
      </c>
      <c r="D1578" s="28" t="s">
        <v>72</v>
      </c>
      <c r="E1578" s="28" t="s">
        <v>92</v>
      </c>
      <c r="F1578" s="28" t="s">
        <v>93</v>
      </c>
      <c r="G1578" s="28">
        <v>3.3255641284553499</v>
      </c>
      <c r="H1578" s="29">
        <v>16.2996729173333</v>
      </c>
      <c r="I1578" s="30">
        <v>-7.4929485629007253E-3</v>
      </c>
    </row>
    <row r="1579" spans="1:9" x14ac:dyDescent="0.2">
      <c r="A1579" s="28">
        <v>2010</v>
      </c>
      <c r="B1579" s="28" t="s">
        <v>86</v>
      </c>
      <c r="C1579" s="28" t="s">
        <v>87</v>
      </c>
      <c r="D1579" s="28" t="s">
        <v>72</v>
      </c>
      <c r="E1579" s="28" t="s">
        <v>92</v>
      </c>
      <c r="F1579" s="28" t="s">
        <v>93</v>
      </c>
      <c r="G1579" s="28">
        <v>3.2628067200310298</v>
      </c>
      <c r="H1579" s="29">
        <v>16.852204202666599</v>
      </c>
      <c r="I1579" s="30">
        <v>-4.3044670118081996E-2</v>
      </c>
    </row>
    <row r="1580" spans="1:9" x14ac:dyDescent="0.2">
      <c r="A1580" s="28">
        <v>2009</v>
      </c>
      <c r="B1580" s="28" t="s">
        <v>86</v>
      </c>
      <c r="C1580" s="28" t="s">
        <v>87</v>
      </c>
      <c r="D1580" s="28" t="s">
        <v>72</v>
      </c>
      <c r="E1580" s="28" t="s">
        <v>92</v>
      </c>
      <c r="F1580" s="28" t="s">
        <v>93</v>
      </c>
      <c r="G1580" s="28">
        <v>3.2000493116067199</v>
      </c>
      <c r="H1580" s="29">
        <v>17.404735488</v>
      </c>
      <c r="I1580" s="30">
        <v>-8.0910996479736763E-2</v>
      </c>
    </row>
    <row r="1581" spans="1:9" x14ac:dyDescent="0.2">
      <c r="A1581" s="28">
        <v>2008</v>
      </c>
      <c r="B1581" s="28" t="s">
        <v>86</v>
      </c>
      <c r="C1581" s="28" t="s">
        <v>87</v>
      </c>
      <c r="D1581" s="28" t="s">
        <v>72</v>
      </c>
      <c r="E1581" s="28" t="s">
        <v>92</v>
      </c>
      <c r="F1581" s="28" t="s">
        <v>93</v>
      </c>
      <c r="G1581" s="28">
        <v>3.1372919031823998</v>
      </c>
      <c r="H1581" s="29">
        <v>17.957266773333298</v>
      </c>
      <c r="I1581" s="30">
        <v>-0.1210919276478768</v>
      </c>
    </row>
    <row r="1582" spans="1:9" x14ac:dyDescent="0.2">
      <c r="A1582" s="28">
        <v>2007</v>
      </c>
      <c r="B1582" s="28" t="s">
        <v>86</v>
      </c>
      <c r="C1582" s="28" t="s">
        <v>87</v>
      </c>
      <c r="D1582" s="28" t="s">
        <v>72</v>
      </c>
      <c r="E1582" s="28" t="s">
        <v>92</v>
      </c>
      <c r="F1582" s="28" t="s">
        <v>93</v>
      </c>
      <c r="G1582" s="28">
        <v>3.0745344947580899</v>
      </c>
      <c r="H1582" s="29">
        <v>18.5097980586666</v>
      </c>
      <c r="I1582" s="30">
        <v>-0.16358746362248877</v>
      </c>
    </row>
    <row r="1583" spans="1:9" x14ac:dyDescent="0.2">
      <c r="A1583" s="28">
        <v>2006</v>
      </c>
      <c r="B1583" s="28" t="s">
        <v>86</v>
      </c>
      <c r="C1583" s="28" t="s">
        <v>87</v>
      </c>
      <c r="D1583" s="28" t="s">
        <v>72</v>
      </c>
      <c r="E1583" s="28" t="s">
        <v>92</v>
      </c>
      <c r="F1583" s="28" t="s">
        <v>93</v>
      </c>
      <c r="G1583" s="28">
        <v>3.0117770863337801</v>
      </c>
      <c r="H1583" s="29">
        <v>19.062329343999998</v>
      </c>
      <c r="I1583" s="30">
        <v>-0.20839760440358113</v>
      </c>
    </row>
    <row r="1584" spans="1:9" x14ac:dyDescent="0.2">
      <c r="A1584" s="28">
        <v>2005</v>
      </c>
      <c r="B1584" s="28" t="s">
        <v>86</v>
      </c>
      <c r="C1584" s="28" t="s">
        <v>87</v>
      </c>
      <c r="D1584" s="28" t="s">
        <v>72</v>
      </c>
      <c r="E1584" s="28" t="s">
        <v>92</v>
      </c>
      <c r="F1584" s="28" t="s">
        <v>93</v>
      </c>
      <c r="G1584" s="28">
        <v>2.94901967790946</v>
      </c>
      <c r="H1584" s="29">
        <v>19.6148606293333</v>
      </c>
      <c r="I1584" s="30">
        <v>-0.25552234999115875</v>
      </c>
    </row>
    <row r="1585" spans="1:9" x14ac:dyDescent="0.2">
      <c r="A1585" s="28">
        <v>2004</v>
      </c>
      <c r="B1585" s="28" t="s">
        <v>86</v>
      </c>
      <c r="C1585" s="28" t="s">
        <v>87</v>
      </c>
      <c r="D1585" s="28" t="s">
        <v>72</v>
      </c>
      <c r="E1585" s="28" t="s">
        <v>92</v>
      </c>
      <c r="F1585" s="28" t="s">
        <v>93</v>
      </c>
      <c r="G1585" s="28">
        <v>2.8862622694851501</v>
      </c>
      <c r="H1585" s="29">
        <v>20.167391914666599</v>
      </c>
      <c r="I1585" s="30">
        <v>-0.30496170038520831</v>
      </c>
    </row>
    <row r="1586" spans="1:9" x14ac:dyDescent="0.2">
      <c r="A1586" s="28">
        <v>2003</v>
      </c>
      <c r="B1586" s="28" t="s">
        <v>86</v>
      </c>
      <c r="C1586" s="28" t="s">
        <v>87</v>
      </c>
      <c r="D1586" s="28" t="s">
        <v>72</v>
      </c>
      <c r="E1586" s="28" t="s">
        <v>92</v>
      </c>
      <c r="F1586" s="28" t="s">
        <v>93</v>
      </c>
      <c r="G1586" s="28">
        <v>2.82350486106083</v>
      </c>
      <c r="H1586" s="29">
        <v>20.7199232</v>
      </c>
      <c r="I1586" s="30">
        <v>-0.35671565558574647</v>
      </c>
    </row>
    <row r="1587" spans="1:9" x14ac:dyDescent="0.2">
      <c r="A1587" s="28">
        <v>2002</v>
      </c>
      <c r="B1587" s="28" t="s">
        <v>86</v>
      </c>
      <c r="C1587" s="28" t="s">
        <v>87</v>
      </c>
      <c r="D1587" s="28" t="s">
        <v>72</v>
      </c>
      <c r="E1587" s="28" t="s">
        <v>92</v>
      </c>
      <c r="F1587" s="28" t="s">
        <v>93</v>
      </c>
      <c r="G1587" s="28">
        <v>2.7607474526365201</v>
      </c>
      <c r="H1587" s="29">
        <v>21.272454485333299</v>
      </c>
      <c r="I1587" s="30">
        <v>-0.41078421559275391</v>
      </c>
    </row>
    <row r="1588" spans="1:9" x14ac:dyDescent="0.2">
      <c r="A1588" s="28">
        <v>2001</v>
      </c>
      <c r="B1588" s="28" t="s">
        <v>86</v>
      </c>
      <c r="C1588" s="28" t="s">
        <v>87</v>
      </c>
      <c r="D1588" s="28" t="s">
        <v>72</v>
      </c>
      <c r="E1588" s="28" t="s">
        <v>92</v>
      </c>
      <c r="F1588" s="28" t="s">
        <v>93</v>
      </c>
      <c r="G1588" s="28">
        <v>2.6979900442122098</v>
      </c>
      <c r="H1588" s="29">
        <v>21.824985770666601</v>
      </c>
      <c r="I1588" s="30">
        <v>-0.46716738040624173</v>
      </c>
    </row>
    <row r="1589" spans="1:9" x14ac:dyDescent="0.2">
      <c r="A1589" s="28">
        <v>2000</v>
      </c>
      <c r="B1589" s="28" t="s">
        <v>86</v>
      </c>
      <c r="C1589" s="28" t="s">
        <v>87</v>
      </c>
      <c r="D1589" s="28" t="s">
        <v>72</v>
      </c>
      <c r="E1589" s="28" t="s">
        <v>92</v>
      </c>
      <c r="F1589" s="28" t="s">
        <v>93</v>
      </c>
      <c r="G1589" s="28">
        <v>2.6352326357878901</v>
      </c>
      <c r="H1589" s="29">
        <v>22.377517055999999</v>
      </c>
      <c r="I1589" s="30">
        <v>-0.52586515002621725</v>
      </c>
    </row>
    <row r="1590" spans="1:9" x14ac:dyDescent="0.2">
      <c r="A1590" s="28">
        <v>1999</v>
      </c>
      <c r="B1590" s="28" t="s">
        <v>86</v>
      </c>
      <c r="C1590" s="28" t="s">
        <v>87</v>
      </c>
      <c r="D1590" s="28" t="s">
        <v>72</v>
      </c>
      <c r="E1590" s="28" t="s">
        <v>92</v>
      </c>
      <c r="F1590" s="28" t="s">
        <v>93</v>
      </c>
      <c r="G1590" s="28">
        <v>2.5724752273635798</v>
      </c>
      <c r="H1590" s="29">
        <v>28.662560426666602</v>
      </c>
      <c r="I1590" s="30">
        <v>-0.73359690556582757</v>
      </c>
    </row>
    <row r="1591" spans="1:9" x14ac:dyDescent="0.2">
      <c r="A1591" s="28">
        <v>1998</v>
      </c>
      <c r="B1591" s="28" t="s">
        <v>86</v>
      </c>
      <c r="C1591" s="28" t="s">
        <v>87</v>
      </c>
      <c r="D1591" s="28" t="s">
        <v>72</v>
      </c>
      <c r="E1591" s="28" t="s">
        <v>92</v>
      </c>
      <c r="F1591" s="28" t="s">
        <v>93</v>
      </c>
      <c r="G1591" s="28">
        <v>2.5097178189392602</v>
      </c>
      <c r="H1591" s="29">
        <v>29.3532245333333</v>
      </c>
      <c r="I1591" s="30">
        <v>-0.8127556296069951</v>
      </c>
    </row>
    <row r="1592" spans="1:9" x14ac:dyDescent="0.2">
      <c r="A1592" s="28">
        <v>1997</v>
      </c>
      <c r="B1592" s="28" t="s">
        <v>86</v>
      </c>
      <c r="C1592" s="28" t="s">
        <v>87</v>
      </c>
      <c r="D1592" s="28" t="s">
        <v>72</v>
      </c>
      <c r="E1592" s="28" t="s">
        <v>92</v>
      </c>
      <c r="F1592" s="28" t="s">
        <v>93</v>
      </c>
      <c r="G1592" s="28">
        <v>2.4469604105149498</v>
      </c>
      <c r="H1592" s="29">
        <v>30.043888639999999</v>
      </c>
      <c r="I1592" s="30">
        <v>-0.89480760965625139</v>
      </c>
    </row>
    <row r="1593" spans="1:9" x14ac:dyDescent="0.2">
      <c r="A1593" s="28">
        <v>1996</v>
      </c>
      <c r="B1593" s="28" t="s">
        <v>86</v>
      </c>
      <c r="C1593" s="28" t="s">
        <v>87</v>
      </c>
      <c r="D1593" s="28" t="s">
        <v>72</v>
      </c>
      <c r="E1593" s="28" t="s">
        <v>92</v>
      </c>
      <c r="F1593" s="28" t="s">
        <v>93</v>
      </c>
      <c r="G1593" s="28">
        <v>2.4469604105149498</v>
      </c>
      <c r="H1593" s="29">
        <v>30.043888639999999</v>
      </c>
      <c r="I1593" s="30">
        <v>-0.89480760965625139</v>
      </c>
    </row>
    <row r="1594" spans="1:9" x14ac:dyDescent="0.2">
      <c r="A1594" s="28">
        <v>1995</v>
      </c>
      <c r="B1594" s="28" t="s">
        <v>86</v>
      </c>
      <c r="C1594" s="28" t="s">
        <v>87</v>
      </c>
      <c r="D1594" s="28" t="s">
        <v>72</v>
      </c>
      <c r="E1594" s="28" t="s">
        <v>92</v>
      </c>
      <c r="F1594" s="28" t="s">
        <v>93</v>
      </c>
      <c r="G1594" s="28">
        <v>2.4469604105149498</v>
      </c>
      <c r="H1594" s="29">
        <v>30.043888639999999</v>
      </c>
      <c r="I1594" s="30">
        <v>-0.89480760965625139</v>
      </c>
    </row>
    <row r="1595" spans="1:9" x14ac:dyDescent="0.2">
      <c r="A1595" s="28">
        <v>1994</v>
      </c>
      <c r="B1595" s="28" t="s">
        <v>86</v>
      </c>
      <c r="C1595" s="28" t="s">
        <v>87</v>
      </c>
      <c r="D1595" s="28" t="s">
        <v>72</v>
      </c>
      <c r="E1595" s="28" t="s">
        <v>92</v>
      </c>
      <c r="F1595" s="28" t="s">
        <v>93</v>
      </c>
      <c r="G1595" s="28">
        <v>2.4469604105149498</v>
      </c>
      <c r="H1595" s="29">
        <v>30.043888639999999</v>
      </c>
      <c r="I1595" s="30">
        <v>-0.89480760965625139</v>
      </c>
    </row>
    <row r="1596" spans="1:9" x14ac:dyDescent="0.2">
      <c r="A1596" s="28">
        <v>1993</v>
      </c>
      <c r="B1596" s="28" t="s">
        <v>86</v>
      </c>
      <c r="C1596" s="28" t="s">
        <v>87</v>
      </c>
      <c r="D1596" s="28" t="s">
        <v>72</v>
      </c>
      <c r="E1596" s="28" t="s">
        <v>92</v>
      </c>
      <c r="F1596" s="28" t="s">
        <v>93</v>
      </c>
      <c r="G1596" s="28">
        <v>2.4469604105149498</v>
      </c>
      <c r="H1596" s="29">
        <v>30.043888639999999</v>
      </c>
      <c r="I1596" s="30">
        <v>-0.89480760965625139</v>
      </c>
    </row>
    <row r="1597" spans="1:9" x14ac:dyDescent="0.2">
      <c r="A1597" s="28">
        <v>1992</v>
      </c>
      <c r="B1597" s="28" t="s">
        <v>86</v>
      </c>
      <c r="C1597" s="28" t="s">
        <v>87</v>
      </c>
      <c r="D1597" s="28" t="s">
        <v>72</v>
      </c>
      <c r="E1597" s="28" t="s">
        <v>92</v>
      </c>
      <c r="F1597" s="28" t="s">
        <v>93</v>
      </c>
      <c r="G1597" s="28">
        <v>2.4469604105149498</v>
      </c>
      <c r="H1597" s="29">
        <v>30.043888639999999</v>
      </c>
      <c r="I1597" s="30">
        <v>-0.89480760965625139</v>
      </c>
    </row>
    <row r="1598" spans="1:9" x14ac:dyDescent="0.2">
      <c r="A1598" s="28">
        <v>1991</v>
      </c>
      <c r="B1598" s="28" t="s">
        <v>86</v>
      </c>
      <c r="C1598" s="28" t="s">
        <v>87</v>
      </c>
      <c r="D1598" s="28" t="s">
        <v>72</v>
      </c>
      <c r="E1598" s="28" t="s">
        <v>92</v>
      </c>
      <c r="F1598" s="28" t="s">
        <v>93</v>
      </c>
      <c r="G1598" s="28">
        <v>2.4469604105149498</v>
      </c>
      <c r="H1598" s="29">
        <v>30.043888639999999</v>
      </c>
      <c r="I1598" s="30">
        <v>-0.89480760965625139</v>
      </c>
    </row>
    <row r="1599" spans="1:9" x14ac:dyDescent="0.2">
      <c r="A1599" s="28">
        <v>1990</v>
      </c>
      <c r="B1599" s="28" t="s">
        <v>86</v>
      </c>
      <c r="C1599" s="28" t="s">
        <v>87</v>
      </c>
      <c r="D1599" s="28" t="s">
        <v>72</v>
      </c>
      <c r="E1599" s="28" t="s">
        <v>92</v>
      </c>
      <c r="F1599" s="28" t="s">
        <v>93</v>
      </c>
      <c r="G1599" s="28">
        <v>2.4469604105149498</v>
      </c>
      <c r="H1599" s="29">
        <v>30.043888639999999</v>
      </c>
      <c r="I1599" s="30">
        <v>-0.89480760965625139</v>
      </c>
    </row>
    <row r="1600" spans="1:9" x14ac:dyDescent="0.2">
      <c r="A1600" s="28">
        <v>2016</v>
      </c>
      <c r="B1600" s="28" t="s">
        <v>88</v>
      </c>
      <c r="C1600" s="28" t="s">
        <v>89</v>
      </c>
      <c r="D1600" s="28" t="s">
        <v>72</v>
      </c>
      <c r="E1600" s="28" t="s">
        <v>92</v>
      </c>
      <c r="F1600" s="28" t="s">
        <v>93</v>
      </c>
      <c r="G1600" s="28">
        <v>2.3851187315977902</v>
      </c>
      <c r="H1600" s="29">
        <v>1.4147822560000001</v>
      </c>
      <c r="I1600" s="30">
        <v>-6.9109879909278055E-2</v>
      </c>
    </row>
    <row r="1601" spans="1:9" x14ac:dyDescent="0.2">
      <c r="A1601" s="28">
        <v>2015</v>
      </c>
      <c r="B1601" s="28" t="s">
        <v>88</v>
      </c>
      <c r="C1601" s="28" t="s">
        <v>89</v>
      </c>
      <c r="D1601" s="28" t="s">
        <v>72</v>
      </c>
      <c r="E1601" s="28" t="s">
        <v>92</v>
      </c>
      <c r="F1601" s="28" t="s">
        <v>93</v>
      </c>
      <c r="G1601" s="28">
        <v>2.43973744399741</v>
      </c>
      <c r="H1601" s="29">
        <v>3.4472772223999999</v>
      </c>
      <c r="I1601" s="30">
        <v>-0.16345247496276255</v>
      </c>
    </row>
    <row r="1602" spans="1:9" x14ac:dyDescent="0.2">
      <c r="A1602" s="28">
        <v>2014</v>
      </c>
      <c r="B1602" s="28" t="s">
        <v>88</v>
      </c>
      <c r="C1602" s="28" t="s">
        <v>89</v>
      </c>
      <c r="D1602" s="28" t="s">
        <v>72</v>
      </c>
      <c r="E1602" s="28" t="s">
        <v>92</v>
      </c>
      <c r="F1602" s="28" t="s">
        <v>93</v>
      </c>
      <c r="G1602" s="28">
        <v>2.4943561563970298</v>
      </c>
      <c r="H1602" s="29">
        <v>5.5011396096</v>
      </c>
      <c r="I1602" s="30">
        <v>-0.25295052599063905</v>
      </c>
    </row>
    <row r="1603" spans="1:9" x14ac:dyDescent="0.2">
      <c r="A1603" s="28">
        <v>2013</v>
      </c>
      <c r="B1603" s="28" t="s">
        <v>88</v>
      </c>
      <c r="C1603" s="28" t="s">
        <v>89</v>
      </c>
      <c r="D1603" s="28" t="s">
        <v>72</v>
      </c>
      <c r="E1603" s="28" t="s">
        <v>92</v>
      </c>
      <c r="F1603" s="28" t="s">
        <v>93</v>
      </c>
      <c r="G1603" s="28">
        <v>2.5489748687966598</v>
      </c>
      <c r="H1603" s="29">
        <v>5.9880578048000004</v>
      </c>
      <c r="I1603" s="30">
        <v>-0.26675603020773231</v>
      </c>
    </row>
    <row r="1604" spans="1:9" x14ac:dyDescent="0.2">
      <c r="A1604" s="28">
        <v>2012</v>
      </c>
      <c r="B1604" s="28" t="s">
        <v>88</v>
      </c>
      <c r="C1604" s="28" t="s">
        <v>89</v>
      </c>
      <c r="D1604" s="28" t="s">
        <v>72</v>
      </c>
      <c r="E1604" s="28" t="s">
        <v>92</v>
      </c>
      <c r="F1604" s="28" t="s">
        <v>93</v>
      </c>
      <c r="G1604" s="28">
        <v>2.60359358119628</v>
      </c>
      <c r="H1604" s="29">
        <v>6.4749759999999998</v>
      </c>
      <c r="I1604" s="30">
        <v>-0.27916556714257407</v>
      </c>
    </row>
    <row r="1605" spans="1:9" x14ac:dyDescent="0.2">
      <c r="A1605" s="28">
        <v>2011</v>
      </c>
      <c r="B1605" s="28" t="s">
        <v>88</v>
      </c>
      <c r="C1605" s="28" t="s">
        <v>89</v>
      </c>
      <c r="D1605" s="28" t="s">
        <v>72</v>
      </c>
      <c r="E1605" s="28" t="s">
        <v>92</v>
      </c>
      <c r="F1605" s="28" t="s">
        <v>93</v>
      </c>
      <c r="G1605" s="28">
        <v>2.4991819565262099</v>
      </c>
      <c r="H1605" s="29">
        <v>7.3659326975999999</v>
      </c>
      <c r="I1605" s="30">
        <v>-0.33776354602439718</v>
      </c>
    </row>
    <row r="1606" spans="1:9" x14ac:dyDescent="0.2">
      <c r="A1606" s="28">
        <v>2010</v>
      </c>
      <c r="B1606" s="28" t="s">
        <v>88</v>
      </c>
      <c r="C1606" s="28" t="s">
        <v>89</v>
      </c>
      <c r="D1606" s="28" t="s">
        <v>72</v>
      </c>
      <c r="E1606" s="28" t="s">
        <v>92</v>
      </c>
      <c r="F1606" s="28" t="s">
        <v>93</v>
      </c>
      <c r="G1606" s="28">
        <v>2.3947703318561402</v>
      </c>
      <c r="H1606" s="29">
        <v>8.2568893952</v>
      </c>
      <c r="I1606" s="30">
        <v>-0.40124448560523129</v>
      </c>
    </row>
    <row r="1607" spans="1:9" x14ac:dyDescent="0.2">
      <c r="A1607" s="28">
        <v>2009</v>
      </c>
      <c r="B1607" s="28" t="s">
        <v>88</v>
      </c>
      <c r="C1607" s="28" t="s">
        <v>89</v>
      </c>
      <c r="D1607" s="28" t="s">
        <v>72</v>
      </c>
      <c r="E1607" s="28" t="s">
        <v>92</v>
      </c>
      <c r="F1607" s="28" t="s">
        <v>93</v>
      </c>
      <c r="G1607" s="28">
        <v>2.29035870718607</v>
      </c>
      <c r="H1607" s="29">
        <v>9.1478460928000001</v>
      </c>
      <c r="I1607" s="30">
        <v>-0.4696083858850767</v>
      </c>
    </row>
    <row r="1608" spans="1:9" x14ac:dyDescent="0.2">
      <c r="A1608" s="28">
        <v>2008</v>
      </c>
      <c r="B1608" s="28" t="s">
        <v>88</v>
      </c>
      <c r="C1608" s="28" t="s">
        <v>89</v>
      </c>
      <c r="D1608" s="28" t="s">
        <v>72</v>
      </c>
      <c r="E1608" s="28" t="s">
        <v>92</v>
      </c>
      <c r="F1608" s="28" t="s">
        <v>93</v>
      </c>
      <c r="G1608" s="28">
        <v>2.1859470825159999</v>
      </c>
      <c r="H1608" s="29">
        <v>10.0388027904</v>
      </c>
      <c r="I1608" s="30">
        <v>-0.54285524686393305</v>
      </c>
    </row>
    <row r="1609" spans="1:9" x14ac:dyDescent="0.2">
      <c r="A1609" s="28">
        <v>2007</v>
      </c>
      <c r="B1609" s="28" t="s">
        <v>88</v>
      </c>
      <c r="C1609" s="28" t="s">
        <v>89</v>
      </c>
      <c r="D1609" s="28" t="s">
        <v>72</v>
      </c>
      <c r="E1609" s="28" t="s">
        <v>92</v>
      </c>
      <c r="F1609" s="28" t="s">
        <v>93</v>
      </c>
      <c r="G1609" s="28">
        <v>2.0815354578459302</v>
      </c>
      <c r="H1609" s="29">
        <v>10.929759488</v>
      </c>
      <c r="I1609" s="30">
        <v>-0.62098506854180069</v>
      </c>
    </row>
    <row r="1610" spans="1:9" x14ac:dyDescent="0.2">
      <c r="A1610" s="28">
        <v>2006</v>
      </c>
      <c r="B1610" s="28" t="s">
        <v>88</v>
      </c>
      <c r="C1610" s="28" t="s">
        <v>89</v>
      </c>
      <c r="D1610" s="28" t="s">
        <v>72</v>
      </c>
      <c r="E1610" s="28" t="s">
        <v>92</v>
      </c>
      <c r="F1610" s="28" t="s">
        <v>93</v>
      </c>
      <c r="G1610" s="28">
        <v>1.9549847828421101</v>
      </c>
      <c r="H1610" s="29">
        <v>13.012111769600001</v>
      </c>
      <c r="I1610" s="30">
        <v>-0.78251350697328681</v>
      </c>
    </row>
    <row r="1611" spans="1:9" x14ac:dyDescent="0.2">
      <c r="A1611" s="28">
        <v>2005</v>
      </c>
      <c r="B1611" s="28" t="s">
        <v>88</v>
      </c>
      <c r="C1611" s="28" t="s">
        <v>89</v>
      </c>
      <c r="D1611" s="28" t="s">
        <v>72</v>
      </c>
      <c r="E1611" s="28" t="s">
        <v>92</v>
      </c>
      <c r="F1611" s="28" t="s">
        <v>93</v>
      </c>
      <c r="G1611" s="28">
        <v>1.8284341078383</v>
      </c>
      <c r="H1611" s="29">
        <v>15.094464051199999</v>
      </c>
      <c r="I1611" s="30">
        <v>-0.95787431063167094</v>
      </c>
    </row>
    <row r="1612" spans="1:9" x14ac:dyDescent="0.2">
      <c r="A1612" s="28">
        <v>2004</v>
      </c>
      <c r="B1612" s="28" t="s">
        <v>88</v>
      </c>
      <c r="C1612" s="28" t="s">
        <v>89</v>
      </c>
      <c r="D1612" s="28" t="s">
        <v>72</v>
      </c>
      <c r="E1612" s="28" t="s">
        <v>92</v>
      </c>
      <c r="F1612" s="28" t="s">
        <v>93</v>
      </c>
      <c r="G1612" s="28">
        <v>1.7018834328344901</v>
      </c>
      <c r="H1612" s="29">
        <v>17.176816332800001</v>
      </c>
      <c r="I1612" s="30">
        <v>-1.147067479516956</v>
      </c>
    </row>
    <row r="1613" spans="1:9" x14ac:dyDescent="0.2">
      <c r="A1613" s="28">
        <v>2003</v>
      </c>
      <c r="B1613" s="28" t="s">
        <v>88</v>
      </c>
      <c r="C1613" s="28" t="s">
        <v>89</v>
      </c>
      <c r="D1613" s="28" t="s">
        <v>72</v>
      </c>
      <c r="E1613" s="28" t="s">
        <v>92</v>
      </c>
      <c r="F1613" s="28" t="s">
        <v>93</v>
      </c>
      <c r="G1613" s="28">
        <v>1.5753327578306799</v>
      </c>
      <c r="H1613" s="29">
        <v>19.2591686144</v>
      </c>
      <c r="I1613" s="30">
        <v>-1.350093013629142</v>
      </c>
    </row>
    <row r="1614" spans="1:9" x14ac:dyDescent="0.2">
      <c r="A1614" s="28">
        <v>2002</v>
      </c>
      <c r="B1614" s="28" t="s">
        <v>88</v>
      </c>
      <c r="C1614" s="28" t="s">
        <v>89</v>
      </c>
      <c r="D1614" s="28" t="s">
        <v>72</v>
      </c>
      <c r="E1614" s="28" t="s">
        <v>92</v>
      </c>
      <c r="F1614" s="28" t="s">
        <v>93</v>
      </c>
      <c r="G1614" s="28">
        <v>1.4487820828268601</v>
      </c>
      <c r="H1614" s="29">
        <v>21.341520895999999</v>
      </c>
      <c r="I1614" s="30">
        <v>-1.5669509129682335</v>
      </c>
    </row>
    <row r="1615" spans="1:9" x14ac:dyDescent="0.2">
      <c r="A1615" s="28">
        <v>2001</v>
      </c>
      <c r="B1615" s="28" t="s">
        <v>88</v>
      </c>
      <c r="C1615" s="28" t="s">
        <v>89</v>
      </c>
      <c r="D1615" s="28" t="s">
        <v>72</v>
      </c>
      <c r="E1615" s="28" t="s">
        <v>92</v>
      </c>
      <c r="F1615" s="28" t="s">
        <v>93</v>
      </c>
      <c r="G1615" s="28">
        <v>1.46571520003496</v>
      </c>
      <c r="H1615" s="29">
        <v>20.502364006400001</v>
      </c>
      <c r="I1615" s="30">
        <v>-1.4962263206115813</v>
      </c>
    </row>
    <row r="1616" spans="1:9" x14ac:dyDescent="0.2">
      <c r="A1616" s="28">
        <v>2000</v>
      </c>
      <c r="B1616" s="28" t="s">
        <v>88</v>
      </c>
      <c r="C1616" s="28" t="s">
        <v>89</v>
      </c>
      <c r="D1616" s="28" t="s">
        <v>72</v>
      </c>
      <c r="E1616" s="28" t="s">
        <v>92</v>
      </c>
      <c r="F1616" s="28" t="s">
        <v>93</v>
      </c>
      <c r="G1616" s="28">
        <v>1.48264831724307</v>
      </c>
      <c r="H1616" s="29">
        <v>19.663207116799999</v>
      </c>
      <c r="I1616" s="30">
        <v>-1.4262475891833359</v>
      </c>
    </row>
    <row r="1617" spans="1:9" x14ac:dyDescent="0.2">
      <c r="A1617" s="28">
        <v>1999</v>
      </c>
      <c r="B1617" s="28" t="s">
        <v>88</v>
      </c>
      <c r="C1617" s="28" t="s">
        <v>89</v>
      </c>
      <c r="D1617" s="28" t="s">
        <v>72</v>
      </c>
      <c r="E1617" s="28" t="s">
        <v>92</v>
      </c>
      <c r="F1617" s="28" t="s">
        <v>93</v>
      </c>
      <c r="G1617" s="28">
        <v>1.49958143445117</v>
      </c>
      <c r="H1617" s="29">
        <v>23.530062783999998</v>
      </c>
      <c r="I1617" s="30">
        <v>-1.6962683983543847</v>
      </c>
    </row>
    <row r="1618" spans="1:9" x14ac:dyDescent="0.2">
      <c r="A1618" s="28">
        <v>1998</v>
      </c>
      <c r="B1618" s="28" t="s">
        <v>88</v>
      </c>
      <c r="C1618" s="28" t="s">
        <v>89</v>
      </c>
      <c r="D1618" s="28" t="s">
        <v>72</v>
      </c>
      <c r="E1618" s="28" t="s">
        <v>92</v>
      </c>
      <c r="F1618" s="28" t="s">
        <v>93</v>
      </c>
      <c r="G1618" s="28">
        <v>1.51651455165927</v>
      </c>
      <c r="H1618" s="29">
        <v>22.481116671999999</v>
      </c>
      <c r="I1618" s="30">
        <v>-1.6106596363901136</v>
      </c>
    </row>
    <row r="1619" spans="1:9" x14ac:dyDescent="0.2">
      <c r="A1619" s="28">
        <v>1997</v>
      </c>
      <c r="B1619" s="28" t="s">
        <v>88</v>
      </c>
      <c r="C1619" s="28" t="s">
        <v>89</v>
      </c>
      <c r="D1619" s="28" t="s">
        <v>72</v>
      </c>
      <c r="E1619" s="28" t="s">
        <v>92</v>
      </c>
      <c r="F1619" s="28" t="s">
        <v>93</v>
      </c>
      <c r="G1619" s="28">
        <v>1.5334476688673699</v>
      </c>
      <c r="H1619" s="29">
        <v>21.432170559999999</v>
      </c>
      <c r="I1619" s="30">
        <v>-1.5259832005863567</v>
      </c>
    </row>
    <row r="1620" spans="1:9" x14ac:dyDescent="0.2">
      <c r="A1620" s="28">
        <v>1996</v>
      </c>
      <c r="B1620" s="28" t="s">
        <v>88</v>
      </c>
      <c r="C1620" s="28" t="s">
        <v>89</v>
      </c>
      <c r="D1620" s="28" t="s">
        <v>72</v>
      </c>
      <c r="E1620" s="28" t="s">
        <v>92</v>
      </c>
      <c r="F1620" s="28" t="s">
        <v>93</v>
      </c>
      <c r="G1620" s="28">
        <v>1.5334476688673699</v>
      </c>
      <c r="H1620" s="29">
        <v>21.432170559999999</v>
      </c>
      <c r="I1620" s="30">
        <v>-1.5259832005863567</v>
      </c>
    </row>
    <row r="1621" spans="1:9" x14ac:dyDescent="0.2">
      <c r="A1621" s="28">
        <v>1995</v>
      </c>
      <c r="B1621" s="28" t="s">
        <v>88</v>
      </c>
      <c r="C1621" s="28" t="s">
        <v>89</v>
      </c>
      <c r="D1621" s="28" t="s">
        <v>72</v>
      </c>
      <c r="E1621" s="28" t="s">
        <v>92</v>
      </c>
      <c r="F1621" s="28" t="s">
        <v>93</v>
      </c>
      <c r="G1621" s="28">
        <v>1.5334476688673699</v>
      </c>
      <c r="H1621" s="29">
        <v>21.432170559999999</v>
      </c>
      <c r="I1621" s="30">
        <v>-1.5259832005863567</v>
      </c>
    </row>
    <row r="1622" spans="1:9" x14ac:dyDescent="0.2">
      <c r="A1622" s="28">
        <v>1994</v>
      </c>
      <c r="B1622" s="28" t="s">
        <v>88</v>
      </c>
      <c r="C1622" s="28" t="s">
        <v>89</v>
      </c>
      <c r="D1622" s="28" t="s">
        <v>72</v>
      </c>
      <c r="E1622" s="28" t="s">
        <v>92</v>
      </c>
      <c r="F1622" s="28" t="s">
        <v>93</v>
      </c>
      <c r="G1622" s="28">
        <v>1.5334476688673699</v>
      </c>
      <c r="H1622" s="29">
        <v>21.432170559999999</v>
      </c>
      <c r="I1622" s="30">
        <v>-1.5259832005863567</v>
      </c>
    </row>
    <row r="1623" spans="1:9" x14ac:dyDescent="0.2">
      <c r="A1623" s="28">
        <v>1993</v>
      </c>
      <c r="B1623" s="28" t="s">
        <v>88</v>
      </c>
      <c r="C1623" s="28" t="s">
        <v>89</v>
      </c>
      <c r="D1623" s="28" t="s">
        <v>72</v>
      </c>
      <c r="E1623" s="28" t="s">
        <v>92</v>
      </c>
      <c r="F1623" s="28" t="s">
        <v>93</v>
      </c>
      <c r="G1623" s="28">
        <v>1.5334476688673699</v>
      </c>
      <c r="H1623" s="29">
        <v>21.432170559999999</v>
      </c>
      <c r="I1623" s="30">
        <v>-1.5259832005863567</v>
      </c>
    </row>
    <row r="1624" spans="1:9" x14ac:dyDescent="0.2">
      <c r="A1624" s="28">
        <v>1992</v>
      </c>
      <c r="B1624" s="28" t="s">
        <v>88</v>
      </c>
      <c r="C1624" s="28" t="s">
        <v>89</v>
      </c>
      <c r="D1624" s="28" t="s">
        <v>72</v>
      </c>
      <c r="E1624" s="28" t="s">
        <v>92</v>
      </c>
      <c r="F1624" s="28" t="s">
        <v>93</v>
      </c>
      <c r="G1624" s="28">
        <v>1.5334476688673699</v>
      </c>
      <c r="H1624" s="29">
        <v>21.432170559999999</v>
      </c>
      <c r="I1624" s="30">
        <v>-1.5259832005863567</v>
      </c>
    </row>
    <row r="1625" spans="1:9" x14ac:dyDescent="0.2">
      <c r="A1625" s="28">
        <v>1991</v>
      </c>
      <c r="B1625" s="28" t="s">
        <v>88</v>
      </c>
      <c r="C1625" s="28" t="s">
        <v>89</v>
      </c>
      <c r="D1625" s="28" t="s">
        <v>72</v>
      </c>
      <c r="E1625" s="28" t="s">
        <v>92</v>
      </c>
      <c r="F1625" s="28" t="s">
        <v>93</v>
      </c>
      <c r="G1625" s="28">
        <v>1.5334476688673699</v>
      </c>
      <c r="H1625" s="29">
        <v>21.432170559999999</v>
      </c>
      <c r="I1625" s="30">
        <v>-1.5259832005863567</v>
      </c>
    </row>
    <row r="1626" spans="1:9" x14ac:dyDescent="0.2">
      <c r="A1626" s="28">
        <v>1990</v>
      </c>
      <c r="B1626" s="28" t="s">
        <v>88</v>
      </c>
      <c r="C1626" s="28" t="s">
        <v>89</v>
      </c>
      <c r="D1626" s="28" t="s">
        <v>72</v>
      </c>
      <c r="E1626" s="28" t="s">
        <v>92</v>
      </c>
      <c r="F1626" s="28" t="s">
        <v>93</v>
      </c>
      <c r="G1626" s="28">
        <v>1.5334476688673699</v>
      </c>
      <c r="H1626" s="29">
        <v>21.432170559999999</v>
      </c>
      <c r="I1626" s="30">
        <v>-1.5259832005863567</v>
      </c>
    </row>
    <row r="1627" spans="1:9" x14ac:dyDescent="0.2">
      <c r="A1627" s="28">
        <v>2020</v>
      </c>
      <c r="B1627" s="28" t="s">
        <v>77</v>
      </c>
      <c r="C1627" s="28" t="s">
        <v>76</v>
      </c>
      <c r="D1627" s="28" t="s">
        <v>90</v>
      </c>
      <c r="E1627" s="28" t="s">
        <v>92</v>
      </c>
      <c r="F1627" s="28" t="s">
        <v>93</v>
      </c>
      <c r="G1627" s="28">
        <v>46.949980972902402</v>
      </c>
      <c r="H1627" s="29">
        <v>1019.80872</v>
      </c>
      <c r="I1627" s="30">
        <v>461.04234348873615</v>
      </c>
    </row>
    <row r="1628" spans="1:9" x14ac:dyDescent="0.2">
      <c r="A1628" s="28">
        <v>2019</v>
      </c>
      <c r="B1628" s="28" t="s">
        <v>77</v>
      </c>
      <c r="C1628" s="28" t="s">
        <v>76</v>
      </c>
      <c r="D1628" s="28" t="s">
        <v>90</v>
      </c>
      <c r="E1628" s="28" t="s">
        <v>92</v>
      </c>
      <c r="F1628" s="28" t="s">
        <v>93</v>
      </c>
      <c r="G1628" s="28">
        <v>44.478929342749602</v>
      </c>
      <c r="H1628" s="29">
        <v>1051.6777425</v>
      </c>
      <c r="I1628" s="30">
        <v>413.16104234700799</v>
      </c>
    </row>
    <row r="1629" spans="1:9" x14ac:dyDescent="0.2">
      <c r="A1629" s="28">
        <v>2018</v>
      </c>
      <c r="B1629" s="28" t="s">
        <v>77</v>
      </c>
      <c r="C1629" s="28" t="s">
        <v>76</v>
      </c>
      <c r="D1629" s="28" t="s">
        <v>90</v>
      </c>
      <c r="E1629" s="28" t="s">
        <v>92</v>
      </c>
      <c r="F1629" s="28" t="s">
        <v>93</v>
      </c>
      <c r="G1629" s="28">
        <v>46.949980972902402</v>
      </c>
      <c r="H1629" s="29">
        <v>1150.9269839999999</v>
      </c>
      <c r="I1629" s="30">
        <v>520.31921622300217</v>
      </c>
    </row>
    <row r="1630" spans="1:9" x14ac:dyDescent="0.2">
      <c r="A1630" s="28">
        <v>2017</v>
      </c>
      <c r="B1630" s="28" t="s">
        <v>77</v>
      </c>
      <c r="C1630" s="28" t="s">
        <v>76</v>
      </c>
      <c r="D1630" s="28" t="s">
        <v>90</v>
      </c>
      <c r="E1630" s="28" t="s">
        <v>92</v>
      </c>
      <c r="F1630" s="28" t="s">
        <v>93</v>
      </c>
      <c r="G1630" s="28">
        <v>43.286886230451302</v>
      </c>
      <c r="H1630" s="29">
        <v>1258.3538166735</v>
      </c>
      <c r="I1630" s="30">
        <v>458.40213160686812</v>
      </c>
    </row>
    <row r="1631" spans="1:9" x14ac:dyDescent="0.2">
      <c r="A1631" s="28">
        <v>2016</v>
      </c>
      <c r="B1631" s="28" t="s">
        <v>77</v>
      </c>
      <c r="C1631" s="28" t="s">
        <v>76</v>
      </c>
      <c r="D1631" s="28" t="s">
        <v>90</v>
      </c>
      <c r="E1631" s="28" t="s">
        <v>92</v>
      </c>
      <c r="F1631" s="28" t="s">
        <v>93</v>
      </c>
      <c r="G1631" s="28">
        <v>49.421032603055203</v>
      </c>
      <c r="H1631" s="29">
        <v>1031.94929999999</v>
      </c>
      <c r="I1631" s="30">
        <v>527.65133902883565</v>
      </c>
    </row>
    <row r="1632" spans="1:9" x14ac:dyDescent="0.2">
      <c r="A1632" s="28">
        <v>2015</v>
      </c>
      <c r="B1632" s="28" t="s">
        <v>77</v>
      </c>
      <c r="C1632" s="28" t="s">
        <v>76</v>
      </c>
      <c r="D1632" s="28" t="s">
        <v>90</v>
      </c>
      <c r="E1632" s="28" t="s">
        <v>92</v>
      </c>
      <c r="F1632" s="28" t="s">
        <v>93</v>
      </c>
      <c r="G1632" s="28">
        <v>42.007877712596901</v>
      </c>
      <c r="H1632" s="29">
        <v>641.02262399999995</v>
      </c>
      <c r="I1632" s="30">
        <v>213.8649404777201</v>
      </c>
    </row>
    <row r="1633" spans="1:9" x14ac:dyDescent="0.2">
      <c r="A1633" s="28">
        <v>2014</v>
      </c>
      <c r="B1633" s="28" t="s">
        <v>77</v>
      </c>
      <c r="C1633" s="28" t="s">
        <v>76</v>
      </c>
      <c r="D1633" s="28" t="s">
        <v>90</v>
      </c>
      <c r="E1633" s="28" t="s">
        <v>92</v>
      </c>
      <c r="F1633" s="28" t="s">
        <v>93</v>
      </c>
      <c r="G1633" s="28">
        <v>44.478929342749602</v>
      </c>
      <c r="H1633" s="29">
        <v>464.37718499999897</v>
      </c>
      <c r="I1633" s="30">
        <v>182.43474597140573</v>
      </c>
    </row>
    <row r="1634" spans="1:9" x14ac:dyDescent="0.2">
      <c r="A1634" s="28">
        <v>2013</v>
      </c>
      <c r="B1634" s="28" t="s">
        <v>77</v>
      </c>
      <c r="C1634" s="28" t="s">
        <v>76</v>
      </c>
      <c r="D1634" s="28" t="s">
        <v>90</v>
      </c>
      <c r="E1634" s="28" t="s">
        <v>92</v>
      </c>
      <c r="F1634" s="28" t="s">
        <v>93</v>
      </c>
      <c r="G1634" s="28">
        <v>37.0657744522914</v>
      </c>
      <c r="H1634" s="29">
        <v>619.16958</v>
      </c>
      <c r="I1634" s="30">
        <v>133.22961477873309</v>
      </c>
    </row>
    <row r="1635" spans="1:9" x14ac:dyDescent="0.2">
      <c r="A1635" s="28">
        <v>2012</v>
      </c>
      <c r="B1635" s="28" t="s">
        <v>77</v>
      </c>
      <c r="C1635" s="28" t="s">
        <v>76</v>
      </c>
      <c r="D1635" s="28" t="s">
        <v>90</v>
      </c>
      <c r="E1635" s="28" t="s">
        <v>92</v>
      </c>
      <c r="F1635" s="28" t="s">
        <v>93</v>
      </c>
      <c r="G1635" s="28">
        <v>46.893926405878702</v>
      </c>
      <c r="H1635" s="29">
        <v>584.43052438799998</v>
      </c>
      <c r="I1635" s="30">
        <v>263.42827024914152</v>
      </c>
    </row>
    <row r="1636" spans="1:9" x14ac:dyDescent="0.2">
      <c r="A1636" s="28">
        <v>2011</v>
      </c>
      <c r="B1636" s="28" t="s">
        <v>77</v>
      </c>
      <c r="C1636" s="28" t="s">
        <v>76</v>
      </c>
      <c r="D1636" s="28" t="s">
        <v>90</v>
      </c>
      <c r="E1636" s="28" t="s">
        <v>92</v>
      </c>
      <c r="F1636" s="28" t="s">
        <v>93</v>
      </c>
      <c r="G1636" s="28">
        <v>37.0657744522914</v>
      </c>
      <c r="H1636" s="29">
        <v>597.31653600000004</v>
      </c>
      <c r="I1636" s="30">
        <v>128.5273930806602</v>
      </c>
    </row>
    <row r="1637" spans="1:9" x14ac:dyDescent="0.2">
      <c r="A1637" s="28">
        <v>2010</v>
      </c>
      <c r="B1637" s="28" t="s">
        <v>77</v>
      </c>
      <c r="C1637" s="28" t="s">
        <v>76</v>
      </c>
      <c r="D1637" s="28" t="s">
        <v>90</v>
      </c>
      <c r="E1637" s="28" t="s">
        <v>92</v>
      </c>
      <c r="F1637" s="28" t="s">
        <v>93</v>
      </c>
      <c r="G1637" s="28">
        <v>45.7289907556505</v>
      </c>
      <c r="H1637" s="29">
        <v>619.16958</v>
      </c>
      <c r="I1637" s="30">
        <v>261.79816587119046</v>
      </c>
    </row>
    <row r="1638" spans="1:9" x14ac:dyDescent="0.2">
      <c r="A1638" s="28">
        <v>2009</v>
      </c>
      <c r="B1638" s="28" t="s">
        <v>77</v>
      </c>
      <c r="C1638" s="28" t="s">
        <v>76</v>
      </c>
      <c r="D1638" s="28" t="s">
        <v>90</v>
      </c>
      <c r="E1638" s="28" t="s">
        <v>92</v>
      </c>
      <c r="F1638" s="28" t="s">
        <v>93</v>
      </c>
      <c r="G1638" s="28">
        <v>42.007877712596901</v>
      </c>
      <c r="H1638" s="29">
        <v>604.60088399999995</v>
      </c>
      <c r="I1638" s="30">
        <v>201.71352340512237</v>
      </c>
    </row>
    <row r="1639" spans="1:9" x14ac:dyDescent="0.2">
      <c r="A1639" s="28">
        <v>2008</v>
      </c>
      <c r="B1639" s="28" t="s">
        <v>77</v>
      </c>
      <c r="C1639" s="28" t="s">
        <v>76</v>
      </c>
      <c r="D1639" s="28" t="s">
        <v>90</v>
      </c>
      <c r="E1639" s="28" t="s">
        <v>92</v>
      </c>
      <c r="F1639" s="28" t="s">
        <v>93</v>
      </c>
      <c r="G1639" s="28">
        <v>46.949980972902402</v>
      </c>
      <c r="H1639" s="29">
        <v>626.45392800000002</v>
      </c>
      <c r="I1639" s="30">
        <v>283.21172528593792</v>
      </c>
    </row>
    <row r="1640" spans="1:9" x14ac:dyDescent="0.2">
      <c r="A1640" s="28">
        <v>2007</v>
      </c>
      <c r="B1640" s="28" t="s">
        <v>77</v>
      </c>
      <c r="C1640" s="28" t="s">
        <v>76</v>
      </c>
      <c r="D1640" s="28" t="s">
        <v>90</v>
      </c>
      <c r="E1640" s="28" t="s">
        <v>92</v>
      </c>
      <c r="F1640" s="28" t="s">
        <v>93</v>
      </c>
      <c r="G1640" s="28">
        <v>46.895953311778399</v>
      </c>
      <c r="H1640" s="29">
        <v>636.673868244</v>
      </c>
      <c r="I1640" s="30">
        <v>287.00755000787723</v>
      </c>
    </row>
    <row r="1641" spans="1:9" x14ac:dyDescent="0.2">
      <c r="A1641" s="28">
        <v>2006</v>
      </c>
      <c r="B1641" s="28" t="s">
        <v>77</v>
      </c>
      <c r="C1641" s="28" t="s">
        <v>76</v>
      </c>
      <c r="D1641" s="28" t="s">
        <v>90</v>
      </c>
      <c r="E1641" s="28" t="s">
        <v>92</v>
      </c>
      <c r="F1641" s="28" t="s">
        <v>93</v>
      </c>
      <c r="G1641" s="28">
        <v>32.1236711919858</v>
      </c>
      <c r="H1641" s="29">
        <v>590.03218800000002</v>
      </c>
      <c r="I1641" s="30">
        <v>57.067015119853806</v>
      </c>
    </row>
    <row r="1642" spans="1:9" x14ac:dyDescent="0.2">
      <c r="A1642" s="28">
        <v>2005</v>
      </c>
      <c r="B1642" s="28" t="s">
        <v>77</v>
      </c>
      <c r="C1642" s="28" t="s">
        <v>76</v>
      </c>
      <c r="D1642" s="28" t="s">
        <v>90</v>
      </c>
      <c r="E1642" s="28" t="s">
        <v>92</v>
      </c>
      <c r="F1642" s="28" t="s">
        <v>93</v>
      </c>
      <c r="G1642" s="28">
        <v>50.656558418131503</v>
      </c>
      <c r="H1642" s="29">
        <v>655.59132</v>
      </c>
      <c r="I1642" s="30">
        <v>354.62850594475822</v>
      </c>
    </row>
    <row r="1643" spans="1:9" x14ac:dyDescent="0.2">
      <c r="A1643" s="28">
        <v>2004</v>
      </c>
      <c r="B1643" s="28" t="s">
        <v>77</v>
      </c>
      <c r="C1643" s="28" t="s">
        <v>76</v>
      </c>
      <c r="D1643" s="28" t="s">
        <v>90</v>
      </c>
      <c r="E1643" s="28" t="s">
        <v>92</v>
      </c>
      <c r="F1643" s="28" t="s">
        <v>93</v>
      </c>
      <c r="G1643" s="28">
        <v>48.185506787978802</v>
      </c>
      <c r="H1643" s="29">
        <v>655.59132</v>
      </c>
      <c r="I1643" s="30">
        <v>315.79907776247364</v>
      </c>
    </row>
    <row r="1644" spans="1:9" x14ac:dyDescent="0.2">
      <c r="A1644" s="28">
        <v>2003</v>
      </c>
      <c r="B1644" s="28" t="s">
        <v>77</v>
      </c>
      <c r="C1644" s="28" t="s">
        <v>76</v>
      </c>
      <c r="D1644" s="28" t="s">
        <v>90</v>
      </c>
      <c r="E1644" s="28" t="s">
        <v>92</v>
      </c>
      <c r="F1644" s="28" t="s">
        <v>93</v>
      </c>
      <c r="G1644" s="28">
        <v>45.728032364585097</v>
      </c>
      <c r="H1644" s="29">
        <v>662.87566800000002</v>
      </c>
      <c r="I1644" s="30">
        <v>280.26280917653554</v>
      </c>
    </row>
    <row r="1645" spans="1:9" x14ac:dyDescent="0.2">
      <c r="A1645" s="28">
        <v>2002</v>
      </c>
      <c r="B1645" s="28" t="s">
        <v>77</v>
      </c>
      <c r="C1645" s="28" t="s">
        <v>76</v>
      </c>
      <c r="D1645" s="28" t="s">
        <v>90</v>
      </c>
      <c r="E1645" s="28" t="s">
        <v>92</v>
      </c>
      <c r="F1645" s="28" t="s">
        <v>93</v>
      </c>
      <c r="G1645" s="28">
        <v>40.235286772980302</v>
      </c>
      <c r="H1645" s="29">
        <v>665.14838457600001</v>
      </c>
      <c r="I1645" s="30">
        <v>193.65398131554059</v>
      </c>
    </row>
    <row r="1646" spans="1:9" x14ac:dyDescent="0.2">
      <c r="A1646" s="28">
        <v>2001</v>
      </c>
      <c r="B1646" s="28" t="s">
        <v>77</v>
      </c>
      <c r="C1646" s="28" t="s">
        <v>76</v>
      </c>
      <c r="D1646" s="28" t="s">
        <v>90</v>
      </c>
      <c r="E1646" s="28" t="s">
        <v>92</v>
      </c>
      <c r="F1646" s="28" t="s">
        <v>93</v>
      </c>
      <c r="G1646" s="28">
        <v>46.949980972902402</v>
      </c>
      <c r="H1646" s="29">
        <v>619.16958</v>
      </c>
      <c r="I1646" s="30">
        <v>279.91856568958974</v>
      </c>
    </row>
    <row r="1647" spans="1:9" x14ac:dyDescent="0.2">
      <c r="A1647" s="28">
        <v>2000</v>
      </c>
      <c r="B1647" s="28" t="s">
        <v>77</v>
      </c>
      <c r="C1647" s="28" t="s">
        <v>76</v>
      </c>
      <c r="D1647" s="28" t="s">
        <v>90</v>
      </c>
      <c r="E1647" s="28" t="s">
        <v>92</v>
      </c>
      <c r="F1647" s="28" t="s">
        <v>93</v>
      </c>
      <c r="G1647" s="28">
        <v>40.786887495344899</v>
      </c>
      <c r="H1647" s="29">
        <v>619.16958</v>
      </c>
      <c r="I1647" s="30">
        <v>188.45369041576066</v>
      </c>
    </row>
    <row r="1648" spans="1:9" x14ac:dyDescent="0.2">
      <c r="A1648" s="28">
        <v>2020</v>
      </c>
      <c r="B1648" s="28" t="s">
        <v>79</v>
      </c>
      <c r="C1648" s="28" t="s">
        <v>80</v>
      </c>
      <c r="D1648" s="28" t="s">
        <v>90</v>
      </c>
      <c r="E1648" s="28" t="s">
        <v>92</v>
      </c>
      <c r="F1648" s="28" t="s">
        <v>93</v>
      </c>
      <c r="G1648" s="28">
        <v>8.3147310519175299</v>
      </c>
      <c r="H1648" s="29">
        <v>94.789095922499897</v>
      </c>
      <c r="I1648" s="30">
        <v>-42.139911114012364</v>
      </c>
    </row>
    <row r="1649" spans="1:9" x14ac:dyDescent="0.2">
      <c r="A1649" s="28">
        <v>2019</v>
      </c>
      <c r="B1649" s="28" t="s">
        <v>79</v>
      </c>
      <c r="C1649" s="28" t="s">
        <v>80</v>
      </c>
      <c r="D1649" s="28" t="s">
        <v>90</v>
      </c>
      <c r="E1649" s="28" t="s">
        <v>92</v>
      </c>
      <c r="F1649" s="28" t="s">
        <v>93</v>
      </c>
      <c r="G1649" s="28">
        <v>8.3147310519175299</v>
      </c>
      <c r="H1649" s="29">
        <v>101.55974563125</v>
      </c>
      <c r="I1649" s="30">
        <v>-45.149904765013289</v>
      </c>
    </row>
    <row r="1650" spans="1:9" x14ac:dyDescent="0.2">
      <c r="A1650" s="28">
        <v>2018</v>
      </c>
      <c r="B1650" s="28" t="s">
        <v>79</v>
      </c>
      <c r="C1650" s="28" t="s">
        <v>80</v>
      </c>
      <c r="D1650" s="28" t="s">
        <v>90</v>
      </c>
      <c r="E1650" s="28" t="s">
        <v>92</v>
      </c>
      <c r="F1650" s="28" t="s">
        <v>93</v>
      </c>
      <c r="G1650" s="28">
        <v>8.3147310519175299</v>
      </c>
      <c r="H1650" s="29">
        <v>108.330395339999</v>
      </c>
      <c r="I1650" s="30">
        <v>-48.159898416013739</v>
      </c>
    </row>
    <row r="1651" spans="1:9" x14ac:dyDescent="0.2">
      <c r="A1651" s="28">
        <v>2017</v>
      </c>
      <c r="B1651" s="28" t="s">
        <v>79</v>
      </c>
      <c r="C1651" s="28" t="s">
        <v>80</v>
      </c>
      <c r="D1651" s="28" t="s">
        <v>90</v>
      </c>
      <c r="E1651" s="28" t="s">
        <v>92</v>
      </c>
      <c r="F1651" s="28" t="s">
        <v>93</v>
      </c>
      <c r="G1651" s="28">
        <v>8.3147310519175299</v>
      </c>
      <c r="H1651" s="29">
        <v>115.10104504875</v>
      </c>
      <c r="I1651" s="30">
        <v>-51.169892067015056</v>
      </c>
    </row>
    <row r="1652" spans="1:9" x14ac:dyDescent="0.2">
      <c r="A1652" s="28">
        <v>2016</v>
      </c>
      <c r="B1652" s="28" t="s">
        <v>79</v>
      </c>
      <c r="C1652" s="28" t="s">
        <v>80</v>
      </c>
      <c r="D1652" s="28" t="s">
        <v>90</v>
      </c>
      <c r="E1652" s="28" t="s">
        <v>92</v>
      </c>
      <c r="F1652" s="28" t="s">
        <v>93</v>
      </c>
      <c r="G1652" s="28">
        <v>8.2737046674655197</v>
      </c>
      <c r="H1652" s="29">
        <v>94.597375929999899</v>
      </c>
      <c r="I1652" s="30">
        <v>-42.161415874592926</v>
      </c>
    </row>
    <row r="1653" spans="1:9" x14ac:dyDescent="0.2">
      <c r="A1653" s="28">
        <v>2015</v>
      </c>
      <c r="B1653" s="28" t="s">
        <v>79</v>
      </c>
      <c r="C1653" s="28" t="s">
        <v>80</v>
      </c>
      <c r="D1653" s="28" t="s">
        <v>90</v>
      </c>
      <c r="E1653" s="28" t="s">
        <v>92</v>
      </c>
      <c r="F1653" s="28" t="s">
        <v>93</v>
      </c>
      <c r="G1653" s="28">
        <v>8.2326782830135095</v>
      </c>
      <c r="H1653" s="29">
        <v>59.351653446</v>
      </c>
      <c r="I1653" s="30">
        <v>-26.519601858436797</v>
      </c>
    </row>
    <row r="1654" spans="1:9" x14ac:dyDescent="0.2">
      <c r="A1654" s="28">
        <v>2014</v>
      </c>
      <c r="B1654" s="28" t="s">
        <v>79</v>
      </c>
      <c r="C1654" s="28" t="s">
        <v>80</v>
      </c>
      <c r="D1654" s="28" t="s">
        <v>90</v>
      </c>
      <c r="E1654" s="28" t="s">
        <v>92</v>
      </c>
      <c r="F1654" s="28" t="s">
        <v>93</v>
      </c>
      <c r="G1654" s="28">
        <v>8.1916518985615099</v>
      </c>
      <c r="H1654" s="29">
        <v>46.458661000499902</v>
      </c>
      <c r="I1654" s="30">
        <v>-20.811154656787529</v>
      </c>
    </row>
    <row r="1655" spans="1:9" x14ac:dyDescent="0.2">
      <c r="A1655" s="28">
        <v>2013</v>
      </c>
      <c r="B1655" s="28" t="s">
        <v>79</v>
      </c>
      <c r="C1655" s="28" t="s">
        <v>80</v>
      </c>
      <c r="D1655" s="28" t="s">
        <v>90</v>
      </c>
      <c r="E1655" s="28" t="s">
        <v>92</v>
      </c>
      <c r="F1655" s="28" t="s">
        <v>93</v>
      </c>
      <c r="G1655" s="28">
        <v>8.1506255141094996</v>
      </c>
      <c r="H1655" s="29">
        <v>64.538109222000003</v>
      </c>
      <c r="I1655" s="30">
        <v>-28.982662576595743</v>
      </c>
    </row>
    <row r="1656" spans="1:9" x14ac:dyDescent="0.2">
      <c r="A1656" s="28">
        <v>2012</v>
      </c>
      <c r="B1656" s="28" t="s">
        <v>79</v>
      </c>
      <c r="C1656" s="28" t="s">
        <v>80</v>
      </c>
      <c r="D1656" s="28" t="s">
        <v>90</v>
      </c>
      <c r="E1656" s="28" t="s">
        <v>92</v>
      </c>
      <c r="F1656" s="28" t="s">
        <v>93</v>
      </c>
      <c r="G1656" s="28">
        <v>8.1095991296574894</v>
      </c>
      <c r="H1656" s="29">
        <v>67.131337110000004</v>
      </c>
      <c r="I1656" s="30">
        <v>-30.222970961073699</v>
      </c>
    </row>
    <row r="1657" spans="1:9" x14ac:dyDescent="0.2">
      <c r="A1657" s="28">
        <v>2011</v>
      </c>
      <c r="B1657" s="28" t="s">
        <v>79</v>
      </c>
      <c r="C1657" s="28" t="s">
        <v>80</v>
      </c>
      <c r="D1657" s="28" t="s">
        <v>90</v>
      </c>
      <c r="E1657" s="28" t="s">
        <v>92</v>
      </c>
      <c r="F1657" s="28" t="s">
        <v>93</v>
      </c>
      <c r="G1657" s="28">
        <v>8.2974193135201997</v>
      </c>
      <c r="H1657" s="29">
        <v>60.222133032000002</v>
      </c>
      <c r="I1657" s="30">
        <v>-26.801323157046738</v>
      </c>
    </row>
    <row r="1658" spans="1:9" x14ac:dyDescent="0.2">
      <c r="A1658" s="28">
        <v>2010</v>
      </c>
      <c r="B1658" s="28" t="s">
        <v>79</v>
      </c>
      <c r="C1658" s="28" t="s">
        <v>80</v>
      </c>
      <c r="D1658" s="28" t="s">
        <v>90</v>
      </c>
      <c r="E1658" s="28" t="s">
        <v>92</v>
      </c>
      <c r="F1658" s="28" t="s">
        <v>93</v>
      </c>
      <c r="G1658" s="28">
        <v>8.4852394973828993</v>
      </c>
      <c r="H1658" s="29">
        <v>53.312928954</v>
      </c>
      <c r="I1658" s="30">
        <v>-23.451054594282482</v>
      </c>
    </row>
    <row r="1659" spans="1:9" x14ac:dyDescent="0.2">
      <c r="A1659" s="28">
        <v>2009</v>
      </c>
      <c r="B1659" s="28" t="s">
        <v>79</v>
      </c>
      <c r="C1659" s="28" t="s">
        <v>80</v>
      </c>
      <c r="D1659" s="28" t="s">
        <v>90</v>
      </c>
      <c r="E1659" s="28" t="s">
        <v>92</v>
      </c>
      <c r="F1659" s="28" t="s">
        <v>93</v>
      </c>
      <c r="G1659" s="28">
        <v>8.6730596812456007</v>
      </c>
      <c r="H1659" s="29">
        <v>46.403724875999998</v>
      </c>
      <c r="I1659" s="30">
        <v>-20.172165272780923</v>
      </c>
    </row>
    <row r="1660" spans="1:9" x14ac:dyDescent="0.2">
      <c r="A1660" s="28">
        <v>2008</v>
      </c>
      <c r="B1660" s="28" t="s">
        <v>79</v>
      </c>
      <c r="C1660" s="28" t="s">
        <v>80</v>
      </c>
      <c r="D1660" s="28" t="s">
        <v>90</v>
      </c>
      <c r="E1660" s="28" t="s">
        <v>92</v>
      </c>
      <c r="F1660" s="28" t="s">
        <v>93</v>
      </c>
      <c r="G1660" s="28">
        <v>8.8608798651083092</v>
      </c>
      <c r="H1660" s="29">
        <v>39.494520798000003</v>
      </c>
      <c r="I1660" s="30">
        <v>-16.96465519254204</v>
      </c>
    </row>
    <row r="1661" spans="1:9" x14ac:dyDescent="0.2">
      <c r="A1661" s="28">
        <v>2007</v>
      </c>
      <c r="B1661" s="28" t="s">
        <v>79</v>
      </c>
      <c r="C1661" s="28" t="s">
        <v>80</v>
      </c>
      <c r="D1661" s="28" t="s">
        <v>90</v>
      </c>
      <c r="E1661" s="28" t="s">
        <v>92</v>
      </c>
      <c r="F1661" s="28" t="s">
        <v>93</v>
      </c>
      <c r="G1661" s="28">
        <v>9.0487000489710105</v>
      </c>
      <c r="H1661" s="29">
        <v>32.585316720000002</v>
      </c>
      <c r="I1661" s="30">
        <v>-13.828524353565863</v>
      </c>
    </row>
    <row r="1662" spans="1:9" x14ac:dyDescent="0.2">
      <c r="A1662" s="28">
        <v>2006</v>
      </c>
      <c r="B1662" s="28" t="s">
        <v>79</v>
      </c>
      <c r="C1662" s="28" t="s">
        <v>80</v>
      </c>
      <c r="D1662" s="28" t="s">
        <v>90</v>
      </c>
      <c r="E1662" s="28" t="s">
        <v>92</v>
      </c>
      <c r="F1662" s="28" t="s">
        <v>93</v>
      </c>
      <c r="G1662" s="28">
        <v>8.7678570227106096</v>
      </c>
      <c r="H1662" s="29">
        <v>32.296370916000001</v>
      </c>
      <c r="I1662" s="30">
        <v>-13.955354984826972</v>
      </c>
    </row>
    <row r="1663" spans="1:9" x14ac:dyDescent="0.2">
      <c r="A1663" s="28">
        <v>2005</v>
      </c>
      <c r="B1663" s="28" t="s">
        <v>79</v>
      </c>
      <c r="C1663" s="28" t="s">
        <v>80</v>
      </c>
      <c r="D1663" s="28" t="s">
        <v>90</v>
      </c>
      <c r="E1663" s="28" t="s">
        <v>92</v>
      </c>
      <c r="F1663" s="28" t="s">
        <v>93</v>
      </c>
      <c r="G1663" s="28">
        <v>8.4870139964502194</v>
      </c>
      <c r="H1663" s="29">
        <v>32.007425112</v>
      </c>
      <c r="I1663" s="30">
        <v>-14.077722052958489</v>
      </c>
    </row>
    <row r="1664" spans="1:9" x14ac:dyDescent="0.2">
      <c r="A1664" s="28">
        <v>2004</v>
      </c>
      <c r="B1664" s="28" t="s">
        <v>79</v>
      </c>
      <c r="C1664" s="28" t="s">
        <v>80</v>
      </c>
      <c r="D1664" s="28" t="s">
        <v>90</v>
      </c>
      <c r="E1664" s="28" t="s">
        <v>92</v>
      </c>
      <c r="F1664" s="28" t="s">
        <v>93</v>
      </c>
      <c r="G1664" s="28">
        <v>8.2061709701898202</v>
      </c>
      <c r="H1664" s="29">
        <v>31.718479307999999</v>
      </c>
      <c r="I1664" s="30">
        <v>-14.19562555796043</v>
      </c>
    </row>
    <row r="1665" spans="1:9" x14ac:dyDescent="0.2">
      <c r="A1665" s="28">
        <v>2003</v>
      </c>
      <c r="B1665" s="28" t="s">
        <v>79</v>
      </c>
      <c r="C1665" s="28" t="s">
        <v>80</v>
      </c>
      <c r="D1665" s="28" t="s">
        <v>90</v>
      </c>
      <c r="E1665" s="28" t="s">
        <v>92</v>
      </c>
      <c r="F1665" s="28" t="s">
        <v>93</v>
      </c>
      <c r="G1665" s="28">
        <v>7.92532794392943</v>
      </c>
      <c r="H1665" s="29">
        <v>31.429533503999998</v>
      </c>
      <c r="I1665" s="30">
        <v>-14.309065499832775</v>
      </c>
    </row>
    <row r="1666" spans="1:9" x14ac:dyDescent="0.2">
      <c r="A1666" s="28">
        <v>2002</v>
      </c>
      <c r="B1666" s="28" t="s">
        <v>79</v>
      </c>
      <c r="C1666" s="28" t="s">
        <v>80</v>
      </c>
      <c r="D1666" s="28" t="s">
        <v>90</v>
      </c>
      <c r="E1666" s="28" t="s">
        <v>92</v>
      </c>
      <c r="F1666" s="28" t="s">
        <v>93</v>
      </c>
      <c r="G1666" s="28">
        <v>7.6444849176690397</v>
      </c>
      <c r="H1666" s="29">
        <v>31.140587700000001</v>
      </c>
      <c r="I1666" s="30">
        <v>-14.418041878575538</v>
      </c>
    </row>
    <row r="1667" spans="1:9" x14ac:dyDescent="0.2">
      <c r="A1667" s="28">
        <v>2001</v>
      </c>
      <c r="B1667" s="28" t="s">
        <v>79</v>
      </c>
      <c r="C1667" s="28" t="s">
        <v>80</v>
      </c>
      <c r="D1667" s="28" t="s">
        <v>90</v>
      </c>
      <c r="E1667" s="28" t="s">
        <v>92</v>
      </c>
      <c r="F1667" s="28" t="s">
        <v>93</v>
      </c>
      <c r="G1667" s="28">
        <v>7.5404255659077499</v>
      </c>
      <c r="H1667" s="29">
        <v>34.984295328000002</v>
      </c>
      <c r="I1667" s="30">
        <v>-16.29779347626409</v>
      </c>
    </row>
    <row r="1668" spans="1:9" x14ac:dyDescent="0.2">
      <c r="A1668" s="28">
        <v>2000</v>
      </c>
      <c r="B1668" s="28" t="s">
        <v>79</v>
      </c>
      <c r="C1668" s="28" t="s">
        <v>80</v>
      </c>
      <c r="D1668" s="28" t="s">
        <v>90</v>
      </c>
      <c r="E1668" s="28" t="s">
        <v>92</v>
      </c>
      <c r="F1668" s="28" t="s">
        <v>93</v>
      </c>
      <c r="G1668" s="28">
        <v>7.4363662141464602</v>
      </c>
      <c r="H1668" s="29">
        <v>38.828002955999999</v>
      </c>
      <c r="I1668" s="30">
        <v>-18.199545602112991</v>
      </c>
    </row>
    <row r="1669" spans="1:9" x14ac:dyDescent="0.2">
      <c r="A1669" s="28">
        <v>2020</v>
      </c>
      <c r="B1669" s="28" t="s">
        <v>81</v>
      </c>
      <c r="C1669" s="28" t="s">
        <v>82</v>
      </c>
      <c r="D1669" s="28" t="s">
        <v>90</v>
      </c>
      <c r="E1669" s="28" t="s">
        <v>92</v>
      </c>
      <c r="F1669" s="28" t="s">
        <v>93</v>
      </c>
      <c r="G1669" s="28">
        <v>2.81161701568498</v>
      </c>
      <c r="H1669" s="29">
        <v>32.806882305000002</v>
      </c>
      <c r="I1669" s="30">
        <v>-19.621958006636426</v>
      </c>
    </row>
    <row r="1670" spans="1:9" x14ac:dyDescent="0.2">
      <c r="A1670" s="28">
        <v>2019</v>
      </c>
      <c r="B1670" s="28" t="s">
        <v>81</v>
      </c>
      <c r="C1670" s="28" t="s">
        <v>82</v>
      </c>
      <c r="D1670" s="28" t="s">
        <v>90</v>
      </c>
      <c r="E1670" s="28" t="s">
        <v>92</v>
      </c>
      <c r="F1670" s="28" t="s">
        <v>93</v>
      </c>
      <c r="G1670" s="28">
        <v>2.81161701568498</v>
      </c>
      <c r="H1670" s="29">
        <v>32.806882305000002</v>
      </c>
      <c r="I1670" s="30">
        <v>-19.621958006636426</v>
      </c>
    </row>
    <row r="1671" spans="1:9" x14ac:dyDescent="0.2">
      <c r="A1671" s="28">
        <v>2018</v>
      </c>
      <c r="B1671" s="28" t="s">
        <v>81</v>
      </c>
      <c r="C1671" s="28" t="s">
        <v>82</v>
      </c>
      <c r="D1671" s="28" t="s">
        <v>90</v>
      </c>
      <c r="E1671" s="28" t="s">
        <v>92</v>
      </c>
      <c r="F1671" s="28" t="s">
        <v>93</v>
      </c>
      <c r="G1671" s="28">
        <v>2.81161701568498</v>
      </c>
      <c r="H1671" s="29">
        <v>32.806882305000002</v>
      </c>
      <c r="I1671" s="30">
        <v>-19.621958006636426</v>
      </c>
    </row>
    <row r="1672" spans="1:9" x14ac:dyDescent="0.2">
      <c r="A1672" s="28">
        <v>2017</v>
      </c>
      <c r="B1672" s="28" t="s">
        <v>81</v>
      </c>
      <c r="C1672" s="28" t="s">
        <v>82</v>
      </c>
      <c r="D1672" s="28" t="s">
        <v>90</v>
      </c>
      <c r="E1672" s="28" t="s">
        <v>92</v>
      </c>
      <c r="F1672" s="28" t="s">
        <v>93</v>
      </c>
      <c r="G1672" s="28">
        <v>2.81161701568498</v>
      </c>
      <c r="H1672" s="29">
        <v>32.806882305000002</v>
      </c>
      <c r="I1672" s="30">
        <v>-19.621958006636426</v>
      </c>
    </row>
    <row r="1673" spans="1:9" x14ac:dyDescent="0.2">
      <c r="A1673" s="28">
        <v>2016</v>
      </c>
      <c r="B1673" s="28" t="s">
        <v>81</v>
      </c>
      <c r="C1673" s="28" t="s">
        <v>82</v>
      </c>
      <c r="D1673" s="28" t="s">
        <v>90</v>
      </c>
      <c r="E1673" s="28" t="s">
        <v>92</v>
      </c>
      <c r="F1673" s="28" t="s">
        <v>93</v>
      </c>
      <c r="G1673" s="28">
        <v>2.9161648864650598</v>
      </c>
      <c r="H1673" s="29">
        <v>26.608448483099998</v>
      </c>
      <c r="I1673" s="30">
        <v>-15.840318686396634</v>
      </c>
    </row>
    <row r="1674" spans="1:9" x14ac:dyDescent="0.2">
      <c r="A1674" s="28">
        <v>2015</v>
      </c>
      <c r="B1674" s="28" t="s">
        <v>81</v>
      </c>
      <c r="C1674" s="28" t="s">
        <v>82</v>
      </c>
      <c r="D1674" s="28" t="s">
        <v>90</v>
      </c>
      <c r="E1674" s="28" t="s">
        <v>92</v>
      </c>
      <c r="F1674" s="28" t="s">
        <v>93</v>
      </c>
      <c r="G1674" s="28">
        <v>3.0207127572451502</v>
      </c>
      <c r="H1674" s="29">
        <v>20.568327824400001</v>
      </c>
      <c r="I1674" s="30">
        <v>-12.187111042418172</v>
      </c>
    </row>
    <row r="1675" spans="1:9" x14ac:dyDescent="0.2">
      <c r="A1675" s="28">
        <v>2014</v>
      </c>
      <c r="B1675" s="28" t="s">
        <v>81</v>
      </c>
      <c r="C1675" s="28" t="s">
        <v>82</v>
      </c>
      <c r="D1675" s="28" t="s">
        <v>90</v>
      </c>
      <c r="E1675" s="28" t="s">
        <v>92</v>
      </c>
      <c r="F1675" s="28" t="s">
        <v>93</v>
      </c>
      <c r="G1675" s="28">
        <v>3.1252606280252402</v>
      </c>
      <c r="H1675" s="29">
        <v>13.9871622179999</v>
      </c>
      <c r="I1675" s="30">
        <v>-8.2485794514887409</v>
      </c>
    </row>
    <row r="1676" spans="1:9" x14ac:dyDescent="0.2">
      <c r="A1676" s="28">
        <v>2013</v>
      </c>
      <c r="B1676" s="28" t="s">
        <v>81</v>
      </c>
      <c r="C1676" s="28" t="s">
        <v>82</v>
      </c>
      <c r="D1676" s="28" t="s">
        <v>90</v>
      </c>
      <c r="E1676" s="28" t="s">
        <v>92</v>
      </c>
      <c r="F1676" s="28" t="s">
        <v>93</v>
      </c>
      <c r="G1676" s="28">
        <v>3.2298084988053302</v>
      </c>
      <c r="H1676" s="29">
        <v>13.7892707639999</v>
      </c>
      <c r="I1676" s="30">
        <v>-8.0933602779907652</v>
      </c>
    </row>
    <row r="1677" spans="1:9" x14ac:dyDescent="0.2">
      <c r="A1677" s="28">
        <v>2012</v>
      </c>
      <c r="B1677" s="28" t="s">
        <v>81</v>
      </c>
      <c r="C1677" s="28" t="s">
        <v>82</v>
      </c>
      <c r="D1677" s="28" t="s">
        <v>90</v>
      </c>
      <c r="E1677" s="28" t="s">
        <v>92</v>
      </c>
      <c r="F1677" s="28" t="s">
        <v>93</v>
      </c>
      <c r="G1677" s="28">
        <v>3.3343563695854201</v>
      </c>
      <c r="H1677" s="29">
        <v>13.591379309999899</v>
      </c>
      <c r="I1677" s="30">
        <v>-7.9392466466909619</v>
      </c>
    </row>
    <row r="1678" spans="1:9" x14ac:dyDescent="0.2">
      <c r="A1678" s="28">
        <v>2011</v>
      </c>
      <c r="B1678" s="28" t="s">
        <v>81</v>
      </c>
      <c r="C1678" s="28" t="s">
        <v>82</v>
      </c>
      <c r="D1678" s="28" t="s">
        <v>90</v>
      </c>
      <c r="E1678" s="28" t="s">
        <v>92</v>
      </c>
      <c r="F1678" s="28" t="s">
        <v>93</v>
      </c>
      <c r="G1678" s="28">
        <v>3.17123484315966</v>
      </c>
      <c r="H1678" s="29">
        <v>12.093838766999999</v>
      </c>
      <c r="I1678" s="30">
        <v>-7.1171839448414538</v>
      </c>
    </row>
    <row r="1679" spans="1:9" x14ac:dyDescent="0.2">
      <c r="A1679" s="28">
        <v>2010</v>
      </c>
      <c r="B1679" s="28" t="s">
        <v>81</v>
      </c>
      <c r="C1679" s="28" t="s">
        <v>82</v>
      </c>
      <c r="D1679" s="28" t="s">
        <v>90</v>
      </c>
      <c r="E1679" s="28" t="s">
        <v>92</v>
      </c>
      <c r="F1679" s="28" t="s">
        <v>93</v>
      </c>
      <c r="G1679" s="28">
        <v>3.00811331673391</v>
      </c>
      <c r="H1679" s="29">
        <v>10.5962982239999</v>
      </c>
      <c r="I1679" s="30">
        <v>-6.2820678636887495</v>
      </c>
    </row>
    <row r="1680" spans="1:9" x14ac:dyDescent="0.2">
      <c r="A1680" s="28">
        <v>2009</v>
      </c>
      <c r="B1680" s="28" t="s">
        <v>81</v>
      </c>
      <c r="C1680" s="28" t="s">
        <v>82</v>
      </c>
      <c r="D1680" s="28" t="s">
        <v>90</v>
      </c>
      <c r="E1680" s="28" t="s">
        <v>92</v>
      </c>
      <c r="F1680" s="28" t="s">
        <v>93</v>
      </c>
      <c r="G1680" s="28">
        <v>2.8449917903081601</v>
      </c>
      <c r="H1680" s="29">
        <v>9.0987576809999897</v>
      </c>
      <c r="I1680" s="30">
        <v>-5.4338984032330773</v>
      </c>
    </row>
    <row r="1681" spans="1:9" x14ac:dyDescent="0.2">
      <c r="A1681" s="28">
        <v>2008</v>
      </c>
      <c r="B1681" s="28" t="s">
        <v>81</v>
      </c>
      <c r="C1681" s="28" t="s">
        <v>82</v>
      </c>
      <c r="D1681" s="28" t="s">
        <v>90</v>
      </c>
      <c r="E1681" s="28" t="s">
        <v>92</v>
      </c>
      <c r="F1681" s="28" t="s">
        <v>93</v>
      </c>
      <c r="G1681" s="28">
        <v>2.6818702638824101</v>
      </c>
      <c r="H1681" s="29">
        <v>7.601217138</v>
      </c>
      <c r="I1681" s="30">
        <v>-4.5726755634742817</v>
      </c>
    </row>
    <row r="1682" spans="1:9" x14ac:dyDescent="0.2">
      <c r="A1682" s="28">
        <v>2007</v>
      </c>
      <c r="B1682" s="28" t="s">
        <v>81</v>
      </c>
      <c r="C1682" s="28" t="s">
        <v>82</v>
      </c>
      <c r="D1682" s="28" t="s">
        <v>90</v>
      </c>
      <c r="E1682" s="28" t="s">
        <v>92</v>
      </c>
      <c r="F1682" s="28" t="s">
        <v>93</v>
      </c>
      <c r="G1682" s="28">
        <v>2.51874873745665</v>
      </c>
      <c r="H1682" s="29">
        <v>6.1036765949999996</v>
      </c>
      <c r="I1682" s="30">
        <v>-3.6983993444124037</v>
      </c>
    </row>
    <row r="1683" spans="1:9" x14ac:dyDescent="0.2">
      <c r="A1683" s="28">
        <v>2006</v>
      </c>
      <c r="B1683" s="28" t="s">
        <v>81</v>
      </c>
      <c r="C1683" s="28" t="s">
        <v>82</v>
      </c>
      <c r="D1683" s="28" t="s">
        <v>90</v>
      </c>
      <c r="E1683" s="28" t="s">
        <v>92</v>
      </c>
      <c r="F1683" s="28" t="s">
        <v>93</v>
      </c>
      <c r="G1683" s="28">
        <v>2.4566419732421001</v>
      </c>
      <c r="H1683" s="29">
        <v>5.8311205739999998</v>
      </c>
      <c r="I1683" s="30">
        <v>-3.5429254968235209</v>
      </c>
    </row>
    <row r="1684" spans="1:9" x14ac:dyDescent="0.2">
      <c r="A1684" s="28">
        <v>2005</v>
      </c>
      <c r="B1684" s="28" t="s">
        <v>81</v>
      </c>
      <c r="C1684" s="28" t="s">
        <v>82</v>
      </c>
      <c r="D1684" s="28" t="s">
        <v>90</v>
      </c>
      <c r="E1684" s="28" t="s">
        <v>92</v>
      </c>
      <c r="F1684" s="28" t="s">
        <v>93</v>
      </c>
      <c r="G1684" s="28">
        <v>2.39453520902754</v>
      </c>
      <c r="H1684" s="29">
        <v>5.5585645530000001</v>
      </c>
      <c r="I1684" s="30">
        <v>-3.386547109237052</v>
      </c>
    </row>
    <row r="1685" spans="1:9" x14ac:dyDescent="0.2">
      <c r="A1685" s="28">
        <v>2004</v>
      </c>
      <c r="B1685" s="28" t="s">
        <v>81</v>
      </c>
      <c r="C1685" s="28" t="s">
        <v>82</v>
      </c>
      <c r="D1685" s="28" t="s">
        <v>90</v>
      </c>
      <c r="E1685" s="28" t="s">
        <v>92</v>
      </c>
      <c r="F1685" s="28" t="s">
        <v>93</v>
      </c>
      <c r="G1685" s="28">
        <v>2.3324284448129902</v>
      </c>
      <c r="H1685" s="29">
        <v>5.2860085319999897</v>
      </c>
      <c r="I1685" s="30">
        <v>-3.2292641816529875</v>
      </c>
    </row>
    <row r="1686" spans="1:9" x14ac:dyDescent="0.2">
      <c r="A1686" s="28">
        <v>2003</v>
      </c>
      <c r="B1686" s="28" t="s">
        <v>81</v>
      </c>
      <c r="C1686" s="28" t="s">
        <v>82</v>
      </c>
      <c r="D1686" s="28" t="s">
        <v>90</v>
      </c>
      <c r="E1686" s="28" t="s">
        <v>92</v>
      </c>
      <c r="F1686" s="28" t="s">
        <v>93</v>
      </c>
      <c r="G1686" s="28">
        <v>2.2703216805984301</v>
      </c>
      <c r="H1686" s="29">
        <v>5.0134525109999997</v>
      </c>
      <c r="I1686" s="30">
        <v>-3.0710767140713489</v>
      </c>
    </row>
    <row r="1687" spans="1:9" x14ac:dyDescent="0.2">
      <c r="A1687" s="28">
        <v>2002</v>
      </c>
      <c r="B1687" s="28" t="s">
        <v>81</v>
      </c>
      <c r="C1687" s="28" t="s">
        <v>82</v>
      </c>
      <c r="D1687" s="28" t="s">
        <v>90</v>
      </c>
      <c r="E1687" s="28" t="s">
        <v>92</v>
      </c>
      <c r="F1687" s="28" t="s">
        <v>93</v>
      </c>
      <c r="G1687" s="28">
        <v>2.2082149163838798</v>
      </c>
      <c r="H1687" s="29">
        <v>4.7408964899999901</v>
      </c>
      <c r="I1687" s="30">
        <v>-2.9119847064921092</v>
      </c>
    </row>
    <row r="1688" spans="1:9" x14ac:dyDescent="0.2">
      <c r="A1688" s="28">
        <v>2001</v>
      </c>
      <c r="B1688" s="28" t="s">
        <v>81</v>
      </c>
      <c r="C1688" s="28" t="s">
        <v>82</v>
      </c>
      <c r="D1688" s="28" t="s">
        <v>90</v>
      </c>
      <c r="E1688" s="28" t="s">
        <v>92</v>
      </c>
      <c r="F1688" s="28" t="s">
        <v>93</v>
      </c>
      <c r="G1688" s="28">
        <v>2.1989301748534298</v>
      </c>
      <c r="H1688" s="29">
        <v>4.507797354</v>
      </c>
      <c r="I1688" s="30">
        <v>-2.7699272638387336</v>
      </c>
    </row>
    <row r="1689" spans="1:9" x14ac:dyDescent="0.2">
      <c r="A1689" s="28">
        <v>2000</v>
      </c>
      <c r="B1689" s="28" t="s">
        <v>81</v>
      </c>
      <c r="C1689" s="28" t="s">
        <v>82</v>
      </c>
      <c r="D1689" s="28" t="s">
        <v>90</v>
      </c>
      <c r="E1689" s="28" t="s">
        <v>92</v>
      </c>
      <c r="F1689" s="28" t="s">
        <v>93</v>
      </c>
      <c r="G1689" s="28">
        <v>2.1896454333229798</v>
      </c>
      <c r="H1689" s="29">
        <v>4.2746982180000002</v>
      </c>
      <c r="I1689" s="30">
        <v>-2.6277541717346624</v>
      </c>
    </row>
    <row r="1690" spans="1:9" x14ac:dyDescent="0.2">
      <c r="A1690" s="28">
        <v>2020</v>
      </c>
      <c r="B1690" s="28" t="s">
        <v>83</v>
      </c>
      <c r="C1690" s="28" t="s">
        <v>80</v>
      </c>
      <c r="D1690" s="28" t="s">
        <v>90</v>
      </c>
      <c r="E1690" s="28" t="s">
        <v>92</v>
      </c>
      <c r="F1690" s="28" t="s">
        <v>93</v>
      </c>
      <c r="G1690" s="28">
        <v>2.4094883315435198</v>
      </c>
      <c r="H1690" s="29">
        <v>33.980674047999997</v>
      </c>
      <c r="I1690" s="30">
        <v>-20.625375695371844</v>
      </c>
    </row>
    <row r="1691" spans="1:9" x14ac:dyDescent="0.2">
      <c r="A1691" s="28">
        <v>2019</v>
      </c>
      <c r="B1691" s="28" t="s">
        <v>83</v>
      </c>
      <c r="C1691" s="28" t="s">
        <v>80</v>
      </c>
      <c r="D1691" s="28" t="s">
        <v>90</v>
      </c>
      <c r="E1691" s="28" t="s">
        <v>92</v>
      </c>
      <c r="F1691" s="28" t="s">
        <v>93</v>
      </c>
      <c r="G1691" s="28">
        <v>2.4094883315435198</v>
      </c>
      <c r="H1691" s="29">
        <v>33.980674047999997</v>
      </c>
      <c r="I1691" s="30">
        <v>-20.625375695371844</v>
      </c>
    </row>
    <row r="1692" spans="1:9" x14ac:dyDescent="0.2">
      <c r="A1692" s="28">
        <v>2018</v>
      </c>
      <c r="B1692" s="28" t="s">
        <v>83</v>
      </c>
      <c r="C1692" s="28" t="s">
        <v>80</v>
      </c>
      <c r="D1692" s="28" t="s">
        <v>90</v>
      </c>
      <c r="E1692" s="28" t="s">
        <v>92</v>
      </c>
      <c r="F1692" s="28" t="s">
        <v>93</v>
      </c>
      <c r="G1692" s="28">
        <v>2.4094883315435198</v>
      </c>
      <c r="H1692" s="29">
        <v>33.980674047999997</v>
      </c>
      <c r="I1692" s="30">
        <v>-20.625375695371844</v>
      </c>
    </row>
    <row r="1693" spans="1:9" x14ac:dyDescent="0.2">
      <c r="A1693" s="28">
        <v>2017</v>
      </c>
      <c r="B1693" s="28" t="s">
        <v>83</v>
      </c>
      <c r="C1693" s="28" t="s">
        <v>80</v>
      </c>
      <c r="D1693" s="28" t="s">
        <v>90</v>
      </c>
      <c r="E1693" s="28" t="s">
        <v>92</v>
      </c>
      <c r="F1693" s="28" t="s">
        <v>93</v>
      </c>
      <c r="G1693" s="28">
        <v>2.4094883315435198</v>
      </c>
      <c r="H1693" s="29">
        <v>33.980674047999997</v>
      </c>
      <c r="I1693" s="30">
        <v>-20.625375695371844</v>
      </c>
    </row>
    <row r="1694" spans="1:9" x14ac:dyDescent="0.2">
      <c r="A1694" s="28">
        <v>2016</v>
      </c>
      <c r="B1694" s="28" t="s">
        <v>83</v>
      </c>
      <c r="C1694" s="28" t="s">
        <v>80</v>
      </c>
      <c r="D1694" s="28" t="s">
        <v>90</v>
      </c>
      <c r="E1694" s="28" t="s">
        <v>92</v>
      </c>
      <c r="F1694" s="28" t="s">
        <v>93</v>
      </c>
      <c r="G1694" s="28">
        <v>2.34895889429347</v>
      </c>
      <c r="H1694" s="29">
        <v>21.515050252799998</v>
      </c>
      <c r="I1694" s="30">
        <v>-13.094886103913533</v>
      </c>
    </row>
    <row r="1695" spans="1:9" x14ac:dyDescent="0.2">
      <c r="A1695" s="28">
        <v>2015</v>
      </c>
      <c r="B1695" s="28" t="s">
        <v>83</v>
      </c>
      <c r="C1695" s="28" t="s">
        <v>80</v>
      </c>
      <c r="D1695" s="28" t="s">
        <v>90</v>
      </c>
      <c r="E1695" s="28" t="s">
        <v>92</v>
      </c>
      <c r="F1695" s="28" t="s">
        <v>93</v>
      </c>
      <c r="G1695" s="28">
        <v>2.2884294570434101</v>
      </c>
      <c r="H1695" s="29">
        <v>11.6963966464</v>
      </c>
      <c r="I1695" s="30">
        <v>-7.1383474215197911</v>
      </c>
    </row>
    <row r="1696" spans="1:9" x14ac:dyDescent="0.2">
      <c r="A1696" s="28">
        <v>2014</v>
      </c>
      <c r="B1696" s="28" t="s">
        <v>83</v>
      </c>
      <c r="C1696" s="28" t="s">
        <v>80</v>
      </c>
      <c r="D1696" s="28" t="s">
        <v>90</v>
      </c>
      <c r="E1696" s="28" t="s">
        <v>92</v>
      </c>
      <c r="F1696" s="28" t="s">
        <v>93</v>
      </c>
      <c r="G1696" s="28">
        <v>2.2279000197933501</v>
      </c>
      <c r="H1696" s="29">
        <v>4.5247132287999996</v>
      </c>
      <c r="I1696" s="30">
        <v>-2.7689789522091113</v>
      </c>
    </row>
    <row r="1697" spans="1:9" x14ac:dyDescent="0.2">
      <c r="A1697" s="28">
        <v>2013</v>
      </c>
      <c r="B1697" s="28" t="s">
        <v>83</v>
      </c>
      <c r="C1697" s="28" t="s">
        <v>80</v>
      </c>
      <c r="D1697" s="28" t="s">
        <v>90</v>
      </c>
      <c r="E1697" s="28" t="s">
        <v>92</v>
      </c>
      <c r="F1697" s="28" t="s">
        <v>93</v>
      </c>
      <c r="G1697" s="28">
        <v>2.1673705825432901</v>
      </c>
      <c r="H1697" s="29">
        <v>3.2012281344</v>
      </c>
      <c r="I1697" s="30">
        <v>-1.964377758985494</v>
      </c>
    </row>
    <row r="1698" spans="1:9" x14ac:dyDescent="0.2">
      <c r="A1698" s="28">
        <v>2012</v>
      </c>
      <c r="B1698" s="28" t="s">
        <v>83</v>
      </c>
      <c r="C1698" s="28" t="s">
        <v>80</v>
      </c>
      <c r="D1698" s="28" t="s">
        <v>90</v>
      </c>
      <c r="E1698" s="28" t="s">
        <v>92</v>
      </c>
      <c r="F1698" s="28" t="s">
        <v>93</v>
      </c>
      <c r="G1698" s="28">
        <v>2.1068411452932301</v>
      </c>
      <c r="H1698" s="29">
        <v>1.8777430399999999</v>
      </c>
      <c r="I1698" s="30">
        <v>-1.1553701310890414</v>
      </c>
    </row>
    <row r="1699" spans="1:9" x14ac:dyDescent="0.2">
      <c r="A1699" s="28">
        <v>2011</v>
      </c>
      <c r="B1699" s="28" t="s">
        <v>83</v>
      </c>
      <c r="C1699" s="28" t="s">
        <v>80</v>
      </c>
      <c r="D1699" s="28" t="s">
        <v>90</v>
      </c>
      <c r="E1699" s="28" t="s">
        <v>92</v>
      </c>
      <c r="F1699" s="28" t="s">
        <v>93</v>
      </c>
      <c r="G1699" s="28">
        <v>1.9267531951668899</v>
      </c>
      <c r="H1699" s="29">
        <v>1.761193472</v>
      </c>
      <c r="I1699" s="30">
        <v>-1.092380452025238</v>
      </c>
    </row>
    <row r="1700" spans="1:9" x14ac:dyDescent="0.2">
      <c r="A1700" s="28">
        <v>2010</v>
      </c>
      <c r="B1700" s="28" t="s">
        <v>83</v>
      </c>
      <c r="C1700" s="28" t="s">
        <v>80</v>
      </c>
      <c r="D1700" s="28" t="s">
        <v>90</v>
      </c>
      <c r="E1700" s="28" t="s">
        <v>92</v>
      </c>
      <c r="F1700" s="28" t="s">
        <v>93</v>
      </c>
      <c r="G1700" s="28">
        <v>1.74666524504055</v>
      </c>
      <c r="H1700" s="29">
        <v>1.644643904</v>
      </c>
      <c r="I1700" s="30">
        <v>-1.0282362649046446</v>
      </c>
    </row>
    <row r="1701" spans="1:9" x14ac:dyDescent="0.2">
      <c r="A1701" s="28">
        <v>2009</v>
      </c>
      <c r="B1701" s="28" t="s">
        <v>83</v>
      </c>
      <c r="C1701" s="28" t="s">
        <v>80</v>
      </c>
      <c r="D1701" s="28" t="s">
        <v>90</v>
      </c>
      <c r="E1701" s="28" t="s">
        <v>92</v>
      </c>
      <c r="F1701" s="28" t="s">
        <v>93</v>
      </c>
      <c r="G1701" s="28">
        <v>1.5665772949142101</v>
      </c>
      <c r="H1701" s="29">
        <v>1.5280943360000001</v>
      </c>
      <c r="I1701" s="30">
        <v>-0.96293756972726108</v>
      </c>
    </row>
    <row r="1702" spans="1:9" x14ac:dyDescent="0.2">
      <c r="A1702" s="28">
        <v>2008</v>
      </c>
      <c r="B1702" s="28" t="s">
        <v>83</v>
      </c>
      <c r="C1702" s="28" t="s">
        <v>80</v>
      </c>
      <c r="D1702" s="28" t="s">
        <v>90</v>
      </c>
      <c r="E1702" s="28" t="s">
        <v>92</v>
      </c>
      <c r="F1702" s="28" t="s">
        <v>93</v>
      </c>
      <c r="G1702" s="28">
        <v>1.3864893447878699</v>
      </c>
      <c r="H1702" s="29">
        <v>1.4115447679999999</v>
      </c>
      <c r="I1702" s="30">
        <v>-0.89648436649308771</v>
      </c>
    </row>
    <row r="1703" spans="1:9" x14ac:dyDescent="0.2">
      <c r="A1703" s="28">
        <v>2007</v>
      </c>
      <c r="B1703" s="28" t="s">
        <v>83</v>
      </c>
      <c r="C1703" s="28" t="s">
        <v>80</v>
      </c>
      <c r="D1703" s="28" t="s">
        <v>90</v>
      </c>
      <c r="E1703" s="28" t="s">
        <v>92</v>
      </c>
      <c r="F1703" s="28" t="s">
        <v>93</v>
      </c>
      <c r="G1703" s="28">
        <v>1.2064013946615399</v>
      </c>
      <c r="H1703" s="29">
        <v>1.2949952</v>
      </c>
      <c r="I1703" s="30">
        <v>-0.82887665520212406</v>
      </c>
    </row>
    <row r="1704" spans="1:9" x14ac:dyDescent="0.2">
      <c r="A1704" s="28">
        <v>2006</v>
      </c>
      <c r="B1704" s="28" t="s">
        <v>83</v>
      </c>
      <c r="C1704" s="28" t="s">
        <v>80</v>
      </c>
      <c r="D1704" s="28" t="s">
        <v>90</v>
      </c>
      <c r="E1704" s="28" t="s">
        <v>92</v>
      </c>
      <c r="F1704" s="28" t="s">
        <v>93</v>
      </c>
      <c r="G1704" s="28">
        <v>1.45795684159526</v>
      </c>
      <c r="H1704" s="29">
        <v>1.4167247488000001</v>
      </c>
      <c r="I1704" s="30">
        <v>-0.89698959889827201</v>
      </c>
    </row>
    <row r="1705" spans="1:9" x14ac:dyDescent="0.2">
      <c r="A1705" s="28">
        <v>2005</v>
      </c>
      <c r="B1705" s="28" t="s">
        <v>83</v>
      </c>
      <c r="C1705" s="28" t="s">
        <v>80</v>
      </c>
      <c r="D1705" s="28" t="s">
        <v>90</v>
      </c>
      <c r="E1705" s="28" t="s">
        <v>92</v>
      </c>
      <c r="F1705" s="28" t="s">
        <v>93</v>
      </c>
      <c r="G1705" s="28">
        <v>1.70951228852899</v>
      </c>
      <c r="H1705" s="29">
        <v>1.5384542976</v>
      </c>
      <c r="I1705" s="30">
        <v>-0.96341819630935888</v>
      </c>
    </row>
    <row r="1706" spans="1:9" x14ac:dyDescent="0.2">
      <c r="A1706" s="28">
        <v>2004</v>
      </c>
      <c r="B1706" s="28" t="s">
        <v>83</v>
      </c>
      <c r="C1706" s="28" t="s">
        <v>80</v>
      </c>
      <c r="D1706" s="28" t="s">
        <v>90</v>
      </c>
      <c r="E1706" s="28" t="s">
        <v>92</v>
      </c>
      <c r="F1706" s="28" t="s">
        <v>93</v>
      </c>
      <c r="G1706" s="28">
        <v>1.96106773546272</v>
      </c>
      <c r="H1706" s="29">
        <v>1.6601838464000001</v>
      </c>
      <c r="I1706" s="30">
        <v>-1.0281624474353854</v>
      </c>
    </row>
    <row r="1707" spans="1:9" x14ac:dyDescent="0.2">
      <c r="A1707" s="28">
        <v>2003</v>
      </c>
      <c r="B1707" s="28" t="s">
        <v>83</v>
      </c>
      <c r="C1707" s="28" t="s">
        <v>80</v>
      </c>
      <c r="D1707" s="28" t="s">
        <v>90</v>
      </c>
      <c r="E1707" s="28" t="s">
        <v>92</v>
      </c>
      <c r="F1707" s="28" t="s">
        <v>93</v>
      </c>
      <c r="G1707" s="28">
        <v>2.2126231823964502</v>
      </c>
      <c r="H1707" s="29">
        <v>1.7819133951999999</v>
      </c>
      <c r="I1707" s="30">
        <v>-1.0912223522763511</v>
      </c>
    </row>
    <row r="1708" spans="1:9" x14ac:dyDescent="0.2">
      <c r="A1708" s="28">
        <v>2002</v>
      </c>
      <c r="B1708" s="28" t="s">
        <v>83</v>
      </c>
      <c r="C1708" s="28" t="s">
        <v>80</v>
      </c>
      <c r="D1708" s="28" t="s">
        <v>90</v>
      </c>
      <c r="E1708" s="28" t="s">
        <v>92</v>
      </c>
      <c r="F1708" s="28" t="s">
        <v>93</v>
      </c>
      <c r="G1708" s="28">
        <v>2.4641786293301799</v>
      </c>
      <c r="H1708" s="29">
        <v>1.903642944</v>
      </c>
      <c r="I1708" s="30">
        <v>-1.1525979108322566</v>
      </c>
    </row>
    <row r="1709" spans="1:9" x14ac:dyDescent="0.2">
      <c r="A1709" s="28">
        <v>2001</v>
      </c>
      <c r="B1709" s="28" t="s">
        <v>83</v>
      </c>
      <c r="C1709" s="28" t="s">
        <v>80</v>
      </c>
      <c r="D1709" s="28" t="s">
        <v>90</v>
      </c>
      <c r="E1709" s="28" t="s">
        <v>92</v>
      </c>
      <c r="F1709" s="28" t="s">
        <v>93</v>
      </c>
      <c r="G1709" s="28">
        <v>2.45870038674938</v>
      </c>
      <c r="H1709" s="29">
        <v>2.0616323583999998</v>
      </c>
      <c r="I1709" s="30">
        <v>-1.2485663128496054</v>
      </c>
    </row>
    <row r="1710" spans="1:9" x14ac:dyDescent="0.2">
      <c r="A1710" s="28">
        <v>2000</v>
      </c>
      <c r="B1710" s="28" t="s">
        <v>83</v>
      </c>
      <c r="C1710" s="28" t="s">
        <v>80</v>
      </c>
      <c r="D1710" s="28" t="s">
        <v>90</v>
      </c>
      <c r="E1710" s="28" t="s">
        <v>92</v>
      </c>
      <c r="F1710" s="28" t="s">
        <v>93</v>
      </c>
      <c r="G1710" s="28">
        <v>2.45322214416858</v>
      </c>
      <c r="H1710" s="29">
        <v>2.2196217728000001</v>
      </c>
      <c r="I1710" s="30">
        <v>-1.3445823218756066</v>
      </c>
    </row>
    <row r="1711" spans="1:9" x14ac:dyDescent="0.2">
      <c r="A1711" s="28">
        <v>2020</v>
      </c>
      <c r="B1711" s="28" t="s">
        <v>84</v>
      </c>
      <c r="C1711" s="28" t="s">
        <v>85</v>
      </c>
      <c r="D1711" s="28" t="s">
        <v>90</v>
      </c>
      <c r="E1711" s="28" t="s">
        <v>92</v>
      </c>
      <c r="F1711" s="28" t="s">
        <v>93</v>
      </c>
      <c r="G1711" s="28">
        <v>1.96870377161496</v>
      </c>
      <c r="H1711" s="29">
        <v>18.337132032</v>
      </c>
      <c r="I1711" s="30">
        <v>-10.998946384877437</v>
      </c>
    </row>
    <row r="1712" spans="1:9" x14ac:dyDescent="0.2">
      <c r="A1712" s="28">
        <v>2019</v>
      </c>
      <c r="B1712" s="28" t="s">
        <v>84</v>
      </c>
      <c r="C1712" s="28" t="s">
        <v>85</v>
      </c>
      <c r="D1712" s="28" t="s">
        <v>90</v>
      </c>
      <c r="E1712" s="28" t="s">
        <v>92</v>
      </c>
      <c r="F1712" s="28" t="s">
        <v>93</v>
      </c>
      <c r="G1712" s="28">
        <v>1.96870377161496</v>
      </c>
      <c r="H1712" s="29">
        <v>18.337132032</v>
      </c>
      <c r="I1712" s="30">
        <v>-10.998946384877437</v>
      </c>
    </row>
    <row r="1713" spans="1:9" x14ac:dyDescent="0.2">
      <c r="A1713" s="28">
        <v>2018</v>
      </c>
      <c r="B1713" s="28" t="s">
        <v>84</v>
      </c>
      <c r="C1713" s="28" t="s">
        <v>85</v>
      </c>
      <c r="D1713" s="28" t="s">
        <v>90</v>
      </c>
      <c r="E1713" s="28" t="s">
        <v>92</v>
      </c>
      <c r="F1713" s="28" t="s">
        <v>93</v>
      </c>
      <c r="G1713" s="28">
        <v>1.96870377161496</v>
      </c>
      <c r="H1713" s="29">
        <v>18.337132032</v>
      </c>
      <c r="I1713" s="30">
        <v>-10.998946384877437</v>
      </c>
    </row>
    <row r="1714" spans="1:9" x14ac:dyDescent="0.2">
      <c r="A1714" s="28">
        <v>2017</v>
      </c>
      <c r="B1714" s="28" t="s">
        <v>84</v>
      </c>
      <c r="C1714" s="28" t="s">
        <v>85</v>
      </c>
      <c r="D1714" s="28" t="s">
        <v>90</v>
      </c>
      <c r="E1714" s="28" t="s">
        <v>92</v>
      </c>
      <c r="F1714" s="28" t="s">
        <v>93</v>
      </c>
      <c r="G1714" s="28">
        <v>1.96870377161496</v>
      </c>
      <c r="H1714" s="29">
        <v>18.337132032</v>
      </c>
      <c r="I1714" s="30">
        <v>-10.998946384877437</v>
      </c>
    </row>
    <row r="1715" spans="1:9" x14ac:dyDescent="0.2">
      <c r="A1715" s="28">
        <v>2016</v>
      </c>
      <c r="B1715" s="28" t="s">
        <v>84</v>
      </c>
      <c r="C1715" s="28" t="s">
        <v>85</v>
      </c>
      <c r="D1715" s="28" t="s">
        <v>90</v>
      </c>
      <c r="E1715" s="28" t="s">
        <v>92</v>
      </c>
      <c r="F1715" s="28" t="s">
        <v>93</v>
      </c>
      <c r="G1715" s="28">
        <v>2.31092292816288</v>
      </c>
      <c r="H1715" s="29">
        <v>17.456535295999998</v>
      </c>
      <c r="I1715" s="30">
        <v>-10.247929244365798</v>
      </c>
    </row>
    <row r="1716" spans="1:9" x14ac:dyDescent="0.2">
      <c r="A1716" s="28">
        <v>2015</v>
      </c>
      <c r="B1716" s="28" t="s">
        <v>84</v>
      </c>
      <c r="C1716" s="28" t="s">
        <v>85</v>
      </c>
      <c r="D1716" s="28" t="s">
        <v>90</v>
      </c>
      <c r="E1716" s="28" t="s">
        <v>92</v>
      </c>
      <c r="F1716" s="28" t="s">
        <v>93</v>
      </c>
      <c r="G1716" s="28">
        <v>2.6531420847108</v>
      </c>
      <c r="H1716" s="29">
        <v>16.575938560000001</v>
      </c>
      <c r="I1716" s="30">
        <v>-9.5193923742085573</v>
      </c>
    </row>
    <row r="1717" spans="1:9" x14ac:dyDescent="0.2">
      <c r="A1717" s="28">
        <v>2014</v>
      </c>
      <c r="B1717" s="28" t="s">
        <v>84</v>
      </c>
      <c r="C1717" s="28" t="s">
        <v>85</v>
      </c>
      <c r="D1717" s="28" t="s">
        <v>90</v>
      </c>
      <c r="E1717" s="28" t="s">
        <v>92</v>
      </c>
      <c r="F1717" s="28" t="s">
        <v>93</v>
      </c>
      <c r="G1717" s="28">
        <v>2.9953612412587201</v>
      </c>
      <c r="H1717" s="29">
        <v>15.695341824</v>
      </c>
      <c r="I1717" s="30">
        <v>-8.8133357744057133</v>
      </c>
    </row>
    <row r="1718" spans="1:9" x14ac:dyDescent="0.2">
      <c r="A1718" s="28">
        <v>2013</v>
      </c>
      <c r="B1718" s="28" t="s">
        <v>84</v>
      </c>
      <c r="C1718" s="28" t="s">
        <v>85</v>
      </c>
      <c r="D1718" s="28" t="s">
        <v>90</v>
      </c>
      <c r="E1718" s="28" t="s">
        <v>92</v>
      </c>
      <c r="F1718" s="28" t="s">
        <v>93</v>
      </c>
      <c r="G1718" s="28">
        <v>3.3375803978066401</v>
      </c>
      <c r="H1718" s="29">
        <v>14.814745088</v>
      </c>
      <c r="I1718" s="30">
        <v>-8.1297594449572674</v>
      </c>
    </row>
    <row r="1719" spans="1:9" x14ac:dyDescent="0.2">
      <c r="A1719" s="28">
        <v>2012</v>
      </c>
      <c r="B1719" s="28" t="s">
        <v>84</v>
      </c>
      <c r="C1719" s="28" t="s">
        <v>85</v>
      </c>
      <c r="D1719" s="28" t="s">
        <v>90</v>
      </c>
      <c r="E1719" s="28" t="s">
        <v>92</v>
      </c>
      <c r="F1719" s="28" t="s">
        <v>93</v>
      </c>
      <c r="G1719" s="28">
        <v>3.6797995543545601</v>
      </c>
      <c r="H1719" s="29">
        <v>13.934148351999999</v>
      </c>
      <c r="I1719" s="30">
        <v>-7.4686633858632181</v>
      </c>
    </row>
    <row r="1720" spans="1:9" x14ac:dyDescent="0.2">
      <c r="A1720" s="28">
        <v>2011</v>
      </c>
      <c r="B1720" s="28" t="s">
        <v>84</v>
      </c>
      <c r="C1720" s="28" t="s">
        <v>85</v>
      </c>
      <c r="D1720" s="28" t="s">
        <v>90</v>
      </c>
      <c r="E1720" s="28" t="s">
        <v>92</v>
      </c>
      <c r="F1720" s="28" t="s">
        <v>93</v>
      </c>
      <c r="G1720" s="28">
        <v>3.6797995543545601</v>
      </c>
      <c r="H1720" s="29">
        <v>13.934148351999999</v>
      </c>
      <c r="I1720" s="30">
        <v>-7.4686633858632181</v>
      </c>
    </row>
    <row r="1721" spans="1:9" x14ac:dyDescent="0.2">
      <c r="A1721" s="28">
        <v>2010</v>
      </c>
      <c r="B1721" s="28" t="s">
        <v>84</v>
      </c>
      <c r="C1721" s="28" t="s">
        <v>85</v>
      </c>
      <c r="D1721" s="28" t="s">
        <v>90</v>
      </c>
      <c r="E1721" s="28" t="s">
        <v>92</v>
      </c>
      <c r="F1721" s="28" t="s">
        <v>93</v>
      </c>
      <c r="G1721" s="28">
        <v>3.6797995543545601</v>
      </c>
      <c r="H1721" s="29">
        <v>13.934148351999999</v>
      </c>
      <c r="I1721" s="30">
        <v>-7.4686633858632181</v>
      </c>
    </row>
    <row r="1722" spans="1:9" x14ac:dyDescent="0.2">
      <c r="A1722" s="28">
        <v>2009</v>
      </c>
      <c r="B1722" s="28" t="s">
        <v>84</v>
      </c>
      <c r="C1722" s="28" t="s">
        <v>85</v>
      </c>
      <c r="D1722" s="28" t="s">
        <v>90</v>
      </c>
      <c r="E1722" s="28" t="s">
        <v>92</v>
      </c>
      <c r="F1722" s="28" t="s">
        <v>93</v>
      </c>
      <c r="G1722" s="28">
        <v>3.6797995543545601</v>
      </c>
      <c r="H1722" s="29">
        <v>13.934148351999999</v>
      </c>
      <c r="I1722" s="30">
        <v>-7.4686633858632181</v>
      </c>
    </row>
    <row r="1723" spans="1:9" x14ac:dyDescent="0.2">
      <c r="A1723" s="28">
        <v>2008</v>
      </c>
      <c r="B1723" s="28" t="s">
        <v>84</v>
      </c>
      <c r="C1723" s="28" t="s">
        <v>85</v>
      </c>
      <c r="D1723" s="28" t="s">
        <v>90</v>
      </c>
      <c r="E1723" s="28" t="s">
        <v>92</v>
      </c>
      <c r="F1723" s="28" t="s">
        <v>93</v>
      </c>
      <c r="G1723" s="28">
        <v>3.6797995543545601</v>
      </c>
      <c r="H1723" s="29">
        <v>13.934148351999999</v>
      </c>
      <c r="I1723" s="30">
        <v>-7.4686633858632181</v>
      </c>
    </row>
    <row r="1724" spans="1:9" x14ac:dyDescent="0.2">
      <c r="A1724" s="28">
        <v>2007</v>
      </c>
      <c r="B1724" s="28" t="s">
        <v>84</v>
      </c>
      <c r="C1724" s="28" t="s">
        <v>85</v>
      </c>
      <c r="D1724" s="28" t="s">
        <v>90</v>
      </c>
      <c r="E1724" s="28" t="s">
        <v>92</v>
      </c>
      <c r="F1724" s="28" t="s">
        <v>93</v>
      </c>
      <c r="G1724" s="28">
        <v>3.6797995543545601</v>
      </c>
      <c r="H1724" s="29">
        <v>13.934148351999999</v>
      </c>
      <c r="I1724" s="30">
        <v>-7.4686633858632181</v>
      </c>
    </row>
    <row r="1725" spans="1:9" x14ac:dyDescent="0.2">
      <c r="A1725" s="28">
        <v>2006</v>
      </c>
      <c r="B1725" s="28" t="s">
        <v>84</v>
      </c>
      <c r="C1725" s="28" t="s">
        <v>85</v>
      </c>
      <c r="D1725" s="28" t="s">
        <v>90</v>
      </c>
      <c r="E1725" s="28" t="s">
        <v>92</v>
      </c>
      <c r="F1725" s="28" t="s">
        <v>93</v>
      </c>
      <c r="G1725" s="28">
        <v>3.6797995543545601</v>
      </c>
      <c r="H1725" s="29">
        <v>13.934148351999999</v>
      </c>
      <c r="I1725" s="30">
        <v>-7.4686633858632181</v>
      </c>
    </row>
    <row r="1726" spans="1:9" x14ac:dyDescent="0.2">
      <c r="A1726" s="28">
        <v>2005</v>
      </c>
      <c r="B1726" s="28" t="s">
        <v>84</v>
      </c>
      <c r="C1726" s="28" t="s">
        <v>85</v>
      </c>
      <c r="D1726" s="28" t="s">
        <v>90</v>
      </c>
      <c r="E1726" s="28" t="s">
        <v>92</v>
      </c>
      <c r="F1726" s="28" t="s">
        <v>93</v>
      </c>
      <c r="G1726" s="28">
        <v>3.6797995543545601</v>
      </c>
      <c r="H1726" s="29">
        <v>13.934148351999999</v>
      </c>
      <c r="I1726" s="30">
        <v>-7.4686633858632181</v>
      </c>
    </row>
    <row r="1727" spans="1:9" x14ac:dyDescent="0.2">
      <c r="A1727" s="28">
        <v>2004</v>
      </c>
      <c r="B1727" s="28" t="s">
        <v>84</v>
      </c>
      <c r="C1727" s="28" t="s">
        <v>85</v>
      </c>
      <c r="D1727" s="28" t="s">
        <v>90</v>
      </c>
      <c r="E1727" s="28" t="s">
        <v>92</v>
      </c>
      <c r="F1727" s="28" t="s">
        <v>93</v>
      </c>
      <c r="G1727" s="28">
        <v>3.6797995543545601</v>
      </c>
      <c r="H1727" s="29">
        <v>13.934148351999999</v>
      </c>
      <c r="I1727" s="30">
        <v>-7.4686633858632181</v>
      </c>
    </row>
    <row r="1728" spans="1:9" x14ac:dyDescent="0.2">
      <c r="A1728" s="28">
        <v>2003</v>
      </c>
      <c r="B1728" s="28" t="s">
        <v>84</v>
      </c>
      <c r="C1728" s="28" t="s">
        <v>85</v>
      </c>
      <c r="D1728" s="28" t="s">
        <v>90</v>
      </c>
      <c r="E1728" s="28" t="s">
        <v>92</v>
      </c>
      <c r="F1728" s="28" t="s">
        <v>93</v>
      </c>
      <c r="G1728" s="28">
        <v>3.6797995543545601</v>
      </c>
      <c r="H1728" s="29">
        <v>13.934148351999999</v>
      </c>
      <c r="I1728" s="30">
        <v>-7.4686633858632181</v>
      </c>
    </row>
    <row r="1729" spans="1:9" x14ac:dyDescent="0.2">
      <c r="A1729" s="28">
        <v>2002</v>
      </c>
      <c r="B1729" s="28" t="s">
        <v>84</v>
      </c>
      <c r="C1729" s="28" t="s">
        <v>85</v>
      </c>
      <c r="D1729" s="28" t="s">
        <v>90</v>
      </c>
      <c r="E1729" s="28" t="s">
        <v>92</v>
      </c>
      <c r="F1729" s="28" t="s">
        <v>93</v>
      </c>
      <c r="G1729" s="28">
        <v>3.6797995543545601</v>
      </c>
      <c r="H1729" s="29">
        <v>13.934148351999999</v>
      </c>
      <c r="I1729" s="30">
        <v>-7.4686633858632181</v>
      </c>
    </row>
    <row r="1730" spans="1:9" x14ac:dyDescent="0.2">
      <c r="A1730" s="28">
        <v>2001</v>
      </c>
      <c r="B1730" s="28" t="s">
        <v>84</v>
      </c>
      <c r="C1730" s="28" t="s">
        <v>85</v>
      </c>
      <c r="D1730" s="28" t="s">
        <v>90</v>
      </c>
      <c r="E1730" s="28" t="s">
        <v>92</v>
      </c>
      <c r="F1730" s="28" t="s">
        <v>93</v>
      </c>
      <c r="G1730" s="28">
        <v>3.6797995543545601</v>
      </c>
      <c r="H1730" s="29">
        <v>13.934148351999999</v>
      </c>
      <c r="I1730" s="30">
        <v>-7.4686633858632181</v>
      </c>
    </row>
    <row r="1731" spans="1:9" x14ac:dyDescent="0.2">
      <c r="A1731" s="28">
        <v>2000</v>
      </c>
      <c r="B1731" s="28" t="s">
        <v>84</v>
      </c>
      <c r="C1731" s="28" t="s">
        <v>85</v>
      </c>
      <c r="D1731" s="28" t="s">
        <v>90</v>
      </c>
      <c r="E1731" s="28" t="s">
        <v>92</v>
      </c>
      <c r="F1731" s="28" t="s">
        <v>93</v>
      </c>
      <c r="G1731" s="28">
        <v>3.6797995543545601</v>
      </c>
      <c r="H1731" s="29">
        <v>13.934148351999999</v>
      </c>
      <c r="I1731" s="30">
        <v>-7.4686633858632181</v>
      </c>
    </row>
    <row r="1732" spans="1:9" x14ac:dyDescent="0.2">
      <c r="A1732" s="28">
        <v>2020</v>
      </c>
      <c r="B1732" s="28" t="s">
        <v>86</v>
      </c>
      <c r="C1732" s="28" t="s">
        <v>87</v>
      </c>
      <c r="D1732" s="28" t="s">
        <v>90</v>
      </c>
      <c r="E1732" s="28" t="s">
        <v>92</v>
      </c>
      <c r="F1732" s="28" t="s">
        <v>93</v>
      </c>
      <c r="G1732" s="28">
        <v>3.6926182499293501</v>
      </c>
      <c r="H1732" s="29">
        <v>8.5469683199999995</v>
      </c>
      <c r="I1732" s="30">
        <v>-4.7008425202198136</v>
      </c>
    </row>
    <row r="1733" spans="1:9" x14ac:dyDescent="0.2">
      <c r="A1733" s="28">
        <v>2019</v>
      </c>
      <c r="B1733" s="28" t="s">
        <v>86</v>
      </c>
      <c r="C1733" s="28" t="s">
        <v>87</v>
      </c>
      <c r="D1733" s="28" t="s">
        <v>90</v>
      </c>
      <c r="E1733" s="28" t="s">
        <v>92</v>
      </c>
      <c r="F1733" s="28" t="s">
        <v>93</v>
      </c>
      <c r="G1733" s="28">
        <v>3.6926182499293501</v>
      </c>
      <c r="H1733" s="29">
        <v>8.5469683199999995</v>
      </c>
      <c r="I1733" s="30">
        <v>-4.7008425202198136</v>
      </c>
    </row>
    <row r="1734" spans="1:9" x14ac:dyDescent="0.2">
      <c r="A1734" s="28">
        <v>2018</v>
      </c>
      <c r="B1734" s="28" t="s">
        <v>86</v>
      </c>
      <c r="C1734" s="28" t="s">
        <v>87</v>
      </c>
      <c r="D1734" s="28" t="s">
        <v>90</v>
      </c>
      <c r="E1734" s="28" t="s">
        <v>92</v>
      </c>
      <c r="F1734" s="28" t="s">
        <v>93</v>
      </c>
      <c r="G1734" s="28">
        <v>3.6926182499293501</v>
      </c>
      <c r="H1734" s="29">
        <v>8.5469683199999995</v>
      </c>
      <c r="I1734" s="30">
        <v>-4.7008425202198136</v>
      </c>
    </row>
    <row r="1735" spans="1:9" x14ac:dyDescent="0.2">
      <c r="A1735" s="28">
        <v>2017</v>
      </c>
      <c r="B1735" s="28" t="s">
        <v>86</v>
      </c>
      <c r="C1735" s="28" t="s">
        <v>87</v>
      </c>
      <c r="D1735" s="28" t="s">
        <v>90</v>
      </c>
      <c r="E1735" s="28" t="s">
        <v>92</v>
      </c>
      <c r="F1735" s="28" t="s">
        <v>93</v>
      </c>
      <c r="G1735" s="28">
        <v>3.6926182499293501</v>
      </c>
      <c r="H1735" s="29">
        <v>8.5469683199999995</v>
      </c>
      <c r="I1735" s="30">
        <v>-4.7008425202198136</v>
      </c>
    </row>
    <row r="1736" spans="1:9" x14ac:dyDescent="0.2">
      <c r="A1736" s="28">
        <v>2016</v>
      </c>
      <c r="B1736" s="28" t="s">
        <v>86</v>
      </c>
      <c r="C1736" s="28" t="s">
        <v>87</v>
      </c>
      <c r="D1736" s="28" t="s">
        <v>90</v>
      </c>
      <c r="E1736" s="28" t="s">
        <v>92</v>
      </c>
      <c r="F1736" s="28" t="s">
        <v>93</v>
      </c>
      <c r="G1736" s="28">
        <v>3.6317589073194099</v>
      </c>
      <c r="H1736" s="29">
        <v>7.4902522368</v>
      </c>
      <c r="I1736" s="30">
        <v>-4.1348616295491771</v>
      </c>
    </row>
    <row r="1737" spans="1:9" x14ac:dyDescent="0.2">
      <c r="A1737" s="28">
        <v>2015</v>
      </c>
      <c r="B1737" s="28" t="s">
        <v>86</v>
      </c>
      <c r="C1737" s="28" t="s">
        <v>87</v>
      </c>
      <c r="D1737" s="28" t="s">
        <v>90</v>
      </c>
      <c r="E1737" s="28" t="s">
        <v>92</v>
      </c>
      <c r="F1737" s="28" t="s">
        <v>93</v>
      </c>
      <c r="G1737" s="28">
        <v>3.5708995647094701</v>
      </c>
      <c r="H1737" s="29">
        <v>5.7135188224000002</v>
      </c>
      <c r="I1737" s="30">
        <v>-3.1656525746601698</v>
      </c>
    </row>
    <row r="1738" spans="1:9" x14ac:dyDescent="0.2">
      <c r="A1738" s="28">
        <v>2014</v>
      </c>
      <c r="B1738" s="28" t="s">
        <v>86</v>
      </c>
      <c r="C1738" s="28" t="s">
        <v>87</v>
      </c>
      <c r="D1738" s="28" t="s">
        <v>90</v>
      </c>
      <c r="E1738" s="28" t="s">
        <v>92</v>
      </c>
      <c r="F1738" s="28" t="s">
        <v>93</v>
      </c>
      <c r="G1738" s="28">
        <v>3.5100402220995299</v>
      </c>
      <c r="H1738" s="29">
        <v>3.2167680768000002</v>
      </c>
      <c r="I1738" s="30">
        <v>-1.7888278624960314</v>
      </c>
    </row>
    <row r="1739" spans="1:9" x14ac:dyDescent="0.2">
      <c r="A1739" s="28">
        <v>2013</v>
      </c>
      <c r="B1739" s="28" t="s">
        <v>86</v>
      </c>
      <c r="C1739" s="28" t="s">
        <v>87</v>
      </c>
      <c r="D1739" s="28" t="s">
        <v>90</v>
      </c>
      <c r="E1739" s="28" t="s">
        <v>92</v>
      </c>
      <c r="F1739" s="28" t="s">
        <v>93</v>
      </c>
      <c r="G1739" s="28">
        <v>3.4491808794895999</v>
      </c>
      <c r="H1739" s="29">
        <v>3.5767767423999999</v>
      </c>
      <c r="I1739" s="30">
        <v>-1.9962919353475632</v>
      </c>
    </row>
    <row r="1740" spans="1:9" x14ac:dyDescent="0.2">
      <c r="A1740" s="28">
        <v>2012</v>
      </c>
      <c r="B1740" s="28" t="s">
        <v>86</v>
      </c>
      <c r="C1740" s="28" t="s">
        <v>87</v>
      </c>
      <c r="D1740" s="28" t="s">
        <v>90</v>
      </c>
      <c r="E1740" s="28" t="s">
        <v>92</v>
      </c>
      <c r="F1740" s="28" t="s">
        <v>93</v>
      </c>
      <c r="G1740" s="28">
        <v>3.3883215368796602</v>
      </c>
      <c r="H1740" s="29">
        <v>3.936785408</v>
      </c>
      <c r="I1740" s="30">
        <v>-2.2052185058846834</v>
      </c>
    </row>
    <row r="1741" spans="1:9" x14ac:dyDescent="0.2">
      <c r="A1741" s="28">
        <v>2011</v>
      </c>
      <c r="B1741" s="28" t="s">
        <v>86</v>
      </c>
      <c r="C1741" s="28" t="s">
        <v>87</v>
      </c>
      <c r="D1741" s="28" t="s">
        <v>90</v>
      </c>
      <c r="E1741" s="28" t="s">
        <v>92</v>
      </c>
      <c r="F1741" s="28" t="s">
        <v>93</v>
      </c>
      <c r="G1741" s="28">
        <v>3.3255641284553499</v>
      </c>
      <c r="H1741" s="29">
        <v>4.0749182293333304</v>
      </c>
      <c r="I1741" s="30">
        <v>-2.2911296990343519</v>
      </c>
    </row>
    <row r="1742" spans="1:9" x14ac:dyDescent="0.2">
      <c r="A1742" s="28">
        <v>2010</v>
      </c>
      <c r="B1742" s="28" t="s">
        <v>86</v>
      </c>
      <c r="C1742" s="28" t="s">
        <v>87</v>
      </c>
      <c r="D1742" s="28" t="s">
        <v>90</v>
      </c>
      <c r="E1742" s="28" t="s">
        <v>92</v>
      </c>
      <c r="F1742" s="28" t="s">
        <v>93</v>
      </c>
      <c r="G1742" s="28">
        <v>3.2628067200310298</v>
      </c>
      <c r="H1742" s="29">
        <v>4.2130510506666603</v>
      </c>
      <c r="I1742" s="30">
        <v>-2.3776195433856415</v>
      </c>
    </row>
    <row r="1743" spans="1:9" x14ac:dyDescent="0.2">
      <c r="A1743" s="28">
        <v>2009</v>
      </c>
      <c r="B1743" s="28" t="s">
        <v>86</v>
      </c>
      <c r="C1743" s="28" t="s">
        <v>87</v>
      </c>
      <c r="D1743" s="28" t="s">
        <v>90</v>
      </c>
      <c r="E1743" s="28" t="s">
        <v>92</v>
      </c>
      <c r="F1743" s="28" t="s">
        <v>93</v>
      </c>
      <c r="G1743" s="28">
        <v>3.2000493116067199</v>
      </c>
      <c r="H1743" s="29">
        <v>4.351183872</v>
      </c>
      <c r="I1743" s="30">
        <v>-2.4646880389385539</v>
      </c>
    </row>
    <row r="1744" spans="1:9" x14ac:dyDescent="0.2">
      <c r="A1744" s="28">
        <v>2008</v>
      </c>
      <c r="B1744" s="28" t="s">
        <v>86</v>
      </c>
      <c r="C1744" s="28" t="s">
        <v>87</v>
      </c>
      <c r="D1744" s="28" t="s">
        <v>90</v>
      </c>
      <c r="E1744" s="28" t="s">
        <v>92</v>
      </c>
      <c r="F1744" s="28" t="s">
        <v>93</v>
      </c>
      <c r="G1744" s="28">
        <v>3.1372919031823998</v>
      </c>
      <c r="H1744" s="29">
        <v>4.4893166933333299</v>
      </c>
      <c r="I1744" s="30">
        <v>-2.5523351856930829</v>
      </c>
    </row>
    <row r="1745" spans="1:9" x14ac:dyDescent="0.2">
      <c r="A1745" s="28">
        <v>2007</v>
      </c>
      <c r="B1745" s="28" t="s">
        <v>86</v>
      </c>
      <c r="C1745" s="28" t="s">
        <v>87</v>
      </c>
      <c r="D1745" s="28" t="s">
        <v>90</v>
      </c>
      <c r="E1745" s="28" t="s">
        <v>92</v>
      </c>
      <c r="F1745" s="28" t="s">
        <v>93</v>
      </c>
      <c r="G1745" s="28">
        <v>3.0745344947580899</v>
      </c>
      <c r="H1745" s="29">
        <v>4.6274495146666599</v>
      </c>
      <c r="I1745" s="30">
        <v>-2.6405609836492303</v>
      </c>
    </row>
    <row r="1746" spans="1:9" x14ac:dyDescent="0.2">
      <c r="A1746" s="28">
        <v>2006</v>
      </c>
      <c r="B1746" s="28" t="s">
        <v>86</v>
      </c>
      <c r="C1746" s="28" t="s">
        <v>87</v>
      </c>
      <c r="D1746" s="28" t="s">
        <v>90</v>
      </c>
      <c r="E1746" s="28" t="s">
        <v>92</v>
      </c>
      <c r="F1746" s="28" t="s">
        <v>93</v>
      </c>
      <c r="G1746" s="28">
        <v>3.0117770863337801</v>
      </c>
      <c r="H1746" s="29">
        <v>4.7655823359999996</v>
      </c>
      <c r="I1746" s="30">
        <v>-2.7293654328070027</v>
      </c>
    </row>
    <row r="1747" spans="1:9" x14ac:dyDescent="0.2">
      <c r="A1747" s="28">
        <v>2005</v>
      </c>
      <c r="B1747" s="28" t="s">
        <v>86</v>
      </c>
      <c r="C1747" s="28" t="s">
        <v>87</v>
      </c>
      <c r="D1747" s="28" t="s">
        <v>90</v>
      </c>
      <c r="E1747" s="28" t="s">
        <v>92</v>
      </c>
      <c r="F1747" s="28" t="s">
        <v>93</v>
      </c>
      <c r="G1747" s="28">
        <v>2.94901967790946</v>
      </c>
      <c r="H1747" s="29">
        <v>4.9037151573333304</v>
      </c>
      <c r="I1747" s="30">
        <v>-2.8187485331663917</v>
      </c>
    </row>
    <row r="1748" spans="1:9" x14ac:dyDescent="0.2">
      <c r="A1748" s="28">
        <v>2004</v>
      </c>
      <c r="B1748" s="28" t="s">
        <v>86</v>
      </c>
      <c r="C1748" s="28" t="s">
        <v>87</v>
      </c>
      <c r="D1748" s="28" t="s">
        <v>90</v>
      </c>
      <c r="E1748" s="28" t="s">
        <v>92</v>
      </c>
      <c r="F1748" s="28" t="s">
        <v>93</v>
      </c>
      <c r="G1748" s="28">
        <v>2.8862622694851501</v>
      </c>
      <c r="H1748" s="29">
        <v>5.0418479786666603</v>
      </c>
      <c r="I1748" s="30">
        <v>-2.9087102847273978</v>
      </c>
    </row>
    <row r="1749" spans="1:9" x14ac:dyDescent="0.2">
      <c r="A1749" s="28">
        <v>2003</v>
      </c>
      <c r="B1749" s="28" t="s">
        <v>86</v>
      </c>
      <c r="C1749" s="28" t="s">
        <v>87</v>
      </c>
      <c r="D1749" s="28" t="s">
        <v>90</v>
      </c>
      <c r="E1749" s="28" t="s">
        <v>92</v>
      </c>
      <c r="F1749" s="28" t="s">
        <v>93</v>
      </c>
      <c r="G1749" s="28">
        <v>2.82350486106083</v>
      </c>
      <c r="H1749" s="29">
        <v>5.1799808000000001</v>
      </c>
      <c r="I1749" s="30">
        <v>-2.999250687490032</v>
      </c>
    </row>
    <row r="1750" spans="1:9" x14ac:dyDescent="0.2">
      <c r="A1750" s="28">
        <v>2002</v>
      </c>
      <c r="B1750" s="28" t="s">
        <v>86</v>
      </c>
      <c r="C1750" s="28" t="s">
        <v>87</v>
      </c>
      <c r="D1750" s="28" t="s">
        <v>90</v>
      </c>
      <c r="E1750" s="28" t="s">
        <v>92</v>
      </c>
      <c r="F1750" s="28" t="s">
        <v>93</v>
      </c>
      <c r="G1750" s="28">
        <v>2.7607474526365201</v>
      </c>
      <c r="H1750" s="29">
        <v>5.31811362133333</v>
      </c>
      <c r="I1750" s="30">
        <v>-3.0903697414542779</v>
      </c>
    </row>
    <row r="1751" spans="1:9" x14ac:dyDescent="0.2">
      <c r="A1751" s="28">
        <v>2001</v>
      </c>
      <c r="B1751" s="28" t="s">
        <v>86</v>
      </c>
      <c r="C1751" s="28" t="s">
        <v>87</v>
      </c>
      <c r="D1751" s="28" t="s">
        <v>90</v>
      </c>
      <c r="E1751" s="28" t="s">
        <v>92</v>
      </c>
      <c r="F1751" s="28" t="s">
        <v>93</v>
      </c>
      <c r="G1751" s="28">
        <v>2.6979900442122098</v>
      </c>
      <c r="H1751" s="29">
        <v>5.4562464426666599</v>
      </c>
      <c r="I1751" s="30">
        <v>-3.182067446620144</v>
      </c>
    </row>
    <row r="1752" spans="1:9" x14ac:dyDescent="0.2">
      <c r="A1752" s="28">
        <v>2000</v>
      </c>
      <c r="B1752" s="28" t="s">
        <v>86</v>
      </c>
      <c r="C1752" s="28" t="s">
        <v>87</v>
      </c>
      <c r="D1752" s="28" t="s">
        <v>90</v>
      </c>
      <c r="E1752" s="28" t="s">
        <v>92</v>
      </c>
      <c r="F1752" s="28" t="s">
        <v>93</v>
      </c>
      <c r="G1752" s="28">
        <v>2.6352326357878901</v>
      </c>
      <c r="H1752" s="29">
        <v>5.5943792639999996</v>
      </c>
      <c r="I1752" s="30">
        <v>-3.2743438029876373</v>
      </c>
    </row>
    <row r="1753" spans="1:9" x14ac:dyDescent="0.2">
      <c r="A1753" s="28">
        <v>2020</v>
      </c>
      <c r="B1753" s="28" t="s">
        <v>88</v>
      </c>
      <c r="C1753" s="28" t="s">
        <v>89</v>
      </c>
      <c r="D1753" s="28" t="s">
        <v>90</v>
      </c>
      <c r="E1753" s="28" t="s">
        <v>92</v>
      </c>
      <c r="F1753" s="28" t="s">
        <v>93</v>
      </c>
      <c r="G1753" s="28">
        <v>2.33050001919817</v>
      </c>
      <c r="H1753" s="29">
        <v>4.0403850239999999</v>
      </c>
      <c r="I1753" s="30">
        <v>-2.4730141930488396</v>
      </c>
    </row>
    <row r="1754" spans="1:9" x14ac:dyDescent="0.2">
      <c r="A1754" s="28">
        <v>2019</v>
      </c>
      <c r="B1754" s="28" t="s">
        <v>88</v>
      </c>
      <c r="C1754" s="28" t="s">
        <v>89</v>
      </c>
      <c r="D1754" s="28" t="s">
        <v>90</v>
      </c>
      <c r="E1754" s="28" t="s">
        <v>92</v>
      </c>
      <c r="F1754" s="28" t="s">
        <v>93</v>
      </c>
      <c r="G1754" s="28">
        <v>2.33050001919817</v>
      </c>
      <c r="H1754" s="29">
        <v>4.0403850239999999</v>
      </c>
      <c r="I1754" s="30">
        <v>-2.4730141930488396</v>
      </c>
    </row>
    <row r="1755" spans="1:9" x14ac:dyDescent="0.2">
      <c r="A1755" s="28">
        <v>2018</v>
      </c>
      <c r="B1755" s="28" t="s">
        <v>88</v>
      </c>
      <c r="C1755" s="28" t="s">
        <v>89</v>
      </c>
      <c r="D1755" s="28" t="s">
        <v>90</v>
      </c>
      <c r="E1755" s="28" t="s">
        <v>92</v>
      </c>
      <c r="F1755" s="28" t="s">
        <v>93</v>
      </c>
      <c r="G1755" s="28">
        <v>2.33050001919817</v>
      </c>
      <c r="H1755" s="29">
        <v>4.0403850239999999</v>
      </c>
      <c r="I1755" s="30">
        <v>-2.4730141930488396</v>
      </c>
    </row>
    <row r="1756" spans="1:9" x14ac:dyDescent="0.2">
      <c r="A1756" s="28">
        <v>2017</v>
      </c>
      <c r="B1756" s="28" t="s">
        <v>88</v>
      </c>
      <c r="C1756" s="28" t="s">
        <v>89</v>
      </c>
      <c r="D1756" s="28" t="s">
        <v>90</v>
      </c>
      <c r="E1756" s="28" t="s">
        <v>92</v>
      </c>
      <c r="F1756" s="28" t="s">
        <v>93</v>
      </c>
      <c r="G1756" s="28">
        <v>2.33050001919817</v>
      </c>
      <c r="H1756" s="29">
        <v>4.0403850239999999</v>
      </c>
      <c r="I1756" s="30">
        <v>-2.4730141930488396</v>
      </c>
    </row>
    <row r="1757" spans="1:9" x14ac:dyDescent="0.2">
      <c r="A1757" s="28">
        <v>2016</v>
      </c>
      <c r="B1757" s="28" t="s">
        <v>88</v>
      </c>
      <c r="C1757" s="28" t="s">
        <v>89</v>
      </c>
      <c r="D1757" s="28" t="s">
        <v>90</v>
      </c>
      <c r="E1757" s="28" t="s">
        <v>92</v>
      </c>
      <c r="F1757" s="28" t="s">
        <v>93</v>
      </c>
      <c r="G1757" s="28">
        <v>2.3851187315977902</v>
      </c>
      <c r="H1757" s="29">
        <v>3.3954774144000002</v>
      </c>
      <c r="I1757" s="30">
        <v>-2.0734157593728693</v>
      </c>
    </row>
    <row r="1758" spans="1:9" x14ac:dyDescent="0.2">
      <c r="A1758" s="28">
        <v>2015</v>
      </c>
      <c r="B1758" s="28" t="s">
        <v>88</v>
      </c>
      <c r="C1758" s="28" t="s">
        <v>89</v>
      </c>
      <c r="D1758" s="28" t="s">
        <v>90</v>
      </c>
      <c r="E1758" s="28" t="s">
        <v>92</v>
      </c>
      <c r="F1758" s="28" t="s">
        <v>93</v>
      </c>
      <c r="G1758" s="28">
        <v>2.43973744399741</v>
      </c>
      <c r="H1758" s="29">
        <v>2.5071107071999998</v>
      </c>
      <c r="I1758" s="30">
        <v>-1.5273492656649454</v>
      </c>
    </row>
    <row r="1759" spans="1:9" x14ac:dyDescent="0.2">
      <c r="A1759" s="28">
        <v>2014</v>
      </c>
      <c r="B1759" s="28" t="s">
        <v>88</v>
      </c>
      <c r="C1759" s="28" t="s">
        <v>89</v>
      </c>
      <c r="D1759" s="28" t="s">
        <v>90</v>
      </c>
      <c r="E1759" s="28" t="s">
        <v>92</v>
      </c>
      <c r="F1759" s="28" t="s">
        <v>93</v>
      </c>
      <c r="G1759" s="28">
        <v>2.4943561563970298</v>
      </c>
      <c r="H1759" s="29">
        <v>1.3752849024</v>
      </c>
      <c r="I1759" s="30">
        <v>-0.83586168738675937</v>
      </c>
    </row>
    <row r="1760" spans="1:9" x14ac:dyDescent="0.2">
      <c r="A1760" s="28">
        <v>2013</v>
      </c>
      <c r="B1760" s="28" t="s">
        <v>88</v>
      </c>
      <c r="C1760" s="28" t="s">
        <v>89</v>
      </c>
      <c r="D1760" s="28" t="s">
        <v>90</v>
      </c>
      <c r="E1760" s="28" t="s">
        <v>92</v>
      </c>
      <c r="F1760" s="28" t="s">
        <v>93</v>
      </c>
      <c r="G1760" s="28">
        <v>2.5489748687966598</v>
      </c>
      <c r="H1760" s="29">
        <v>1.4970144512000001</v>
      </c>
      <c r="I1760" s="30">
        <v>-0.90769975012048221</v>
      </c>
    </row>
    <row r="1761" spans="1:9" x14ac:dyDescent="0.2">
      <c r="A1761" s="28">
        <v>2012</v>
      </c>
      <c r="B1761" s="28" t="s">
        <v>88</v>
      </c>
      <c r="C1761" s="28" t="s">
        <v>89</v>
      </c>
      <c r="D1761" s="28" t="s">
        <v>90</v>
      </c>
      <c r="E1761" s="28" t="s">
        <v>92</v>
      </c>
      <c r="F1761" s="28" t="s">
        <v>93</v>
      </c>
      <c r="G1761" s="28">
        <v>2.60359358119628</v>
      </c>
      <c r="H1761" s="29">
        <v>1.618744</v>
      </c>
      <c r="I1761" s="30">
        <v>-0.97918882103364202</v>
      </c>
    </row>
    <row r="1762" spans="1:9" x14ac:dyDescent="0.2">
      <c r="A1762" s="28">
        <v>2011</v>
      </c>
      <c r="B1762" s="28" t="s">
        <v>88</v>
      </c>
      <c r="C1762" s="28" t="s">
        <v>89</v>
      </c>
      <c r="D1762" s="28" t="s">
        <v>90</v>
      </c>
      <c r="E1762" s="28" t="s">
        <v>92</v>
      </c>
      <c r="F1762" s="28" t="s">
        <v>93</v>
      </c>
      <c r="G1762" s="28">
        <v>2.4991819565262099</v>
      </c>
      <c r="H1762" s="29">
        <v>1.8414831744</v>
      </c>
      <c r="I1762" s="30">
        <v>-1.1189714020186226</v>
      </c>
    </row>
    <row r="1763" spans="1:9" x14ac:dyDescent="0.2">
      <c r="A1763" s="28">
        <v>2010</v>
      </c>
      <c r="B1763" s="28" t="s">
        <v>88</v>
      </c>
      <c r="C1763" s="28" t="s">
        <v>89</v>
      </c>
      <c r="D1763" s="28" t="s">
        <v>90</v>
      </c>
      <c r="E1763" s="28" t="s">
        <v>92</v>
      </c>
      <c r="F1763" s="28" t="s">
        <v>93</v>
      </c>
      <c r="G1763" s="28">
        <v>2.3947703318561402</v>
      </c>
      <c r="H1763" s="29">
        <v>2.0642223488</v>
      </c>
      <c r="I1763" s="30">
        <v>-1.2599747231783556</v>
      </c>
    </row>
    <row r="1764" spans="1:9" x14ac:dyDescent="0.2">
      <c r="A1764" s="28">
        <v>2009</v>
      </c>
      <c r="B1764" s="28" t="s">
        <v>88</v>
      </c>
      <c r="C1764" s="28" t="s">
        <v>89</v>
      </c>
      <c r="D1764" s="28" t="s">
        <v>90</v>
      </c>
      <c r="E1764" s="28" t="s">
        <v>92</v>
      </c>
      <c r="F1764" s="28" t="s">
        <v>93</v>
      </c>
      <c r="G1764" s="28">
        <v>2.29035870718607</v>
      </c>
      <c r="H1764" s="29">
        <v>2.2869615232</v>
      </c>
      <c r="I1764" s="30">
        <v>-1.4021987845128414</v>
      </c>
    </row>
    <row r="1765" spans="1:9" x14ac:dyDescent="0.2">
      <c r="A1765" s="28">
        <v>2008</v>
      </c>
      <c r="B1765" s="28" t="s">
        <v>88</v>
      </c>
      <c r="C1765" s="28" t="s">
        <v>89</v>
      </c>
      <c r="D1765" s="28" t="s">
        <v>90</v>
      </c>
      <c r="E1765" s="28" t="s">
        <v>92</v>
      </c>
      <c r="F1765" s="28" t="s">
        <v>93</v>
      </c>
      <c r="G1765" s="28">
        <v>2.1859470825159999</v>
      </c>
      <c r="H1765" s="29">
        <v>2.5097006976</v>
      </c>
      <c r="I1765" s="30">
        <v>-1.5456435860220803</v>
      </c>
    </row>
    <row r="1766" spans="1:9" x14ac:dyDescent="0.2">
      <c r="A1766" s="28">
        <v>2007</v>
      </c>
      <c r="B1766" s="28" t="s">
        <v>88</v>
      </c>
      <c r="C1766" s="28" t="s">
        <v>89</v>
      </c>
      <c r="D1766" s="28" t="s">
        <v>90</v>
      </c>
      <c r="E1766" s="28" t="s">
        <v>92</v>
      </c>
      <c r="F1766" s="28" t="s">
        <v>93</v>
      </c>
      <c r="G1766" s="28">
        <v>2.0815354578459302</v>
      </c>
      <c r="H1766" s="29">
        <v>2.732439872</v>
      </c>
      <c r="I1766" s="30">
        <v>-1.6903091277060718</v>
      </c>
    </row>
    <row r="1767" spans="1:9" x14ac:dyDescent="0.2">
      <c r="A1767" s="28">
        <v>2006</v>
      </c>
      <c r="B1767" s="28" t="s">
        <v>88</v>
      </c>
      <c r="C1767" s="28" t="s">
        <v>89</v>
      </c>
      <c r="D1767" s="28" t="s">
        <v>90</v>
      </c>
      <c r="E1767" s="28" t="s">
        <v>92</v>
      </c>
      <c r="F1767" s="28" t="s">
        <v>93</v>
      </c>
      <c r="G1767" s="28">
        <v>1.9549847828421101</v>
      </c>
      <c r="H1767" s="29">
        <v>3.2530279424000001</v>
      </c>
      <c r="I1767" s="30">
        <v>-2.0231534505600997</v>
      </c>
    </row>
    <row r="1768" spans="1:9" x14ac:dyDescent="0.2">
      <c r="A1768" s="28">
        <v>2005</v>
      </c>
      <c r="B1768" s="28" t="s">
        <v>88</v>
      </c>
      <c r="C1768" s="28" t="s">
        <v>89</v>
      </c>
      <c r="D1768" s="28" t="s">
        <v>90</v>
      </c>
      <c r="E1768" s="28" t="s">
        <v>92</v>
      </c>
      <c r="F1768" s="28" t="s">
        <v>93</v>
      </c>
      <c r="G1768" s="28">
        <v>1.8284341078383</v>
      </c>
      <c r="H1768" s="29">
        <v>3.7736160127999998</v>
      </c>
      <c r="I1768" s="30">
        <v>-2.3594558647208519</v>
      </c>
    </row>
    <row r="1769" spans="1:9" x14ac:dyDescent="0.2">
      <c r="A1769" s="28">
        <v>2004</v>
      </c>
      <c r="B1769" s="28" t="s">
        <v>88</v>
      </c>
      <c r="C1769" s="28" t="s">
        <v>89</v>
      </c>
      <c r="D1769" s="28" t="s">
        <v>90</v>
      </c>
      <c r="E1769" s="28" t="s">
        <v>92</v>
      </c>
      <c r="F1769" s="28" t="s">
        <v>93</v>
      </c>
      <c r="G1769" s="28">
        <v>1.7018834328344901</v>
      </c>
      <c r="H1769" s="29">
        <v>4.2942040832000004</v>
      </c>
      <c r="I1769" s="30">
        <v>-2.69921637018833</v>
      </c>
    </row>
    <row r="1770" spans="1:9" x14ac:dyDescent="0.2">
      <c r="A1770" s="28">
        <v>2003</v>
      </c>
      <c r="B1770" s="28" t="s">
        <v>88</v>
      </c>
      <c r="C1770" s="28" t="s">
        <v>89</v>
      </c>
      <c r="D1770" s="28" t="s">
        <v>90</v>
      </c>
      <c r="E1770" s="28" t="s">
        <v>92</v>
      </c>
      <c r="F1770" s="28" t="s">
        <v>93</v>
      </c>
      <c r="G1770" s="28">
        <v>1.5753327578306799</v>
      </c>
      <c r="H1770" s="29">
        <v>4.8147921536</v>
      </c>
      <c r="I1770" s="30">
        <v>-3.0424349669625324</v>
      </c>
    </row>
    <row r="1771" spans="1:9" x14ac:dyDescent="0.2">
      <c r="A1771" s="28">
        <v>2002</v>
      </c>
      <c r="B1771" s="28" t="s">
        <v>88</v>
      </c>
      <c r="C1771" s="28" t="s">
        <v>89</v>
      </c>
      <c r="D1771" s="28" t="s">
        <v>90</v>
      </c>
      <c r="E1771" s="28" t="s">
        <v>92</v>
      </c>
      <c r="F1771" s="28" t="s">
        <v>93</v>
      </c>
      <c r="G1771" s="28">
        <v>1.4487820828268601</v>
      </c>
      <c r="H1771" s="29">
        <v>5.3353802239999997</v>
      </c>
      <c r="I1771" s="30">
        <v>-3.3891116550434615</v>
      </c>
    </row>
    <row r="1772" spans="1:9" x14ac:dyDescent="0.2">
      <c r="A1772" s="28">
        <v>2001</v>
      </c>
      <c r="B1772" s="28" t="s">
        <v>88</v>
      </c>
      <c r="C1772" s="28" t="s">
        <v>89</v>
      </c>
      <c r="D1772" s="28" t="s">
        <v>90</v>
      </c>
      <c r="E1772" s="28" t="s">
        <v>92</v>
      </c>
      <c r="F1772" s="28" t="s">
        <v>93</v>
      </c>
      <c r="G1772" s="28">
        <v>1.46571520003496</v>
      </c>
      <c r="H1772" s="29">
        <v>5.1255910016000001</v>
      </c>
      <c r="I1772" s="30">
        <v>-3.2535726001237584</v>
      </c>
    </row>
    <row r="1773" spans="1:9" x14ac:dyDescent="0.2">
      <c r="A1773" s="28">
        <v>2000</v>
      </c>
      <c r="B1773" s="28" t="s">
        <v>88</v>
      </c>
      <c r="C1773" s="28" t="s">
        <v>89</v>
      </c>
      <c r="D1773" s="28" t="s">
        <v>90</v>
      </c>
      <c r="E1773" s="28" t="s">
        <v>92</v>
      </c>
      <c r="F1773" s="28" t="s">
        <v>93</v>
      </c>
      <c r="G1773" s="28">
        <v>1.48264831724307</v>
      </c>
      <c r="H1773" s="29">
        <v>4.9158017791999997</v>
      </c>
      <c r="I1773" s="30">
        <v>-3.1182200104361559</v>
      </c>
    </row>
    <row r="1774" spans="1:9" x14ac:dyDescent="0.2">
      <c r="A1774" s="28">
        <v>2020</v>
      </c>
      <c r="B1774" s="28" t="s">
        <v>43</v>
      </c>
      <c r="C1774" s="28" t="s">
        <v>85</v>
      </c>
      <c r="D1774" s="28" t="s">
        <v>91</v>
      </c>
      <c r="E1774" s="28" t="s">
        <v>92</v>
      </c>
      <c r="F1774" s="28" t="s">
        <v>93</v>
      </c>
      <c r="G1774" s="28">
        <v>15.0734149439318</v>
      </c>
      <c r="H1774" s="29">
        <v>42087.343999999997</v>
      </c>
      <c r="I1774" s="30">
        <v>-34228.523682191277</v>
      </c>
    </row>
    <row r="1775" spans="1:9" x14ac:dyDescent="0.2">
      <c r="A1775" s="28">
        <v>2019</v>
      </c>
      <c r="B1775" s="28" t="s">
        <v>43</v>
      </c>
      <c r="C1775" s="28" t="s">
        <v>85</v>
      </c>
      <c r="D1775" s="28" t="s">
        <v>91</v>
      </c>
      <c r="E1775" s="28" t="s">
        <v>92</v>
      </c>
      <c r="F1775" s="28" t="s">
        <v>93</v>
      </c>
      <c r="G1775" s="28">
        <v>19.768413041222001</v>
      </c>
      <c r="H1775" s="29">
        <v>42087.343999999997</v>
      </c>
      <c r="I1775" s="30">
        <v>-26858.360790671351</v>
      </c>
    </row>
    <row r="1776" spans="1:9" x14ac:dyDescent="0.2">
      <c r="A1776" s="28">
        <v>2018</v>
      </c>
      <c r="B1776" s="28" t="s">
        <v>43</v>
      </c>
      <c r="C1776" s="28" t="s">
        <v>85</v>
      </c>
      <c r="D1776" s="28" t="s">
        <v>91</v>
      </c>
      <c r="E1776" s="28" t="s">
        <v>92</v>
      </c>
      <c r="F1776" s="28" t="s">
        <v>93</v>
      </c>
      <c r="G1776" s="28">
        <v>21.003938856298401</v>
      </c>
      <c r="H1776" s="29">
        <v>45324.832000000002</v>
      </c>
      <c r="I1776" s="30">
        <v>-26835.678412599875</v>
      </c>
    </row>
    <row r="1777" spans="1:9" x14ac:dyDescent="0.2">
      <c r="A1777" s="28">
        <v>2017</v>
      </c>
      <c r="B1777" s="28" t="s">
        <v>43</v>
      </c>
      <c r="C1777" s="28" t="s">
        <v>85</v>
      </c>
      <c r="D1777" s="28" t="s">
        <v>91</v>
      </c>
      <c r="E1777" s="28" t="s">
        <v>92</v>
      </c>
      <c r="F1777" s="28" t="s">
        <v>93</v>
      </c>
      <c r="G1777" s="28">
        <v>16.5491053588648</v>
      </c>
      <c r="H1777" s="29">
        <v>46981.778358399999</v>
      </c>
      <c r="I1777" s="30">
        <v>-35623.119063776889</v>
      </c>
    </row>
    <row r="1778" spans="1:9" x14ac:dyDescent="0.2">
      <c r="A1778" s="28">
        <v>2016</v>
      </c>
      <c r="B1778" s="28" t="s">
        <v>43</v>
      </c>
      <c r="C1778" s="28" t="s">
        <v>85</v>
      </c>
      <c r="D1778" s="28" t="s">
        <v>91</v>
      </c>
      <c r="E1778" s="28" t="s">
        <v>92</v>
      </c>
      <c r="F1778" s="28" t="s">
        <v>93</v>
      </c>
      <c r="G1778" s="28">
        <v>12.355258150763801</v>
      </c>
      <c r="H1778" s="29">
        <v>42087.343999999997</v>
      </c>
      <c r="I1778" s="30">
        <v>-38495.460093071219</v>
      </c>
    </row>
    <row r="1779" spans="1:9" x14ac:dyDescent="0.2">
      <c r="A1779" s="28">
        <v>2015</v>
      </c>
      <c r="B1779" s="28" t="s">
        <v>43</v>
      </c>
      <c r="C1779" s="28" t="s">
        <v>85</v>
      </c>
      <c r="D1779" s="28" t="s">
        <v>91</v>
      </c>
      <c r="E1779" s="28" t="s">
        <v>92</v>
      </c>
      <c r="F1779" s="28" t="s">
        <v>93</v>
      </c>
      <c r="G1779" s="28">
        <v>17.544466574084598</v>
      </c>
      <c r="H1779" s="29">
        <v>42087.343999999997</v>
      </c>
      <c r="I1779" s="30">
        <v>-30349.490581391212</v>
      </c>
    </row>
    <row r="1780" spans="1:9" x14ac:dyDescent="0.2">
      <c r="A1780" s="28">
        <v>2014</v>
      </c>
      <c r="B1780" s="28" t="s">
        <v>43</v>
      </c>
      <c r="C1780" s="28" t="s">
        <v>85</v>
      </c>
      <c r="D1780" s="28" t="s">
        <v>91</v>
      </c>
      <c r="E1780" s="28" t="s">
        <v>92</v>
      </c>
      <c r="F1780" s="28" t="s">
        <v>93</v>
      </c>
      <c r="G1780" s="28">
        <v>14.8263097809165</v>
      </c>
      <c r="H1780" s="29">
        <v>29137.392</v>
      </c>
      <c r="I1780" s="30">
        <v>-23965.218686957065</v>
      </c>
    </row>
    <row r="1781" spans="1:9" x14ac:dyDescent="0.2">
      <c r="A1781" s="28">
        <v>2013</v>
      </c>
      <c r="B1781" s="28" t="s">
        <v>43</v>
      </c>
      <c r="C1781" s="28" t="s">
        <v>85</v>
      </c>
      <c r="D1781" s="28" t="s">
        <v>91</v>
      </c>
      <c r="E1781" s="28" t="s">
        <v>92</v>
      </c>
      <c r="F1781" s="28" t="s">
        <v>93</v>
      </c>
      <c r="G1781" s="28">
        <v>16.074841130888402</v>
      </c>
      <c r="H1781" s="29">
        <v>30756.135999999999</v>
      </c>
      <c r="I1781" s="30">
        <v>-23864.361349441373</v>
      </c>
    </row>
    <row r="1782" spans="1:9" x14ac:dyDescent="0.2">
      <c r="A1782" s="28">
        <v>2012</v>
      </c>
      <c r="B1782" s="28" t="s">
        <v>43</v>
      </c>
      <c r="C1782" s="28" t="s">
        <v>85</v>
      </c>
      <c r="D1782" s="28" t="s">
        <v>91</v>
      </c>
      <c r="E1782" s="28" t="s">
        <v>92</v>
      </c>
      <c r="F1782" s="28" t="s">
        <v>93</v>
      </c>
      <c r="G1782" s="28">
        <v>16.630805181886402</v>
      </c>
      <c r="H1782" s="29">
        <v>38017.497835200003</v>
      </c>
      <c r="I1782" s="30">
        <v>-28710.259075250146</v>
      </c>
    </row>
    <row r="1783" spans="1:9" x14ac:dyDescent="0.2">
      <c r="A1783" s="28">
        <v>2011</v>
      </c>
      <c r="B1783" s="28" t="s">
        <v>43</v>
      </c>
      <c r="C1783" s="28" t="s">
        <v>85</v>
      </c>
      <c r="D1783" s="28" t="s">
        <v>91</v>
      </c>
      <c r="E1783" s="28" t="s">
        <v>92</v>
      </c>
      <c r="F1783" s="28" t="s">
        <v>93</v>
      </c>
      <c r="G1783" s="28">
        <v>16.072579298732698</v>
      </c>
      <c r="H1783" s="29">
        <v>37231.112000000001</v>
      </c>
      <c r="I1783" s="30">
        <v>-28891.57834049844</v>
      </c>
    </row>
    <row r="1784" spans="1:9" x14ac:dyDescent="0.2">
      <c r="A1784" s="28">
        <v>2010</v>
      </c>
      <c r="B1784" s="28" t="s">
        <v>43</v>
      </c>
      <c r="C1784" s="28" t="s">
        <v>85</v>
      </c>
      <c r="D1784" s="28" t="s">
        <v>91</v>
      </c>
      <c r="E1784" s="28" t="s">
        <v>92</v>
      </c>
      <c r="F1784" s="28" t="s">
        <v>93</v>
      </c>
      <c r="G1784" s="28">
        <v>16.0618355959929</v>
      </c>
      <c r="H1784" s="29">
        <v>42087.343999999997</v>
      </c>
      <c r="I1784" s="30">
        <v>-32676.910441871278</v>
      </c>
    </row>
    <row r="1785" spans="1:9" x14ac:dyDescent="0.2">
      <c r="A1785" s="28">
        <v>2009</v>
      </c>
      <c r="B1785" s="28" t="s">
        <v>43</v>
      </c>
      <c r="C1785" s="28" t="s">
        <v>85</v>
      </c>
      <c r="D1785" s="28" t="s">
        <v>91</v>
      </c>
      <c r="E1785" s="28" t="s">
        <v>92</v>
      </c>
      <c r="F1785" s="28" t="s">
        <v>93</v>
      </c>
      <c r="G1785" s="28">
        <v>15.8147304329776</v>
      </c>
      <c r="H1785" s="29">
        <v>32374.880000000001</v>
      </c>
      <c r="I1785" s="30">
        <v>-25434.472116885641</v>
      </c>
    </row>
    <row r="1786" spans="1:9" x14ac:dyDescent="0.2">
      <c r="A1786" s="28">
        <v>2008</v>
      </c>
      <c r="B1786" s="28" t="s">
        <v>43</v>
      </c>
      <c r="C1786" s="28" t="s">
        <v>85</v>
      </c>
      <c r="D1786" s="28" t="s">
        <v>91</v>
      </c>
      <c r="E1786" s="28" t="s">
        <v>92</v>
      </c>
      <c r="F1786" s="28" t="s">
        <v>93</v>
      </c>
      <c r="G1786" s="28">
        <v>17.050256248054001</v>
      </c>
      <c r="H1786" s="29">
        <v>35612.368000000002</v>
      </c>
      <c r="I1786" s="30">
        <v>-26336.789939774171</v>
      </c>
    </row>
    <row r="1787" spans="1:9" x14ac:dyDescent="0.2">
      <c r="A1787" s="28">
        <v>2007</v>
      </c>
      <c r="B1787" s="28" t="s">
        <v>43</v>
      </c>
      <c r="C1787" s="28" t="s">
        <v>85</v>
      </c>
      <c r="D1787" s="28" t="s">
        <v>91</v>
      </c>
      <c r="E1787" s="28" t="s">
        <v>92</v>
      </c>
      <c r="F1787" s="28" t="s">
        <v>93</v>
      </c>
      <c r="G1787" s="28">
        <v>16.016455197083399</v>
      </c>
      <c r="H1787" s="29">
        <v>32842.373267199997</v>
      </c>
      <c r="I1787" s="30">
        <v>-25554.639550246018</v>
      </c>
    </row>
    <row r="1788" spans="1:9" x14ac:dyDescent="0.2">
      <c r="A1788" s="28">
        <v>2006</v>
      </c>
      <c r="B1788" s="28" t="s">
        <v>43</v>
      </c>
      <c r="C1788" s="28" t="s">
        <v>85</v>
      </c>
      <c r="D1788" s="28" t="s">
        <v>91</v>
      </c>
      <c r="E1788" s="28" t="s">
        <v>92</v>
      </c>
      <c r="F1788" s="28" t="s">
        <v>93</v>
      </c>
      <c r="G1788" s="28">
        <v>15.943076021485799</v>
      </c>
      <c r="H1788" s="29">
        <v>33764.21560032</v>
      </c>
      <c r="I1788" s="30">
        <v>-26364.334900750469</v>
      </c>
    </row>
    <row r="1789" spans="1:9" x14ac:dyDescent="0.2">
      <c r="A1789" s="28">
        <v>2005</v>
      </c>
      <c r="B1789" s="28" t="s">
        <v>43</v>
      </c>
      <c r="C1789" s="28" t="s">
        <v>85</v>
      </c>
      <c r="D1789" s="28" t="s">
        <v>91</v>
      </c>
      <c r="E1789" s="28" t="s">
        <v>92</v>
      </c>
      <c r="F1789" s="28" t="s">
        <v>93</v>
      </c>
      <c r="G1789" s="28">
        <v>15.869696845888299</v>
      </c>
      <c r="H1789" s="29">
        <v>34686.057933440003</v>
      </c>
      <c r="I1789" s="30">
        <v>-27179.076278814991</v>
      </c>
    </row>
    <row r="1790" spans="1:9" x14ac:dyDescent="0.2">
      <c r="A1790" s="28">
        <v>2004</v>
      </c>
      <c r="B1790" s="28" t="s">
        <v>43</v>
      </c>
      <c r="C1790" s="28" t="s">
        <v>85</v>
      </c>
      <c r="D1790" s="28" t="s">
        <v>91</v>
      </c>
      <c r="E1790" s="28" t="s">
        <v>92</v>
      </c>
      <c r="F1790" s="28" t="s">
        <v>93</v>
      </c>
      <c r="G1790" s="28">
        <v>15.7963176702907</v>
      </c>
      <c r="H1790" s="29">
        <v>35607.900266559998</v>
      </c>
      <c r="I1790" s="30">
        <v>-27998.863684439813</v>
      </c>
    </row>
    <row r="1791" spans="1:9" x14ac:dyDescent="0.2">
      <c r="A1791" s="28">
        <v>2003</v>
      </c>
      <c r="B1791" s="28" t="s">
        <v>43</v>
      </c>
      <c r="C1791" s="28" t="s">
        <v>85</v>
      </c>
      <c r="D1791" s="28" t="s">
        <v>91</v>
      </c>
      <c r="E1791" s="28" t="s">
        <v>92</v>
      </c>
      <c r="F1791" s="28" t="s">
        <v>93</v>
      </c>
      <c r="G1791" s="28">
        <v>15.7229384946931</v>
      </c>
      <c r="H1791" s="29">
        <v>36529.742599680001</v>
      </c>
      <c r="I1791" s="30">
        <v>-28823.697117624855</v>
      </c>
    </row>
    <row r="1792" spans="1:9" x14ac:dyDescent="0.2">
      <c r="A1792" s="28">
        <v>2002</v>
      </c>
      <c r="B1792" s="28" t="s">
        <v>43</v>
      </c>
      <c r="C1792" s="28" t="s">
        <v>85</v>
      </c>
      <c r="D1792" s="28" t="s">
        <v>91</v>
      </c>
      <c r="E1792" s="28" t="s">
        <v>92</v>
      </c>
      <c r="F1792" s="28" t="s">
        <v>93</v>
      </c>
      <c r="G1792" s="28">
        <v>15.6495593190955</v>
      </c>
      <c r="H1792" s="29">
        <v>37451.584932799997</v>
      </c>
      <c r="I1792" s="30">
        <v>-29653.576578370074</v>
      </c>
    </row>
    <row r="1793" spans="1:9" x14ac:dyDescent="0.2">
      <c r="A1793" s="28">
        <v>2001</v>
      </c>
      <c r="B1793" s="28" t="s">
        <v>43</v>
      </c>
      <c r="C1793" s="28" t="s">
        <v>85</v>
      </c>
      <c r="D1793" s="28" t="s">
        <v>91</v>
      </c>
      <c r="E1793" s="28" t="s">
        <v>92</v>
      </c>
      <c r="F1793" s="28" t="s">
        <v>93</v>
      </c>
      <c r="G1793" s="28">
        <v>15.6495593190955</v>
      </c>
      <c r="H1793" s="29">
        <v>37451.584932799997</v>
      </c>
      <c r="I1793" s="30">
        <v>-29653.576578370074</v>
      </c>
    </row>
    <row r="1794" spans="1:9" x14ac:dyDescent="0.2">
      <c r="A1794" s="28">
        <v>2000</v>
      </c>
      <c r="B1794" s="28" t="s">
        <v>43</v>
      </c>
      <c r="C1794" s="28" t="s">
        <v>85</v>
      </c>
      <c r="D1794" s="28" t="s">
        <v>91</v>
      </c>
      <c r="E1794" s="28" t="s">
        <v>92</v>
      </c>
      <c r="F1794" s="28" t="s">
        <v>93</v>
      </c>
      <c r="G1794" s="28">
        <v>15.6495593190955</v>
      </c>
      <c r="H1794" s="29">
        <v>37451.584932799997</v>
      </c>
      <c r="I1794" s="30">
        <v>-29653.576578370074</v>
      </c>
    </row>
    <row r="1795" spans="1:9" x14ac:dyDescent="0.2">
      <c r="A1795" s="28">
        <v>1999</v>
      </c>
      <c r="B1795" s="28" t="s">
        <v>43</v>
      </c>
      <c r="C1795" s="28" t="s">
        <v>85</v>
      </c>
      <c r="D1795" s="28" t="s">
        <v>91</v>
      </c>
      <c r="E1795" s="28" t="s">
        <v>92</v>
      </c>
      <c r="F1795" s="28" t="s">
        <v>93</v>
      </c>
      <c r="G1795" s="28">
        <v>15.6495593190955</v>
      </c>
      <c r="H1795" s="29">
        <v>37451.584932799997</v>
      </c>
      <c r="I1795" s="30">
        <v>-29653.576578370074</v>
      </c>
    </row>
    <row r="1796" spans="1:9" x14ac:dyDescent="0.2">
      <c r="A1796" s="28">
        <v>1998</v>
      </c>
      <c r="B1796" s="28" t="s">
        <v>43</v>
      </c>
      <c r="C1796" s="28" t="s">
        <v>85</v>
      </c>
      <c r="D1796" s="28" t="s">
        <v>91</v>
      </c>
      <c r="E1796" s="28" t="s">
        <v>92</v>
      </c>
      <c r="F1796" s="28" t="s">
        <v>93</v>
      </c>
      <c r="G1796" s="28">
        <v>15.6495593190955</v>
      </c>
      <c r="H1796" s="29">
        <v>37451.584932799997</v>
      </c>
      <c r="I1796" s="30">
        <v>-29653.576578370074</v>
      </c>
    </row>
    <row r="1797" spans="1:9" x14ac:dyDescent="0.2">
      <c r="A1797" s="28">
        <v>1997</v>
      </c>
      <c r="B1797" s="28" t="s">
        <v>43</v>
      </c>
      <c r="C1797" s="28" t="s">
        <v>85</v>
      </c>
      <c r="D1797" s="28" t="s">
        <v>91</v>
      </c>
      <c r="E1797" s="28" t="s">
        <v>92</v>
      </c>
      <c r="F1797" s="28" t="s">
        <v>93</v>
      </c>
      <c r="G1797" s="28">
        <v>15.6495593190955</v>
      </c>
      <c r="H1797" s="29">
        <v>37451.584932799997</v>
      </c>
      <c r="I1797" s="30">
        <v>-29653.576578370074</v>
      </c>
    </row>
    <row r="1798" spans="1:9" x14ac:dyDescent="0.2">
      <c r="A1798" s="28">
        <v>1996</v>
      </c>
      <c r="B1798" s="28" t="s">
        <v>43</v>
      </c>
      <c r="C1798" s="28" t="s">
        <v>85</v>
      </c>
      <c r="D1798" s="28" t="s">
        <v>91</v>
      </c>
      <c r="E1798" s="28" t="s">
        <v>92</v>
      </c>
      <c r="F1798" s="28" t="s">
        <v>93</v>
      </c>
      <c r="G1798" s="28">
        <v>15.6495593190955</v>
      </c>
      <c r="H1798" s="29">
        <v>37451.584932799997</v>
      </c>
      <c r="I1798" s="30">
        <v>-29653.576578370074</v>
      </c>
    </row>
    <row r="1799" spans="1:9" x14ac:dyDescent="0.2">
      <c r="A1799" s="28">
        <v>1995</v>
      </c>
      <c r="B1799" s="28" t="s">
        <v>43</v>
      </c>
      <c r="C1799" s="28" t="s">
        <v>85</v>
      </c>
      <c r="D1799" s="28" t="s">
        <v>91</v>
      </c>
      <c r="E1799" s="28" t="s">
        <v>92</v>
      </c>
      <c r="F1799" s="28" t="s">
        <v>93</v>
      </c>
      <c r="G1799" s="28">
        <v>15.6495593190955</v>
      </c>
      <c r="H1799" s="29">
        <v>37451.584932799997</v>
      </c>
      <c r="I1799" s="30">
        <v>-29653.576578370074</v>
      </c>
    </row>
    <row r="1800" spans="1:9" x14ac:dyDescent="0.2">
      <c r="A1800" s="28">
        <v>1994</v>
      </c>
      <c r="B1800" s="28" t="s">
        <v>43</v>
      </c>
      <c r="C1800" s="28" t="s">
        <v>85</v>
      </c>
      <c r="D1800" s="28" t="s">
        <v>91</v>
      </c>
      <c r="E1800" s="28" t="s">
        <v>92</v>
      </c>
      <c r="F1800" s="28" t="s">
        <v>93</v>
      </c>
      <c r="G1800" s="28">
        <v>15.6495593190955</v>
      </c>
      <c r="H1800" s="29">
        <v>37451.584932799997</v>
      </c>
      <c r="I1800" s="30">
        <v>-29653.576578370074</v>
      </c>
    </row>
    <row r="1801" spans="1:9" x14ac:dyDescent="0.2">
      <c r="A1801" s="28">
        <v>1993</v>
      </c>
      <c r="B1801" s="28" t="s">
        <v>43</v>
      </c>
      <c r="C1801" s="28" t="s">
        <v>85</v>
      </c>
      <c r="D1801" s="28" t="s">
        <v>91</v>
      </c>
      <c r="E1801" s="28" t="s">
        <v>92</v>
      </c>
      <c r="F1801" s="28" t="s">
        <v>93</v>
      </c>
      <c r="G1801" s="28">
        <v>15.6495593190955</v>
      </c>
      <c r="H1801" s="29">
        <v>37451.584932799997</v>
      </c>
      <c r="I1801" s="30">
        <v>-29653.576578370074</v>
      </c>
    </row>
    <row r="1802" spans="1:9" x14ac:dyDescent="0.2">
      <c r="A1802" s="28">
        <v>1992</v>
      </c>
      <c r="B1802" s="28" t="s">
        <v>43</v>
      </c>
      <c r="C1802" s="28" t="s">
        <v>85</v>
      </c>
      <c r="D1802" s="28" t="s">
        <v>91</v>
      </c>
      <c r="E1802" s="28" t="s">
        <v>92</v>
      </c>
      <c r="F1802" s="28" t="s">
        <v>93</v>
      </c>
      <c r="G1802" s="28">
        <v>15.6495593190955</v>
      </c>
      <c r="H1802" s="29">
        <v>37451.584932799997</v>
      </c>
      <c r="I1802" s="30">
        <v>-29653.576578370074</v>
      </c>
    </row>
    <row r="1803" spans="1:9" x14ac:dyDescent="0.2">
      <c r="A1803" s="28">
        <v>1991</v>
      </c>
      <c r="B1803" s="28" t="s">
        <v>43</v>
      </c>
      <c r="C1803" s="28" t="s">
        <v>85</v>
      </c>
      <c r="D1803" s="28" t="s">
        <v>91</v>
      </c>
      <c r="E1803" s="28" t="s">
        <v>92</v>
      </c>
      <c r="F1803" s="28" t="s">
        <v>93</v>
      </c>
      <c r="G1803" s="28">
        <v>15.6495593190955</v>
      </c>
      <c r="H1803" s="29">
        <v>37451.584932799997</v>
      </c>
      <c r="I1803" s="30">
        <v>-29653.576578370074</v>
      </c>
    </row>
    <row r="1804" spans="1:9" x14ac:dyDescent="0.2">
      <c r="A1804" s="28">
        <v>1990</v>
      </c>
      <c r="B1804" s="28" t="s">
        <v>43</v>
      </c>
      <c r="C1804" s="28" t="s">
        <v>85</v>
      </c>
      <c r="D1804" s="28" t="s">
        <v>91</v>
      </c>
      <c r="E1804" s="28" t="s">
        <v>92</v>
      </c>
      <c r="F1804" s="28" t="s">
        <v>93</v>
      </c>
      <c r="G1804" s="28">
        <v>15.6495593190955</v>
      </c>
      <c r="H1804" s="29">
        <v>37451.584932799997</v>
      </c>
      <c r="I1804" s="30">
        <v>-29653.576578370074</v>
      </c>
    </row>
    <row r="1805" spans="1:9" x14ac:dyDescent="0.2">
      <c r="A1805" s="28">
        <v>2020</v>
      </c>
      <c r="B1805" s="28" t="s">
        <v>41</v>
      </c>
      <c r="C1805" s="28" t="s">
        <v>85</v>
      </c>
      <c r="D1805" s="28" t="s">
        <v>91</v>
      </c>
      <c r="E1805" s="28" t="s">
        <v>92</v>
      </c>
      <c r="F1805" s="28" t="s">
        <v>93</v>
      </c>
      <c r="G1805" s="28">
        <v>4.6949980972902399</v>
      </c>
      <c r="H1805" s="29">
        <v>48562.32</v>
      </c>
      <c r="I1805" s="30">
        <v>-58292.841583328343</v>
      </c>
    </row>
    <row r="1806" spans="1:9" x14ac:dyDescent="0.2">
      <c r="A1806" s="28">
        <v>2019</v>
      </c>
      <c r="B1806" s="28" t="s">
        <v>41</v>
      </c>
      <c r="C1806" s="28" t="s">
        <v>85</v>
      </c>
      <c r="D1806" s="28" t="s">
        <v>91</v>
      </c>
      <c r="E1806" s="28" t="s">
        <v>92</v>
      </c>
      <c r="F1806" s="28" t="s">
        <v>93</v>
      </c>
      <c r="G1806" s="28">
        <v>4.44789293427496</v>
      </c>
      <c r="H1806" s="29">
        <v>45324.832000000002</v>
      </c>
      <c r="I1806" s="30">
        <v>-54824.394170679785</v>
      </c>
    </row>
    <row r="1807" spans="1:9" x14ac:dyDescent="0.2">
      <c r="A1807" s="28">
        <v>2018</v>
      </c>
      <c r="B1807" s="28" t="s">
        <v>41</v>
      </c>
      <c r="C1807" s="28" t="s">
        <v>85</v>
      </c>
      <c r="D1807" s="28" t="s">
        <v>91</v>
      </c>
      <c r="E1807" s="28" t="s">
        <v>92</v>
      </c>
      <c r="F1807" s="28" t="s">
        <v>93</v>
      </c>
      <c r="G1807" s="28">
        <v>5.4363135863360696</v>
      </c>
      <c r="H1807" s="29">
        <v>48562.32</v>
      </c>
      <c r="I1807" s="30">
        <v>-56950.099356128339</v>
      </c>
    </row>
    <row r="1808" spans="1:9" x14ac:dyDescent="0.2">
      <c r="A1808" s="28">
        <v>2017</v>
      </c>
      <c r="B1808" s="28" t="s">
        <v>41</v>
      </c>
      <c r="C1808" s="28" t="s">
        <v>85</v>
      </c>
      <c r="D1808" s="28" t="s">
        <v>91</v>
      </c>
      <c r="E1808" s="28" t="s">
        <v>92</v>
      </c>
      <c r="F1808" s="28" t="s">
        <v>93</v>
      </c>
      <c r="G1808" s="28">
        <v>4.5770842112096197</v>
      </c>
      <c r="H1808" s="29">
        <v>37696.6627744</v>
      </c>
      <c r="I1808" s="30">
        <v>-45415.802463258762</v>
      </c>
    </row>
    <row r="1809" spans="1:9" x14ac:dyDescent="0.2">
      <c r="A1809" s="28">
        <v>2016</v>
      </c>
      <c r="B1809" s="28" t="s">
        <v>41</v>
      </c>
      <c r="C1809" s="28" t="s">
        <v>85</v>
      </c>
      <c r="D1809" s="28" t="s">
        <v>91</v>
      </c>
      <c r="E1809" s="28" t="s">
        <v>92</v>
      </c>
      <c r="F1809" s="28" t="s">
        <v>93</v>
      </c>
      <c r="G1809" s="28">
        <v>4.44789293427496</v>
      </c>
      <c r="H1809" s="29">
        <v>48562.32</v>
      </c>
      <c r="I1809" s="30">
        <v>-58740.422325728345</v>
      </c>
    </row>
    <row r="1810" spans="1:9" x14ac:dyDescent="0.2">
      <c r="A1810" s="28">
        <v>2015</v>
      </c>
      <c r="B1810" s="28" t="s">
        <v>41</v>
      </c>
      <c r="C1810" s="28" t="s">
        <v>85</v>
      </c>
      <c r="D1810" s="28" t="s">
        <v>91</v>
      </c>
      <c r="E1810" s="28" t="s">
        <v>92</v>
      </c>
      <c r="F1810" s="28" t="s">
        <v>93</v>
      </c>
      <c r="G1810" s="28">
        <v>3.9536826082444101</v>
      </c>
      <c r="H1810" s="29">
        <v>45324.832000000002</v>
      </c>
      <c r="I1810" s="30">
        <v>-55659.878223159787</v>
      </c>
    </row>
    <row r="1811" spans="1:9" x14ac:dyDescent="0.2">
      <c r="A1811" s="28">
        <v>2014</v>
      </c>
      <c r="B1811" s="28" t="s">
        <v>41</v>
      </c>
      <c r="C1811" s="28" t="s">
        <v>85</v>
      </c>
      <c r="D1811" s="28" t="s">
        <v>91</v>
      </c>
      <c r="E1811" s="28" t="s">
        <v>92</v>
      </c>
      <c r="F1811" s="28" t="s">
        <v>93</v>
      </c>
      <c r="G1811" s="28">
        <v>4.2007877712596899</v>
      </c>
      <c r="H1811" s="29">
        <v>48562.32</v>
      </c>
      <c r="I1811" s="30">
        <v>-59188.003068128339</v>
      </c>
    </row>
    <row r="1812" spans="1:9" x14ac:dyDescent="0.2">
      <c r="A1812" s="28">
        <v>2013</v>
      </c>
      <c r="B1812" s="28" t="s">
        <v>41</v>
      </c>
      <c r="C1812" s="28" t="s">
        <v>85</v>
      </c>
      <c r="D1812" s="28" t="s">
        <v>91</v>
      </c>
      <c r="E1812" s="28" t="s">
        <v>92</v>
      </c>
      <c r="F1812" s="28" t="s">
        <v>93</v>
      </c>
      <c r="G1812" s="28">
        <v>4.20930863894987</v>
      </c>
      <c r="H1812" s="29">
        <v>46943.576000000001</v>
      </c>
      <c r="I1812" s="30">
        <v>-57200.150274444059</v>
      </c>
    </row>
    <row r="1813" spans="1:9" x14ac:dyDescent="0.2">
      <c r="A1813" s="28">
        <v>2012</v>
      </c>
      <c r="B1813" s="28" t="s">
        <v>41</v>
      </c>
      <c r="C1813" s="28" t="s">
        <v>85</v>
      </c>
      <c r="D1813" s="28" t="s">
        <v>91</v>
      </c>
      <c r="E1813" s="28" t="s">
        <v>92</v>
      </c>
      <c r="F1813" s="28" t="s">
        <v>93</v>
      </c>
      <c r="G1813" s="28">
        <v>4.9421032603055197</v>
      </c>
      <c r="H1813" s="29">
        <v>48562.32</v>
      </c>
      <c r="I1813" s="30">
        <v>-57845.260840928335</v>
      </c>
    </row>
    <row r="1814" spans="1:9" x14ac:dyDescent="0.2">
      <c r="A1814" s="28">
        <v>2011</v>
      </c>
      <c r="B1814" s="28" t="s">
        <v>41</v>
      </c>
      <c r="C1814" s="28" t="s">
        <v>85</v>
      </c>
      <c r="D1814" s="28" t="s">
        <v>91</v>
      </c>
      <c r="E1814" s="28" t="s">
        <v>92</v>
      </c>
      <c r="F1814" s="28" t="s">
        <v>93</v>
      </c>
      <c r="G1814" s="28">
        <v>4.44789293427496</v>
      </c>
      <c r="H1814" s="29">
        <v>46943.576000000001</v>
      </c>
      <c r="I1814" s="30">
        <v>-56782.408248204061</v>
      </c>
    </row>
    <row r="1815" spans="1:9" x14ac:dyDescent="0.2">
      <c r="A1815" s="28">
        <v>2010</v>
      </c>
      <c r="B1815" s="28" t="s">
        <v>41</v>
      </c>
      <c r="C1815" s="28" t="s">
        <v>85</v>
      </c>
      <c r="D1815" s="28" t="s">
        <v>91</v>
      </c>
      <c r="E1815" s="28" t="s">
        <v>92</v>
      </c>
      <c r="F1815" s="28" t="s">
        <v>93</v>
      </c>
      <c r="G1815" s="28">
        <v>4.2082758065025798</v>
      </c>
      <c r="H1815" s="29">
        <v>53418.552000000003</v>
      </c>
      <c r="I1815" s="30">
        <v>-65091.884016861157</v>
      </c>
    </row>
    <row r="1816" spans="1:9" x14ac:dyDescent="0.2">
      <c r="A1816" s="28">
        <v>2009</v>
      </c>
      <c r="B1816" s="28" t="s">
        <v>41</v>
      </c>
      <c r="C1816" s="28" t="s">
        <v>85</v>
      </c>
      <c r="D1816" s="28" t="s">
        <v>91</v>
      </c>
      <c r="E1816" s="28" t="s">
        <v>92</v>
      </c>
      <c r="F1816" s="28" t="s">
        <v>93</v>
      </c>
      <c r="G1816" s="28">
        <v>3.9536826082444101</v>
      </c>
      <c r="H1816" s="29">
        <v>50181.063999999998</v>
      </c>
      <c r="I1816" s="30">
        <v>-61623.43660421262</v>
      </c>
    </row>
    <row r="1817" spans="1:9" x14ac:dyDescent="0.2">
      <c r="A1817" s="28">
        <v>2008</v>
      </c>
      <c r="B1817" s="28" t="s">
        <v>41</v>
      </c>
      <c r="C1817" s="28" t="s">
        <v>85</v>
      </c>
      <c r="D1817" s="28" t="s">
        <v>91</v>
      </c>
      <c r="E1817" s="28" t="s">
        <v>92</v>
      </c>
      <c r="F1817" s="28" t="s">
        <v>93</v>
      </c>
      <c r="G1817" s="28">
        <v>4.2007877712596899</v>
      </c>
      <c r="H1817" s="29">
        <v>48562.32</v>
      </c>
      <c r="I1817" s="30">
        <v>-59188.003068128339</v>
      </c>
    </row>
    <row r="1818" spans="1:9" x14ac:dyDescent="0.2">
      <c r="A1818" s="28">
        <v>2007</v>
      </c>
      <c r="B1818" s="28" t="s">
        <v>41</v>
      </c>
      <c r="C1818" s="28" t="s">
        <v>85</v>
      </c>
      <c r="D1818" s="28" t="s">
        <v>91</v>
      </c>
      <c r="E1818" s="28" t="s">
        <v>92</v>
      </c>
      <c r="F1818" s="28" t="s">
        <v>93</v>
      </c>
      <c r="G1818" s="28">
        <v>5.1892084233207898</v>
      </c>
      <c r="H1818" s="29">
        <v>51799.807999999997</v>
      </c>
      <c r="I1818" s="30">
        <v>-61224.192105096896</v>
      </c>
    </row>
    <row r="1819" spans="1:9" x14ac:dyDescent="0.2">
      <c r="A1819" s="28">
        <v>2006</v>
      </c>
      <c r="B1819" s="28" t="s">
        <v>41</v>
      </c>
      <c r="C1819" s="28" t="s">
        <v>85</v>
      </c>
      <c r="D1819" s="28" t="s">
        <v>91</v>
      </c>
      <c r="E1819" s="28" t="s">
        <v>92</v>
      </c>
      <c r="F1819" s="28" t="s">
        <v>93</v>
      </c>
      <c r="G1819" s="28">
        <v>3.70657744522914</v>
      </c>
      <c r="H1819" s="29">
        <v>55037.296000000002</v>
      </c>
      <c r="I1819" s="30">
        <v>-68094.253159985441</v>
      </c>
    </row>
    <row r="1820" spans="1:9" x14ac:dyDescent="0.2">
      <c r="A1820" s="28">
        <v>2005</v>
      </c>
      <c r="B1820" s="28" t="s">
        <v>41</v>
      </c>
      <c r="C1820" s="28" t="s">
        <v>85</v>
      </c>
      <c r="D1820" s="28" t="s">
        <v>91</v>
      </c>
      <c r="E1820" s="28" t="s">
        <v>92</v>
      </c>
      <c r="F1820" s="28" t="s">
        <v>93</v>
      </c>
      <c r="G1820" s="28">
        <v>3.70657744522914</v>
      </c>
      <c r="H1820" s="29">
        <v>58274.784</v>
      </c>
      <c r="I1820" s="30">
        <v>-72099.797463513998</v>
      </c>
    </row>
    <row r="1821" spans="1:9" x14ac:dyDescent="0.2">
      <c r="A1821" s="28">
        <v>2004</v>
      </c>
      <c r="B1821" s="28" t="s">
        <v>41</v>
      </c>
      <c r="C1821" s="28" t="s">
        <v>85</v>
      </c>
      <c r="D1821" s="28" t="s">
        <v>91</v>
      </c>
      <c r="E1821" s="28" t="s">
        <v>92</v>
      </c>
      <c r="F1821" s="28" t="s">
        <v>93</v>
      </c>
      <c r="G1821" s="28">
        <v>3.9536826082444101</v>
      </c>
      <c r="H1821" s="29">
        <v>56656.04</v>
      </c>
      <c r="I1821" s="30">
        <v>-69574.847778949726</v>
      </c>
    </row>
    <row r="1822" spans="1:9" x14ac:dyDescent="0.2">
      <c r="A1822" s="28">
        <v>2003</v>
      </c>
      <c r="B1822" s="28" t="s">
        <v>41</v>
      </c>
      <c r="C1822" s="28" t="s">
        <v>85</v>
      </c>
      <c r="D1822" s="28" t="s">
        <v>91</v>
      </c>
      <c r="E1822" s="28" t="s">
        <v>92</v>
      </c>
      <c r="F1822" s="28" t="s">
        <v>93</v>
      </c>
      <c r="G1822" s="28">
        <v>4.9421032603055197</v>
      </c>
      <c r="H1822" s="29">
        <v>59893.527999999998</v>
      </c>
      <c r="I1822" s="30">
        <v>-71342.48837047827</v>
      </c>
    </row>
    <row r="1823" spans="1:9" x14ac:dyDescent="0.2">
      <c r="A1823" s="28">
        <v>2002</v>
      </c>
      <c r="B1823" s="28" t="s">
        <v>41</v>
      </c>
      <c r="C1823" s="28" t="s">
        <v>85</v>
      </c>
      <c r="D1823" s="28" t="s">
        <v>91</v>
      </c>
      <c r="E1823" s="28" t="s">
        <v>92</v>
      </c>
      <c r="F1823" s="28" t="s">
        <v>93</v>
      </c>
      <c r="G1823" s="28">
        <v>4.9421032603055197</v>
      </c>
      <c r="H1823" s="29">
        <v>63131.016000000003</v>
      </c>
      <c r="I1823" s="30">
        <v>-75198.839093206829</v>
      </c>
    </row>
    <row r="1824" spans="1:9" x14ac:dyDescent="0.2">
      <c r="A1824" s="28">
        <v>2001</v>
      </c>
      <c r="B1824" s="28" t="s">
        <v>41</v>
      </c>
      <c r="C1824" s="28" t="s">
        <v>85</v>
      </c>
      <c r="D1824" s="28" t="s">
        <v>91</v>
      </c>
      <c r="E1824" s="28" t="s">
        <v>92</v>
      </c>
      <c r="F1824" s="28" t="s">
        <v>93</v>
      </c>
      <c r="G1824" s="28">
        <v>3.9536826082444101</v>
      </c>
      <c r="H1824" s="29">
        <v>64749.760000000002</v>
      </c>
      <c r="I1824" s="30">
        <v>-79514.11174737112</v>
      </c>
    </row>
    <row r="1825" spans="1:9" x14ac:dyDescent="0.2">
      <c r="A1825" s="28">
        <v>2000</v>
      </c>
      <c r="B1825" s="28" t="s">
        <v>41</v>
      </c>
      <c r="C1825" s="28" t="s">
        <v>85</v>
      </c>
      <c r="D1825" s="28" t="s">
        <v>91</v>
      </c>
      <c r="E1825" s="28" t="s">
        <v>92</v>
      </c>
      <c r="F1825" s="28" t="s">
        <v>93</v>
      </c>
      <c r="G1825" s="28">
        <v>4.2007877712596899</v>
      </c>
      <c r="H1825" s="29">
        <v>58274.784</v>
      </c>
      <c r="I1825" s="30">
        <v>-71025.603681754001</v>
      </c>
    </row>
    <row r="1826" spans="1:9" x14ac:dyDescent="0.2">
      <c r="A1826" s="28">
        <v>1999</v>
      </c>
      <c r="B1826" s="28" t="s">
        <v>41</v>
      </c>
      <c r="C1826" s="28" t="s">
        <v>85</v>
      </c>
      <c r="D1826" s="28" t="s">
        <v>91</v>
      </c>
      <c r="E1826" s="28" t="s">
        <v>92</v>
      </c>
      <c r="F1826" s="28" t="s">
        <v>93</v>
      </c>
      <c r="G1826" s="28">
        <v>4.2007877712596899</v>
      </c>
      <c r="H1826" s="29">
        <v>64749.760000000002</v>
      </c>
      <c r="I1826" s="30">
        <v>-78917.337424171114</v>
      </c>
    </row>
    <row r="1827" spans="1:9" x14ac:dyDescent="0.2">
      <c r="A1827" s="28">
        <v>1998</v>
      </c>
      <c r="B1827" s="28" t="s">
        <v>41</v>
      </c>
      <c r="C1827" s="28" t="s">
        <v>85</v>
      </c>
      <c r="D1827" s="28" t="s">
        <v>91</v>
      </c>
      <c r="E1827" s="28" t="s">
        <v>92</v>
      </c>
      <c r="F1827" s="28" t="s">
        <v>93</v>
      </c>
      <c r="G1827" s="28">
        <v>4.9421032603055197</v>
      </c>
      <c r="H1827" s="29">
        <v>64749.760000000002</v>
      </c>
      <c r="I1827" s="30">
        <v>-77127.014454571108</v>
      </c>
    </row>
    <row r="1828" spans="1:9" x14ac:dyDescent="0.2">
      <c r="A1828" s="28">
        <v>1997</v>
      </c>
      <c r="B1828" s="28" t="s">
        <v>41</v>
      </c>
      <c r="C1828" s="28" t="s">
        <v>85</v>
      </c>
      <c r="D1828" s="28" t="s">
        <v>91</v>
      </c>
      <c r="E1828" s="28" t="s">
        <v>92</v>
      </c>
      <c r="F1828" s="28" t="s">
        <v>93</v>
      </c>
      <c r="G1828" s="28">
        <v>4.6949980972902399</v>
      </c>
      <c r="H1828" s="29">
        <v>71224.736000000004</v>
      </c>
      <c r="I1828" s="30">
        <v>-85496.167655548226</v>
      </c>
    </row>
    <row r="1829" spans="1:9" x14ac:dyDescent="0.2">
      <c r="A1829" s="28">
        <v>1996</v>
      </c>
      <c r="B1829" s="28" t="s">
        <v>41</v>
      </c>
      <c r="C1829" s="28" t="s">
        <v>85</v>
      </c>
      <c r="D1829" s="28" t="s">
        <v>91</v>
      </c>
      <c r="E1829" s="28" t="s">
        <v>92</v>
      </c>
      <c r="F1829" s="28" t="s">
        <v>93</v>
      </c>
      <c r="G1829" s="28">
        <v>4.9421032603055197</v>
      </c>
      <c r="H1829" s="29">
        <v>59893.527999999998</v>
      </c>
      <c r="I1829" s="30">
        <v>-71342.48837047827</v>
      </c>
    </row>
    <row r="1830" spans="1:9" x14ac:dyDescent="0.2">
      <c r="A1830" s="28">
        <v>1995</v>
      </c>
      <c r="B1830" s="28" t="s">
        <v>41</v>
      </c>
      <c r="C1830" s="28" t="s">
        <v>85</v>
      </c>
      <c r="D1830" s="28" t="s">
        <v>91</v>
      </c>
      <c r="E1830" s="28" t="s">
        <v>92</v>
      </c>
      <c r="F1830" s="28" t="s">
        <v>93</v>
      </c>
      <c r="G1830" s="28">
        <v>4.3273538303650696</v>
      </c>
      <c r="H1830" s="29">
        <v>66368.504000000001</v>
      </c>
      <c r="I1830" s="30">
        <v>-80576.964340095408</v>
      </c>
    </row>
    <row r="1831" spans="1:9" x14ac:dyDescent="0.2">
      <c r="A1831" s="28">
        <v>1994</v>
      </c>
      <c r="B1831" s="28" t="s">
        <v>41</v>
      </c>
      <c r="C1831" s="28" t="s">
        <v>85</v>
      </c>
      <c r="D1831" s="28" t="s">
        <v>91</v>
      </c>
      <c r="E1831" s="28" t="s">
        <v>92</v>
      </c>
      <c r="F1831" s="28" t="s">
        <v>93</v>
      </c>
      <c r="G1831" s="28">
        <v>4.7004893231350202</v>
      </c>
      <c r="H1831" s="29">
        <v>72843.48</v>
      </c>
      <c r="I1831" s="30">
        <v>-87424.343016912506</v>
      </c>
    </row>
    <row r="1832" spans="1:9" x14ac:dyDescent="0.2">
      <c r="A1832" s="28">
        <v>1993</v>
      </c>
      <c r="B1832" s="28" t="s">
        <v>41</v>
      </c>
      <c r="C1832" s="28" t="s">
        <v>85</v>
      </c>
      <c r="D1832" s="28" t="s">
        <v>91</v>
      </c>
      <c r="E1832" s="28" t="s">
        <v>92</v>
      </c>
      <c r="F1832" s="28" t="s">
        <v>93</v>
      </c>
      <c r="G1832" s="28">
        <v>4.2007877712596899</v>
      </c>
      <c r="H1832" s="29">
        <v>74462.224000000002</v>
      </c>
      <c r="I1832" s="30">
        <v>-90754.938037796775</v>
      </c>
    </row>
    <row r="1833" spans="1:9" x14ac:dyDescent="0.2">
      <c r="A1833" s="28">
        <v>1992</v>
      </c>
      <c r="B1833" s="28" t="s">
        <v>41</v>
      </c>
      <c r="C1833" s="28" t="s">
        <v>85</v>
      </c>
      <c r="D1833" s="28" t="s">
        <v>91</v>
      </c>
      <c r="E1833" s="28" t="s">
        <v>92</v>
      </c>
      <c r="F1833" s="28" t="s">
        <v>93</v>
      </c>
      <c r="G1833" s="28">
        <v>5.4363135863360696</v>
      </c>
      <c r="H1833" s="29">
        <v>80937.2</v>
      </c>
      <c r="I1833" s="30">
        <v>-94916.83226021388</v>
      </c>
    </row>
    <row r="1834" spans="1:9" x14ac:dyDescent="0.2">
      <c r="A1834" s="28">
        <v>1991</v>
      </c>
      <c r="B1834" s="28" t="s">
        <v>41</v>
      </c>
      <c r="C1834" s="28" t="s">
        <v>85</v>
      </c>
      <c r="D1834" s="28" t="s">
        <v>91</v>
      </c>
      <c r="E1834" s="28" t="s">
        <v>92</v>
      </c>
      <c r="F1834" s="28" t="s">
        <v>93</v>
      </c>
      <c r="G1834" s="28">
        <v>4.9421032603055197</v>
      </c>
      <c r="H1834" s="29">
        <v>64749.760000000002</v>
      </c>
      <c r="I1834" s="30">
        <v>-77127.014454571108</v>
      </c>
    </row>
    <row r="1835" spans="1:9" x14ac:dyDescent="0.2">
      <c r="A1835" s="28">
        <v>1990</v>
      </c>
      <c r="B1835" s="28" t="s">
        <v>41</v>
      </c>
      <c r="C1835" s="28" t="s">
        <v>85</v>
      </c>
      <c r="D1835" s="28" t="s">
        <v>91</v>
      </c>
      <c r="E1835" s="28" t="s">
        <v>92</v>
      </c>
      <c r="F1835" s="28" t="s">
        <v>93</v>
      </c>
      <c r="G1835" s="28">
        <v>4.9421032603055197</v>
      </c>
      <c r="H1835" s="29">
        <v>71224.736000000004</v>
      </c>
      <c r="I1835" s="30">
        <v>-84839.715900028212</v>
      </c>
    </row>
    <row r="1836" spans="1:9" x14ac:dyDescent="0.2">
      <c r="A1836" s="28">
        <v>2020</v>
      </c>
      <c r="B1836" s="28" t="s">
        <v>77</v>
      </c>
      <c r="C1836" s="28" t="s">
        <v>76</v>
      </c>
      <c r="D1836" s="28" t="s">
        <v>91</v>
      </c>
      <c r="E1836" s="28" t="s">
        <v>92</v>
      </c>
      <c r="F1836" s="28" t="s">
        <v>93</v>
      </c>
      <c r="G1836" s="28">
        <v>46.949980972902402</v>
      </c>
      <c r="H1836" s="29">
        <v>728.4348</v>
      </c>
      <c r="I1836" s="30">
        <v>-182.22009431718993</v>
      </c>
    </row>
    <row r="1837" spans="1:9" x14ac:dyDescent="0.2">
      <c r="A1837" s="28">
        <v>2019</v>
      </c>
      <c r="B1837" s="28" t="s">
        <v>77</v>
      </c>
      <c r="C1837" s="28" t="s">
        <v>76</v>
      </c>
      <c r="D1837" s="28" t="s">
        <v>91</v>
      </c>
      <c r="E1837" s="28" t="s">
        <v>92</v>
      </c>
      <c r="F1837" s="28" t="s">
        <v>93</v>
      </c>
      <c r="G1837" s="28">
        <v>44.478929342749602</v>
      </c>
      <c r="H1837" s="29">
        <v>631.00664549999999</v>
      </c>
      <c r="I1837" s="30">
        <v>-195.22148132771645</v>
      </c>
    </row>
    <row r="1838" spans="1:9" x14ac:dyDescent="0.2">
      <c r="A1838" s="28">
        <v>2018</v>
      </c>
      <c r="B1838" s="28" t="s">
        <v>77</v>
      </c>
      <c r="C1838" s="28" t="s">
        <v>76</v>
      </c>
      <c r="D1838" s="28" t="s">
        <v>91</v>
      </c>
      <c r="E1838" s="28" t="s">
        <v>92</v>
      </c>
      <c r="F1838" s="28" t="s">
        <v>93</v>
      </c>
      <c r="G1838" s="28">
        <v>46.949980972902402</v>
      </c>
      <c r="H1838" s="29">
        <v>575.46349199999997</v>
      </c>
      <c r="I1838" s="30">
        <v>-143.95387451058014</v>
      </c>
    </row>
    <row r="1839" spans="1:9" x14ac:dyDescent="0.2">
      <c r="A1839" s="28">
        <v>2017</v>
      </c>
      <c r="B1839" s="28" t="s">
        <v>77</v>
      </c>
      <c r="C1839" s="28" t="s">
        <v>76</v>
      </c>
      <c r="D1839" s="28" t="s">
        <v>91</v>
      </c>
      <c r="E1839" s="28" t="s">
        <v>92</v>
      </c>
      <c r="F1839" s="28" t="s">
        <v>93</v>
      </c>
      <c r="G1839" s="28">
        <v>43.286886230451302</v>
      </c>
      <c r="H1839" s="29">
        <v>518.14568921850002</v>
      </c>
      <c r="I1839" s="30">
        <v>-175.1088098998548</v>
      </c>
    </row>
    <row r="1840" spans="1:9" x14ac:dyDescent="0.2">
      <c r="A1840" s="28">
        <v>2016</v>
      </c>
      <c r="B1840" s="28" t="s">
        <v>77</v>
      </c>
      <c r="C1840" s="28" t="s">
        <v>76</v>
      </c>
      <c r="D1840" s="28" t="s">
        <v>91</v>
      </c>
      <c r="E1840" s="28" t="s">
        <v>92</v>
      </c>
      <c r="F1840" s="28" t="s">
        <v>93</v>
      </c>
      <c r="G1840" s="28">
        <v>49.421032603055203</v>
      </c>
      <c r="H1840" s="29">
        <v>464.377185</v>
      </c>
      <c r="I1840" s="30">
        <v>-88.661131831422608</v>
      </c>
    </row>
    <row r="1841" spans="1:9" x14ac:dyDescent="0.2">
      <c r="A1841" s="28">
        <v>2015</v>
      </c>
      <c r="B1841" s="28" t="s">
        <v>77</v>
      </c>
      <c r="C1841" s="28" t="s">
        <v>76</v>
      </c>
      <c r="D1841" s="28" t="s">
        <v>91</v>
      </c>
      <c r="E1841" s="28" t="s">
        <v>92</v>
      </c>
      <c r="F1841" s="28" t="s">
        <v>93</v>
      </c>
      <c r="G1841" s="28">
        <v>42.007877712596901</v>
      </c>
      <c r="H1841" s="29">
        <v>320.51131199999998</v>
      </c>
      <c r="I1841" s="30">
        <v>-118.14339350002058</v>
      </c>
    </row>
    <row r="1842" spans="1:9" x14ac:dyDescent="0.2">
      <c r="A1842" s="28">
        <v>2014</v>
      </c>
      <c r="B1842" s="28" t="s">
        <v>77</v>
      </c>
      <c r="C1842" s="28" t="s">
        <v>76</v>
      </c>
      <c r="D1842" s="28" t="s">
        <v>91</v>
      </c>
      <c r="E1842" s="28" t="s">
        <v>92</v>
      </c>
      <c r="F1842" s="28" t="s">
        <v>93</v>
      </c>
      <c r="G1842" s="28">
        <v>44.478929342749602</v>
      </c>
      <c r="H1842" s="29">
        <v>154.792395</v>
      </c>
      <c r="I1842" s="30">
        <v>-47.889829474331606</v>
      </c>
    </row>
    <row r="1843" spans="1:9" x14ac:dyDescent="0.2">
      <c r="A1843" s="28">
        <v>2020</v>
      </c>
      <c r="B1843" s="28" t="s">
        <v>79</v>
      </c>
      <c r="C1843" s="28" t="s">
        <v>80</v>
      </c>
      <c r="D1843" s="28" t="s">
        <v>91</v>
      </c>
      <c r="E1843" s="28" t="s">
        <v>92</v>
      </c>
      <c r="F1843" s="28" t="s">
        <v>93</v>
      </c>
      <c r="G1843" s="28">
        <v>8.3147310519175299</v>
      </c>
      <c r="H1843" s="29">
        <v>67.706497087499997</v>
      </c>
      <c r="I1843" s="30">
        <v>-77.646147024735001</v>
      </c>
    </row>
    <row r="1844" spans="1:9" x14ac:dyDescent="0.2">
      <c r="A1844" s="28">
        <v>2019</v>
      </c>
      <c r="B1844" s="28" t="s">
        <v>79</v>
      </c>
      <c r="C1844" s="28" t="s">
        <v>80</v>
      </c>
      <c r="D1844" s="28" t="s">
        <v>91</v>
      </c>
      <c r="E1844" s="28" t="s">
        <v>92</v>
      </c>
      <c r="F1844" s="28" t="s">
        <v>93</v>
      </c>
      <c r="G1844" s="28">
        <v>8.3147310519175299</v>
      </c>
      <c r="H1844" s="29">
        <v>60.935847378749997</v>
      </c>
      <c r="I1844" s="30">
        <v>-69.881532322261506</v>
      </c>
    </row>
    <row r="1845" spans="1:9" x14ac:dyDescent="0.2">
      <c r="A1845" s="28">
        <v>2018</v>
      </c>
      <c r="B1845" s="28" t="s">
        <v>79</v>
      </c>
      <c r="C1845" s="28" t="s">
        <v>80</v>
      </c>
      <c r="D1845" s="28" t="s">
        <v>91</v>
      </c>
      <c r="E1845" s="28" t="s">
        <v>92</v>
      </c>
      <c r="F1845" s="28" t="s">
        <v>93</v>
      </c>
      <c r="G1845" s="28">
        <v>8.3147310519175299</v>
      </c>
      <c r="H1845" s="29">
        <v>54.165197669999998</v>
      </c>
      <c r="I1845" s="30">
        <v>-62.116917619787998</v>
      </c>
    </row>
    <row r="1846" spans="1:9" x14ac:dyDescent="0.2">
      <c r="A1846" s="28">
        <v>2017</v>
      </c>
      <c r="B1846" s="28" t="s">
        <v>79</v>
      </c>
      <c r="C1846" s="28" t="s">
        <v>80</v>
      </c>
      <c r="D1846" s="28" t="s">
        <v>91</v>
      </c>
      <c r="E1846" s="28" t="s">
        <v>92</v>
      </c>
      <c r="F1846" s="28" t="s">
        <v>93</v>
      </c>
      <c r="G1846" s="28">
        <v>8.3147310519175299</v>
      </c>
      <c r="H1846" s="29">
        <v>47.394547961249899</v>
      </c>
      <c r="I1846" s="30">
        <v>-54.35230291731439</v>
      </c>
    </row>
    <row r="1847" spans="1:9" x14ac:dyDescent="0.2">
      <c r="A1847" s="28">
        <v>2016</v>
      </c>
      <c r="B1847" s="28" t="s">
        <v>79</v>
      </c>
      <c r="C1847" s="28" t="s">
        <v>80</v>
      </c>
      <c r="D1847" s="28" t="s">
        <v>91</v>
      </c>
      <c r="E1847" s="28" t="s">
        <v>92</v>
      </c>
      <c r="F1847" s="28" t="s">
        <v>93</v>
      </c>
      <c r="G1847" s="28">
        <v>8.2737046674655197</v>
      </c>
      <c r="H1847" s="29">
        <v>42.568819168499999</v>
      </c>
      <c r="I1847" s="30">
        <v>-48.866164716454364</v>
      </c>
    </row>
    <row r="1848" spans="1:9" x14ac:dyDescent="0.2">
      <c r="A1848" s="28">
        <v>2015</v>
      </c>
      <c r="B1848" s="28" t="s">
        <v>79</v>
      </c>
      <c r="C1848" s="28" t="s">
        <v>80</v>
      </c>
      <c r="D1848" s="28" t="s">
        <v>91</v>
      </c>
      <c r="E1848" s="28" t="s">
        <v>92</v>
      </c>
      <c r="F1848" s="28" t="s">
        <v>93</v>
      </c>
      <c r="G1848" s="28">
        <v>8.2326782830135095</v>
      </c>
      <c r="H1848" s="29">
        <v>29.675826723</v>
      </c>
      <c r="I1848" s="30">
        <v>-34.099353487177979</v>
      </c>
    </row>
    <row r="1849" spans="1:9" x14ac:dyDescent="0.2">
      <c r="A1849" s="28">
        <v>2014</v>
      </c>
      <c r="B1849" s="28" t="s">
        <v>79</v>
      </c>
      <c r="C1849" s="28" t="s">
        <v>80</v>
      </c>
      <c r="D1849" s="28" t="s">
        <v>91</v>
      </c>
      <c r="E1849" s="28" t="s">
        <v>92</v>
      </c>
      <c r="F1849" s="28" t="s">
        <v>93</v>
      </c>
      <c r="G1849" s="28">
        <v>8.1916518985615099</v>
      </c>
      <c r="H1849" s="29">
        <v>15.4862203335</v>
      </c>
      <c r="I1849" s="30">
        <v>-17.8120949192596</v>
      </c>
    </row>
    <row r="1850" spans="1:9" x14ac:dyDescent="0.2">
      <c r="A1850" s="28">
        <v>2020</v>
      </c>
      <c r="B1850" s="28" t="s">
        <v>81</v>
      </c>
      <c r="C1850" s="28" t="s">
        <v>82</v>
      </c>
      <c r="D1850" s="28" t="s">
        <v>91</v>
      </c>
      <c r="E1850" s="28" t="s">
        <v>92</v>
      </c>
      <c r="F1850" s="28" t="s">
        <v>93</v>
      </c>
      <c r="G1850" s="28">
        <v>2.81161701568498</v>
      </c>
      <c r="H1850" s="29">
        <v>10.935627434999899</v>
      </c>
      <c r="I1850" s="30">
        <v>-14.220087678833099</v>
      </c>
    </row>
    <row r="1851" spans="1:9" x14ac:dyDescent="0.2">
      <c r="A1851" s="28">
        <v>2019</v>
      </c>
      <c r="B1851" s="28" t="s">
        <v>81</v>
      </c>
      <c r="C1851" s="28" t="s">
        <v>82</v>
      </c>
      <c r="D1851" s="28" t="s">
        <v>91</v>
      </c>
      <c r="E1851" s="28" t="s">
        <v>92</v>
      </c>
      <c r="F1851" s="28" t="s">
        <v>93</v>
      </c>
      <c r="G1851" s="28">
        <v>2.81161701568498</v>
      </c>
      <c r="H1851" s="29">
        <v>10.935627434999899</v>
      </c>
      <c r="I1851" s="30">
        <v>-14.220087678833099</v>
      </c>
    </row>
    <row r="1852" spans="1:9" x14ac:dyDescent="0.2">
      <c r="A1852" s="28">
        <v>2018</v>
      </c>
      <c r="B1852" s="28" t="s">
        <v>81</v>
      </c>
      <c r="C1852" s="28" t="s">
        <v>82</v>
      </c>
      <c r="D1852" s="28" t="s">
        <v>91</v>
      </c>
      <c r="E1852" s="28" t="s">
        <v>92</v>
      </c>
      <c r="F1852" s="28" t="s">
        <v>93</v>
      </c>
      <c r="G1852" s="28">
        <v>2.81161701568498</v>
      </c>
      <c r="H1852" s="29">
        <v>10.935627434999899</v>
      </c>
      <c r="I1852" s="30">
        <v>-14.220087678833099</v>
      </c>
    </row>
    <row r="1853" spans="1:9" x14ac:dyDescent="0.2">
      <c r="A1853" s="28">
        <v>2017</v>
      </c>
      <c r="B1853" s="28" t="s">
        <v>81</v>
      </c>
      <c r="C1853" s="28" t="s">
        <v>82</v>
      </c>
      <c r="D1853" s="28" t="s">
        <v>91</v>
      </c>
      <c r="E1853" s="28" t="s">
        <v>92</v>
      </c>
      <c r="F1853" s="28" t="s">
        <v>93</v>
      </c>
      <c r="G1853" s="28">
        <v>2.81161701568498</v>
      </c>
      <c r="H1853" s="29">
        <v>10.935627434999899</v>
      </c>
      <c r="I1853" s="30">
        <v>-14.220087678833099</v>
      </c>
    </row>
    <row r="1854" spans="1:9" x14ac:dyDescent="0.2">
      <c r="A1854" s="28">
        <v>2016</v>
      </c>
      <c r="B1854" s="28" t="s">
        <v>81</v>
      </c>
      <c r="C1854" s="28" t="s">
        <v>82</v>
      </c>
      <c r="D1854" s="28" t="s">
        <v>91</v>
      </c>
      <c r="E1854" s="28" t="s">
        <v>92</v>
      </c>
      <c r="F1854" s="28" t="s">
        <v>93</v>
      </c>
      <c r="G1854" s="28">
        <v>2.9161648864650598</v>
      </c>
      <c r="H1854" s="29">
        <v>6.4723253066999904</v>
      </c>
      <c r="I1854" s="30">
        <v>-8.3981762146626764</v>
      </c>
    </row>
    <row r="1855" spans="1:9" x14ac:dyDescent="0.2">
      <c r="A1855" s="28">
        <v>2015</v>
      </c>
      <c r="B1855" s="28" t="s">
        <v>81</v>
      </c>
      <c r="C1855" s="28" t="s">
        <v>82</v>
      </c>
      <c r="D1855" s="28" t="s">
        <v>91</v>
      </c>
      <c r="E1855" s="28" t="s">
        <v>92</v>
      </c>
      <c r="F1855" s="28" t="s">
        <v>93</v>
      </c>
      <c r="G1855" s="28">
        <v>3.0207127572451502</v>
      </c>
      <c r="H1855" s="29">
        <v>2.83701073439999</v>
      </c>
      <c r="I1855" s="30">
        <v>-3.6732432515620381</v>
      </c>
    </row>
    <row r="1856" spans="1:9" x14ac:dyDescent="0.2">
      <c r="A1856" s="28">
        <v>2020</v>
      </c>
      <c r="B1856" s="28" t="s">
        <v>83</v>
      </c>
      <c r="C1856" s="28" t="s">
        <v>80</v>
      </c>
      <c r="D1856" s="28" t="s">
        <v>91</v>
      </c>
      <c r="E1856" s="28" t="s">
        <v>92</v>
      </c>
      <c r="F1856" s="28" t="s">
        <v>93</v>
      </c>
      <c r="G1856" s="28">
        <v>2.4094883315435198</v>
      </c>
      <c r="H1856" s="29">
        <v>8.4951685119999993</v>
      </c>
      <c r="I1856" s="30">
        <v>-11.121991059709858</v>
      </c>
    </row>
    <row r="1857" spans="1:9" x14ac:dyDescent="0.2">
      <c r="A1857" s="28">
        <v>2019</v>
      </c>
      <c r="B1857" s="28" t="s">
        <v>83</v>
      </c>
      <c r="C1857" s="28" t="s">
        <v>80</v>
      </c>
      <c r="D1857" s="28" t="s">
        <v>91</v>
      </c>
      <c r="E1857" s="28" t="s">
        <v>92</v>
      </c>
      <c r="F1857" s="28" t="s">
        <v>93</v>
      </c>
      <c r="G1857" s="28">
        <v>2.4094883315435198</v>
      </c>
      <c r="H1857" s="29">
        <v>8.4951685119999993</v>
      </c>
      <c r="I1857" s="30">
        <v>-11.121991059709858</v>
      </c>
    </row>
    <row r="1858" spans="1:9" x14ac:dyDescent="0.2">
      <c r="A1858" s="28">
        <v>2018</v>
      </c>
      <c r="B1858" s="28" t="s">
        <v>83</v>
      </c>
      <c r="C1858" s="28" t="s">
        <v>80</v>
      </c>
      <c r="D1858" s="28" t="s">
        <v>91</v>
      </c>
      <c r="E1858" s="28" t="s">
        <v>92</v>
      </c>
      <c r="F1858" s="28" t="s">
        <v>93</v>
      </c>
      <c r="G1858" s="28">
        <v>2.4094883315435198</v>
      </c>
      <c r="H1858" s="29">
        <v>8.4951685119999993</v>
      </c>
      <c r="I1858" s="30">
        <v>-11.121991059709858</v>
      </c>
    </row>
    <row r="1859" spans="1:9" x14ac:dyDescent="0.2">
      <c r="A1859" s="28">
        <v>2017</v>
      </c>
      <c r="B1859" s="28" t="s">
        <v>83</v>
      </c>
      <c r="C1859" s="28" t="s">
        <v>80</v>
      </c>
      <c r="D1859" s="28" t="s">
        <v>91</v>
      </c>
      <c r="E1859" s="28" t="s">
        <v>92</v>
      </c>
      <c r="F1859" s="28" t="s">
        <v>93</v>
      </c>
      <c r="G1859" s="28">
        <v>2.4094883315435198</v>
      </c>
      <c r="H1859" s="29">
        <v>8.4951685119999993</v>
      </c>
      <c r="I1859" s="30">
        <v>-11.121991059709858</v>
      </c>
    </row>
    <row r="1860" spans="1:9" x14ac:dyDescent="0.2">
      <c r="A1860" s="28">
        <v>2016</v>
      </c>
      <c r="B1860" s="28" t="s">
        <v>83</v>
      </c>
      <c r="C1860" s="28" t="s">
        <v>80</v>
      </c>
      <c r="D1860" s="28" t="s">
        <v>91</v>
      </c>
      <c r="E1860" s="28" t="s">
        <v>92</v>
      </c>
      <c r="F1860" s="28" t="s">
        <v>93</v>
      </c>
      <c r="G1860" s="28">
        <v>2.34895889429347</v>
      </c>
      <c r="H1860" s="29">
        <v>5.3787625631999996</v>
      </c>
      <c r="I1860" s="30">
        <v>-7.0509037483599615</v>
      </c>
    </row>
    <row r="1861" spans="1:9" x14ac:dyDescent="0.2">
      <c r="A1861" s="28">
        <v>2015</v>
      </c>
      <c r="B1861" s="28" t="s">
        <v>83</v>
      </c>
      <c r="C1861" s="28" t="s">
        <v>80</v>
      </c>
      <c r="D1861" s="28" t="s">
        <v>91</v>
      </c>
      <c r="E1861" s="28" t="s">
        <v>92</v>
      </c>
      <c r="F1861" s="28" t="s">
        <v>93</v>
      </c>
      <c r="G1861" s="28">
        <v>2.2884294570434101</v>
      </c>
      <c r="H1861" s="29">
        <v>2.9240991616000001</v>
      </c>
      <c r="I1861" s="30">
        <v>-3.8380062506219379</v>
      </c>
    </row>
    <row r="1862" spans="1:9" x14ac:dyDescent="0.2">
      <c r="A1862" s="28">
        <v>2020</v>
      </c>
      <c r="B1862" s="28" t="s">
        <v>84</v>
      </c>
      <c r="C1862" s="28" t="s">
        <v>85</v>
      </c>
      <c r="D1862" s="28" t="s">
        <v>91</v>
      </c>
      <c r="E1862" s="28" t="s">
        <v>92</v>
      </c>
      <c r="F1862" s="28" t="s">
        <v>93</v>
      </c>
      <c r="G1862" s="28">
        <v>1.96870377161496</v>
      </c>
      <c r="H1862" s="29">
        <v>73.348528127999998</v>
      </c>
      <c r="I1862" s="30">
        <v>-95.504055932116628</v>
      </c>
    </row>
    <row r="1863" spans="1:9" x14ac:dyDescent="0.2">
      <c r="A1863" s="28">
        <v>2019</v>
      </c>
      <c r="B1863" s="28" t="s">
        <v>84</v>
      </c>
      <c r="C1863" s="28" t="s">
        <v>85</v>
      </c>
      <c r="D1863" s="28" t="s">
        <v>91</v>
      </c>
      <c r="E1863" s="28" t="s">
        <v>92</v>
      </c>
      <c r="F1863" s="28" t="s">
        <v>93</v>
      </c>
      <c r="G1863" s="28">
        <v>1.96870377161496</v>
      </c>
      <c r="H1863" s="29">
        <v>73.348528127999998</v>
      </c>
      <c r="I1863" s="30">
        <v>-95.504055932116628</v>
      </c>
    </row>
    <row r="1864" spans="1:9" x14ac:dyDescent="0.2">
      <c r="A1864" s="28">
        <v>2018</v>
      </c>
      <c r="B1864" s="28" t="s">
        <v>84</v>
      </c>
      <c r="C1864" s="28" t="s">
        <v>85</v>
      </c>
      <c r="D1864" s="28" t="s">
        <v>91</v>
      </c>
      <c r="E1864" s="28" t="s">
        <v>92</v>
      </c>
      <c r="F1864" s="28" t="s">
        <v>93</v>
      </c>
      <c r="G1864" s="28">
        <v>1.96870377161496</v>
      </c>
      <c r="H1864" s="29">
        <v>73.348528127999998</v>
      </c>
      <c r="I1864" s="30">
        <v>-95.504055932116628</v>
      </c>
    </row>
    <row r="1865" spans="1:9" x14ac:dyDescent="0.2">
      <c r="A1865" s="28">
        <v>2017</v>
      </c>
      <c r="B1865" s="28" t="s">
        <v>84</v>
      </c>
      <c r="C1865" s="28" t="s">
        <v>85</v>
      </c>
      <c r="D1865" s="28" t="s">
        <v>91</v>
      </c>
      <c r="E1865" s="28" t="s">
        <v>92</v>
      </c>
      <c r="F1865" s="28" t="s">
        <v>93</v>
      </c>
      <c r="G1865" s="28">
        <v>1.96870377161496</v>
      </c>
      <c r="H1865" s="29">
        <v>73.348528127999998</v>
      </c>
      <c r="I1865" s="30">
        <v>-95.504055932116628</v>
      </c>
    </row>
    <row r="1866" spans="1:9" x14ac:dyDescent="0.2">
      <c r="A1866" s="28">
        <v>2016</v>
      </c>
      <c r="B1866" s="28" t="s">
        <v>84</v>
      </c>
      <c r="C1866" s="28" t="s">
        <v>85</v>
      </c>
      <c r="D1866" s="28" t="s">
        <v>91</v>
      </c>
      <c r="E1866" s="28" t="s">
        <v>92</v>
      </c>
      <c r="F1866" s="28" t="s">
        <v>93</v>
      </c>
      <c r="G1866" s="28">
        <v>2.31092292816288</v>
      </c>
      <c r="H1866" s="29">
        <v>43.641338240000003</v>
      </c>
      <c r="I1866" s="30">
        <v>-56.266516476572193</v>
      </c>
    </row>
    <row r="1867" spans="1:9" x14ac:dyDescent="0.2">
      <c r="A1867" s="28">
        <v>2015</v>
      </c>
      <c r="B1867" s="28" t="s">
        <v>84</v>
      </c>
      <c r="C1867" s="28" t="s">
        <v>85</v>
      </c>
      <c r="D1867" s="28" t="s">
        <v>91</v>
      </c>
      <c r="E1867" s="28" t="s">
        <v>92</v>
      </c>
      <c r="F1867" s="28" t="s">
        <v>93</v>
      </c>
      <c r="G1867" s="28">
        <v>2.6531420847108</v>
      </c>
      <c r="H1867" s="29">
        <v>20.7199232</v>
      </c>
      <c r="I1867" s="30">
        <v>-26.449599335728742</v>
      </c>
    </row>
    <row r="1868" spans="1:9" x14ac:dyDescent="0.2">
      <c r="A1868" s="28">
        <v>2020</v>
      </c>
      <c r="B1868" s="28" t="s">
        <v>86</v>
      </c>
      <c r="C1868" s="28" t="s">
        <v>87</v>
      </c>
      <c r="D1868" s="28" t="s">
        <v>91</v>
      </c>
      <c r="E1868" s="28" t="s">
        <v>92</v>
      </c>
      <c r="F1868" s="28" t="s">
        <v>93</v>
      </c>
      <c r="G1868" s="28">
        <v>3.6926182499293501</v>
      </c>
      <c r="H1868" s="29">
        <v>2.1367420799999999</v>
      </c>
      <c r="I1868" s="30">
        <v>-2.6757163883141577</v>
      </c>
    </row>
    <row r="1869" spans="1:9" x14ac:dyDescent="0.2">
      <c r="A1869" s="28">
        <v>2019</v>
      </c>
      <c r="B1869" s="28" t="s">
        <v>86</v>
      </c>
      <c r="C1869" s="28" t="s">
        <v>87</v>
      </c>
      <c r="D1869" s="28" t="s">
        <v>91</v>
      </c>
      <c r="E1869" s="28" t="s">
        <v>92</v>
      </c>
      <c r="F1869" s="28" t="s">
        <v>93</v>
      </c>
      <c r="G1869" s="28">
        <v>3.6926182499293501</v>
      </c>
      <c r="H1869" s="29">
        <v>2.1367420799999999</v>
      </c>
      <c r="I1869" s="30">
        <v>-2.6757163883141577</v>
      </c>
    </row>
    <row r="1870" spans="1:9" x14ac:dyDescent="0.2">
      <c r="A1870" s="28">
        <v>2018</v>
      </c>
      <c r="B1870" s="28" t="s">
        <v>86</v>
      </c>
      <c r="C1870" s="28" t="s">
        <v>87</v>
      </c>
      <c r="D1870" s="28" t="s">
        <v>91</v>
      </c>
      <c r="E1870" s="28" t="s">
        <v>92</v>
      </c>
      <c r="F1870" s="28" t="s">
        <v>93</v>
      </c>
      <c r="G1870" s="28">
        <v>3.6926182499293501</v>
      </c>
      <c r="H1870" s="29">
        <v>2.1367420799999999</v>
      </c>
      <c r="I1870" s="30">
        <v>-2.6757163883141577</v>
      </c>
    </row>
    <row r="1871" spans="1:9" x14ac:dyDescent="0.2">
      <c r="A1871" s="28">
        <v>2017</v>
      </c>
      <c r="B1871" s="28" t="s">
        <v>86</v>
      </c>
      <c r="C1871" s="28" t="s">
        <v>87</v>
      </c>
      <c r="D1871" s="28" t="s">
        <v>91</v>
      </c>
      <c r="E1871" s="28" t="s">
        <v>92</v>
      </c>
      <c r="F1871" s="28" t="s">
        <v>93</v>
      </c>
      <c r="G1871" s="28">
        <v>3.6926182499293501</v>
      </c>
      <c r="H1871" s="29">
        <v>2.1367420799999999</v>
      </c>
      <c r="I1871" s="30">
        <v>-2.6757163883141577</v>
      </c>
    </row>
    <row r="1872" spans="1:9" x14ac:dyDescent="0.2">
      <c r="A1872" s="28">
        <v>2016</v>
      </c>
      <c r="B1872" s="28" t="s">
        <v>86</v>
      </c>
      <c r="C1872" s="28" t="s">
        <v>87</v>
      </c>
      <c r="D1872" s="28" t="s">
        <v>91</v>
      </c>
      <c r="E1872" s="28" t="s">
        <v>92</v>
      </c>
      <c r="F1872" s="28" t="s">
        <v>93</v>
      </c>
      <c r="G1872" s="28">
        <v>3.6317589073194099</v>
      </c>
      <c r="H1872" s="29">
        <v>1.8725630592</v>
      </c>
      <c r="I1872" s="30">
        <v>-2.3487040900799063</v>
      </c>
    </row>
    <row r="1873" spans="1:9" x14ac:dyDescent="0.2">
      <c r="A1873" s="28">
        <v>2015</v>
      </c>
      <c r="B1873" s="28" t="s">
        <v>86</v>
      </c>
      <c r="C1873" s="28" t="s">
        <v>87</v>
      </c>
      <c r="D1873" s="28" t="s">
        <v>91</v>
      </c>
      <c r="E1873" s="28" t="s">
        <v>92</v>
      </c>
      <c r="F1873" s="28" t="s">
        <v>93</v>
      </c>
      <c r="G1873" s="28">
        <v>3.5708995647094701</v>
      </c>
      <c r="H1873" s="29">
        <v>0.71418985280000002</v>
      </c>
      <c r="I1873" s="30">
        <v>-0.8972392540627947</v>
      </c>
    </row>
    <row r="1874" spans="1:9" x14ac:dyDescent="0.2">
      <c r="A1874" s="28">
        <v>2020</v>
      </c>
      <c r="B1874" s="28" t="s">
        <v>88</v>
      </c>
      <c r="C1874" s="28" t="s">
        <v>89</v>
      </c>
      <c r="D1874" s="28" t="s">
        <v>91</v>
      </c>
      <c r="E1874" s="28" t="s">
        <v>92</v>
      </c>
      <c r="F1874" s="28" t="s">
        <v>93</v>
      </c>
      <c r="G1874" s="28">
        <v>2.33050001919817</v>
      </c>
      <c r="H1874" s="29">
        <v>1.010096256</v>
      </c>
      <c r="I1874" s="30">
        <v>-1.3275835430756522</v>
      </c>
    </row>
    <row r="1875" spans="1:9" x14ac:dyDescent="0.2">
      <c r="A1875" s="28">
        <v>2019</v>
      </c>
      <c r="B1875" s="28" t="s">
        <v>88</v>
      </c>
      <c r="C1875" s="28" t="s">
        <v>89</v>
      </c>
      <c r="D1875" s="28" t="s">
        <v>91</v>
      </c>
      <c r="E1875" s="28" t="s">
        <v>92</v>
      </c>
      <c r="F1875" s="28" t="s">
        <v>93</v>
      </c>
      <c r="G1875" s="28">
        <v>2.33050001919817</v>
      </c>
      <c r="H1875" s="29">
        <v>1.010096256</v>
      </c>
      <c r="I1875" s="30">
        <v>-1.3275835430756522</v>
      </c>
    </row>
    <row r="1876" spans="1:9" x14ac:dyDescent="0.2">
      <c r="A1876" s="28">
        <v>2018</v>
      </c>
      <c r="B1876" s="28" t="s">
        <v>88</v>
      </c>
      <c r="C1876" s="28" t="s">
        <v>89</v>
      </c>
      <c r="D1876" s="28" t="s">
        <v>91</v>
      </c>
      <c r="E1876" s="28" t="s">
        <v>92</v>
      </c>
      <c r="F1876" s="28" t="s">
        <v>93</v>
      </c>
      <c r="G1876" s="28">
        <v>2.33050001919817</v>
      </c>
      <c r="H1876" s="29">
        <v>1.010096256</v>
      </c>
      <c r="I1876" s="30">
        <v>-1.3275835430756522</v>
      </c>
    </row>
    <row r="1877" spans="1:9" x14ac:dyDescent="0.2">
      <c r="A1877" s="28">
        <v>2017</v>
      </c>
      <c r="B1877" s="28" t="s">
        <v>88</v>
      </c>
      <c r="C1877" s="28" t="s">
        <v>89</v>
      </c>
      <c r="D1877" s="28" t="s">
        <v>91</v>
      </c>
      <c r="E1877" s="28" t="s">
        <v>92</v>
      </c>
      <c r="F1877" s="28" t="s">
        <v>93</v>
      </c>
      <c r="G1877" s="28">
        <v>2.33050001919817</v>
      </c>
      <c r="H1877" s="29">
        <v>1.010096256</v>
      </c>
      <c r="I1877" s="30">
        <v>-1.3275835430756522</v>
      </c>
    </row>
    <row r="1878" spans="1:9" x14ac:dyDescent="0.2">
      <c r="A1878" s="28">
        <v>2016</v>
      </c>
      <c r="B1878" s="28" t="s">
        <v>88</v>
      </c>
      <c r="C1878" s="28" t="s">
        <v>89</v>
      </c>
      <c r="D1878" s="28" t="s">
        <v>91</v>
      </c>
      <c r="E1878" s="28" t="s">
        <v>92</v>
      </c>
      <c r="F1878" s="28" t="s">
        <v>93</v>
      </c>
      <c r="G1878" s="28">
        <v>2.3851187315977902</v>
      </c>
      <c r="H1878" s="29">
        <v>0.84886935360000004</v>
      </c>
      <c r="I1878" s="30">
        <v>-1.114463954715283</v>
      </c>
    </row>
    <row r="1879" spans="1:9" x14ac:dyDescent="0.2">
      <c r="A1879" s="28">
        <v>2015</v>
      </c>
      <c r="B1879" s="28" t="s">
        <v>88</v>
      </c>
      <c r="C1879" s="28" t="s">
        <v>89</v>
      </c>
      <c r="D1879" s="28" t="s">
        <v>91</v>
      </c>
      <c r="E1879" s="28" t="s">
        <v>92</v>
      </c>
      <c r="F1879" s="28" t="s">
        <v>93</v>
      </c>
      <c r="G1879" s="28">
        <v>2.43973744399741</v>
      </c>
      <c r="H1879" s="29">
        <v>0.31338883839999998</v>
      </c>
      <c r="I1879" s="30">
        <v>-0.41099283608613485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00"/>
  <sheetViews>
    <sheetView workbookViewId="0">
      <selection activeCell="H10" sqref="H10"/>
    </sheetView>
  </sheetViews>
  <sheetFormatPr baseColWidth="10" defaultColWidth="12.6640625" defaultRowHeight="15" customHeight="1" x14ac:dyDescent="0.15"/>
  <cols>
    <col min="1" max="1" width="18.6640625" customWidth="1"/>
    <col min="2" max="2" width="9.83203125" customWidth="1"/>
    <col min="3" max="3" width="11" customWidth="1"/>
    <col min="4" max="6" width="7.6640625" customWidth="1"/>
    <col min="7" max="7" width="22" customWidth="1"/>
    <col min="8" max="26" width="7.6640625" customWidth="1"/>
  </cols>
  <sheetData>
    <row r="1" spans="1:12" x14ac:dyDescent="0.2">
      <c r="B1" s="1" t="s">
        <v>13</v>
      </c>
      <c r="C1" s="1" t="s">
        <v>14</v>
      </c>
      <c r="H1" s="1" t="s">
        <v>14</v>
      </c>
    </row>
    <row r="2" spans="1:12" x14ac:dyDescent="0.2">
      <c r="A2" s="1" t="s">
        <v>15</v>
      </c>
      <c r="B2" s="1" t="s">
        <v>16</v>
      </c>
      <c r="C2" s="1" t="s">
        <v>17</v>
      </c>
      <c r="D2" s="1" t="s">
        <v>18</v>
      </c>
      <c r="G2" s="1" t="s">
        <v>15</v>
      </c>
      <c r="H2" s="1">
        <v>2020</v>
      </c>
      <c r="I2" s="1">
        <v>2005</v>
      </c>
      <c r="J2" s="1">
        <v>1990</v>
      </c>
    </row>
    <row r="3" spans="1:12" x14ac:dyDescent="0.2">
      <c r="A3" s="1" t="s">
        <v>19</v>
      </c>
      <c r="B3" s="1" t="s">
        <v>20</v>
      </c>
      <c r="C3" s="1">
        <v>8.6</v>
      </c>
      <c r="D3" s="1" t="s">
        <v>21</v>
      </c>
      <c r="G3" s="1" t="s">
        <v>19</v>
      </c>
      <c r="H3" s="8">
        <v>8.6</v>
      </c>
      <c r="I3" s="1">
        <v>9.9700000000000006</v>
      </c>
      <c r="J3" s="1">
        <v>8.64</v>
      </c>
    </row>
    <row r="4" spans="1:12" x14ac:dyDescent="0.2">
      <c r="A4" s="1" t="s">
        <v>22</v>
      </c>
      <c r="B4" s="1">
        <v>1730</v>
      </c>
      <c r="C4" s="1">
        <v>-1.3</v>
      </c>
      <c r="D4" s="1" t="s">
        <v>21</v>
      </c>
      <c r="G4" s="1" t="s">
        <v>22</v>
      </c>
      <c r="H4" s="8">
        <v>-1.3</v>
      </c>
    </row>
    <row r="5" spans="1:12" x14ac:dyDescent="0.2">
      <c r="A5" s="1" t="s">
        <v>23</v>
      </c>
      <c r="B5" s="9">
        <v>57</v>
      </c>
      <c r="C5" s="8">
        <f>Timeseries!AC33/1000000</f>
        <v>-1.1910301578308377E-2</v>
      </c>
      <c r="D5" s="1" t="s">
        <v>24</v>
      </c>
      <c r="G5" s="1" t="s">
        <v>23</v>
      </c>
      <c r="H5" s="8">
        <f>Timeseries!AC33/1000000</f>
        <v>-1.1910301578308377E-2</v>
      </c>
      <c r="I5" s="8">
        <f>Timeseries!AC20/1000000</f>
        <v>-1.1918444678267907E-2</v>
      </c>
      <c r="J5" s="1">
        <v>-0.01</v>
      </c>
      <c r="K5" s="1">
        <v>2019</v>
      </c>
      <c r="L5" s="1">
        <v>2006</v>
      </c>
    </row>
    <row r="6" spans="1:12" x14ac:dyDescent="0.2">
      <c r="A6" s="1" t="s">
        <v>25</v>
      </c>
      <c r="B6" s="1">
        <v>41</v>
      </c>
      <c r="C6" s="10">
        <f>Timeseries!Z34/1000000</f>
        <v>6.2205999999999997E-2</v>
      </c>
      <c r="D6" s="1" t="s">
        <v>21</v>
      </c>
      <c r="G6" s="1" t="s">
        <v>25</v>
      </c>
      <c r="H6" s="11">
        <f>Timeseries!Z34/1000000</f>
        <v>6.2205999999999997E-2</v>
      </c>
      <c r="I6" s="1">
        <v>0.06</v>
      </c>
      <c r="J6" s="1">
        <v>7.0000000000000007E-2</v>
      </c>
    </row>
    <row r="7" spans="1:12" x14ac:dyDescent="0.2">
      <c r="A7" s="1" t="s">
        <v>26</v>
      </c>
      <c r="B7" s="7">
        <v>63</v>
      </c>
      <c r="C7" s="6">
        <f>SUM(C8:C10)</f>
        <v>0.53285506471406729</v>
      </c>
      <c r="D7" s="1" t="s">
        <v>21</v>
      </c>
      <c r="G7" s="1" t="s">
        <v>26</v>
      </c>
      <c r="H7" s="8">
        <f>SUM(H8:H10)</f>
        <v>0.53285506471406729</v>
      </c>
      <c r="I7" s="1">
        <f t="shared" ref="H7:J7" si="0">SUM(I8:I10)</f>
        <v>0.61</v>
      </c>
      <c r="J7" s="1">
        <f t="shared" si="0"/>
        <v>0.69000000000000006</v>
      </c>
    </row>
    <row r="8" spans="1:12" x14ac:dyDescent="0.2">
      <c r="A8" s="12" t="s">
        <v>27</v>
      </c>
      <c r="C8" s="6">
        <f>Timeseries!$E$34/1000000</f>
        <v>4.4478726826223357E-2</v>
      </c>
      <c r="G8" s="12" t="s">
        <v>27</v>
      </c>
      <c r="H8" s="8">
        <f>Timeseries!$E$34/1000000</f>
        <v>4.4478726826223357E-2</v>
      </c>
      <c r="I8" s="1">
        <v>0.1</v>
      </c>
      <c r="J8" s="1">
        <v>0.15</v>
      </c>
    </row>
    <row r="9" spans="1:12" x14ac:dyDescent="0.2">
      <c r="A9" s="12" t="s">
        <v>28</v>
      </c>
      <c r="C9" s="6">
        <f>Timeseries!W34/1000000</f>
        <v>4.3416000000000003E-2</v>
      </c>
      <c r="G9" s="12" t="s">
        <v>28</v>
      </c>
      <c r="H9" s="8">
        <f>Timeseries!W34/1000000</f>
        <v>4.3416000000000003E-2</v>
      </c>
      <c r="I9" s="1">
        <v>0.01</v>
      </c>
      <c r="J9" s="1">
        <v>0.01</v>
      </c>
    </row>
    <row r="10" spans="1:12" x14ac:dyDescent="0.2">
      <c r="A10" s="12" t="s">
        <v>29</v>
      </c>
      <c r="C10" s="6">
        <f>Timeseries!N34/1000000</f>
        <v>0.44496033788784395</v>
      </c>
      <c r="G10" s="12" t="s">
        <v>29</v>
      </c>
      <c r="H10" s="8">
        <f>Timeseries!N34/1000000</f>
        <v>0.44496033788784395</v>
      </c>
      <c r="I10" s="1">
        <v>0.5</v>
      </c>
      <c r="J10" s="1">
        <v>0.53</v>
      </c>
    </row>
    <row r="11" spans="1:12" x14ac:dyDescent="0.2">
      <c r="A11" s="1" t="s">
        <v>30</v>
      </c>
      <c r="B11" s="1">
        <v>15</v>
      </c>
      <c r="C11" s="13">
        <f>-GEOMEAN(157000,500000)/1000000</f>
        <v>-0.28017851452243797</v>
      </c>
      <c r="D11" s="1" t="s">
        <v>24</v>
      </c>
      <c r="G11" s="1" t="s">
        <v>30</v>
      </c>
      <c r="H11" s="8">
        <f>-GEOMEAN(157000,500000)/1000000</f>
        <v>-0.28017851452243797</v>
      </c>
      <c r="I11" s="8">
        <f t="shared" ref="I11:J11" si="1">H11*97%</f>
        <v>-0.2717731590867648</v>
      </c>
      <c r="J11" s="8">
        <f t="shared" si="1"/>
        <v>-0.26361996431416185</v>
      </c>
      <c r="K11" s="1" t="s">
        <v>31</v>
      </c>
    </row>
    <row r="12" spans="1:12" x14ac:dyDescent="0.2">
      <c r="B12" s="13">
        <f t="shared" ref="B12:C12" si="2">SUM(B11,B7,B6,B5,B4,B3)</f>
        <v>1906</v>
      </c>
      <c r="C12" s="13">
        <f t="shared" si="2"/>
        <v>7.6029722486133204</v>
      </c>
      <c r="D12" s="1" t="s">
        <v>32</v>
      </c>
      <c r="H12" s="8">
        <f t="shared" ref="H12:J12" si="3">SUM(H11,H3:H7)</f>
        <v>7.6029722486133204</v>
      </c>
      <c r="I12" s="8">
        <f t="shared" si="3"/>
        <v>10.356308396234969</v>
      </c>
      <c r="J12" s="8">
        <f t="shared" si="3"/>
        <v>9.1263800356858393</v>
      </c>
    </row>
    <row r="13" spans="1:12" x14ac:dyDescent="0.2">
      <c r="C13" s="13">
        <f>SUM(C11,C7,C6,C5,C4)</f>
        <v>-0.9970277513866791</v>
      </c>
      <c r="D13" s="1" t="s">
        <v>33</v>
      </c>
      <c r="H13" s="8">
        <f t="shared" ref="H13:J13" si="4">SUM(H11,H4:H7)</f>
        <v>-0.99702775138667921</v>
      </c>
      <c r="I13" s="8">
        <f t="shared" si="4"/>
        <v>0.38630839623496727</v>
      </c>
      <c r="J13" s="8">
        <f t="shared" si="4"/>
        <v>0.48638003568583821</v>
      </c>
    </row>
    <row r="14" spans="1:12" x14ac:dyDescent="0.2">
      <c r="C14" s="14">
        <f>C13/C3</f>
        <v>-0.11593345946356734</v>
      </c>
      <c r="D14" s="1" t="s">
        <v>34</v>
      </c>
    </row>
    <row r="16" spans="1:12" x14ac:dyDescent="0.2">
      <c r="C16" s="1">
        <f>8</f>
        <v>8</v>
      </c>
      <c r="D16" s="1" t="s">
        <v>35</v>
      </c>
    </row>
    <row r="17" spans="3:4" x14ac:dyDescent="0.2">
      <c r="C17" s="1">
        <v>500</v>
      </c>
      <c r="D17" s="1" t="s">
        <v>36</v>
      </c>
    </row>
    <row r="18" spans="3:4" x14ac:dyDescent="0.2">
      <c r="C18" s="1">
        <f>C16/1000/1000</f>
        <v>7.9999999999999996E-6</v>
      </c>
    </row>
    <row r="19" spans="3:4" x14ac:dyDescent="0.2">
      <c r="C19" s="1">
        <f>C18*C17</f>
        <v>4.0000000000000001E-3</v>
      </c>
      <c r="D19" s="1" t="s">
        <v>35</v>
      </c>
    </row>
    <row r="20" spans="3:4" x14ac:dyDescent="0.2">
      <c r="C20" s="1">
        <f>C19/1000</f>
        <v>3.9999999999999998E-6</v>
      </c>
      <c r="D20" s="1" t="s">
        <v>37</v>
      </c>
    </row>
    <row r="21" spans="3:4" ht="15.75" customHeight="1" x14ac:dyDescent="0.2">
      <c r="C21" s="1">
        <f>44/12*C20</f>
        <v>1.4666666666666665E-5</v>
      </c>
    </row>
    <row r="22" spans="3:4" ht="15.75" customHeight="1" x14ac:dyDescent="0.15"/>
    <row r="23" spans="3:4" ht="15.75" customHeight="1" x14ac:dyDescent="0.2">
      <c r="C23" s="1">
        <f>0.48</f>
        <v>0.48</v>
      </c>
      <c r="D23" s="1" t="s">
        <v>38</v>
      </c>
    </row>
    <row r="24" spans="3:4" ht="15.75" customHeight="1" x14ac:dyDescent="0.2">
      <c r="C24" s="1">
        <f>C23*44/12</f>
        <v>1.7599999999999998</v>
      </c>
    </row>
    <row r="25" spans="3:4" ht="15.75" customHeight="1" x14ac:dyDescent="0.15"/>
    <row r="26" spans="3:4" ht="15.75" customHeight="1" x14ac:dyDescent="0.15"/>
    <row r="27" spans="3:4" ht="15.75" customHeight="1" x14ac:dyDescent="0.2">
      <c r="C27" s="15">
        <f>C7/B7</f>
        <v>8.4580169002232905E-3</v>
      </c>
    </row>
    <row r="28" spans="3:4" ht="15.75" customHeight="1" x14ac:dyDescent="0.15"/>
    <row r="29" spans="3:4" ht="15.75" customHeight="1" x14ac:dyDescent="0.15"/>
    <row r="30" spans="3:4" ht="15.75" customHeight="1" x14ac:dyDescent="0.15"/>
    <row r="31" spans="3:4" ht="15.75" customHeight="1" x14ac:dyDescent="0.15"/>
    <row r="32" spans="3:4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1000"/>
  <sheetViews>
    <sheetView workbookViewId="0"/>
  </sheetViews>
  <sheetFormatPr baseColWidth="10" defaultColWidth="12.6640625" defaultRowHeight="15" customHeight="1" x14ac:dyDescent="0.15"/>
  <cols>
    <col min="1" max="4" width="7.6640625" customWidth="1"/>
    <col min="5" max="5" width="9.83203125" customWidth="1"/>
    <col min="6" max="6" width="10.1640625" customWidth="1"/>
    <col min="7" max="7" width="9" customWidth="1"/>
    <col min="8" max="8" width="9.1640625" customWidth="1"/>
    <col min="9" max="10" width="8.33203125" customWidth="1"/>
    <col min="11" max="11" width="9.1640625" customWidth="1"/>
    <col min="12" max="12" width="7.6640625" customWidth="1"/>
    <col min="13" max="23" width="8" customWidth="1"/>
    <col min="24" max="24" width="10.6640625" customWidth="1"/>
    <col min="25" max="25" width="11.1640625" customWidth="1"/>
    <col min="26" max="26" width="9.6640625" customWidth="1"/>
    <col min="27" max="27" width="10.1640625" customWidth="1"/>
    <col min="28" max="29" width="9.1640625" customWidth="1"/>
    <col min="30" max="30" width="11.1640625" customWidth="1"/>
    <col min="31" max="32" width="8" customWidth="1"/>
  </cols>
  <sheetData>
    <row r="1" spans="1:32" x14ac:dyDescent="0.2">
      <c r="D1" s="1" t="s">
        <v>0</v>
      </c>
    </row>
    <row r="2" spans="1:32" x14ac:dyDescent="0.2">
      <c r="B2" s="1" t="s">
        <v>39</v>
      </c>
      <c r="D2" s="2" t="s">
        <v>1</v>
      </c>
      <c r="N2" s="2" t="s">
        <v>2</v>
      </c>
      <c r="W2" s="2" t="s">
        <v>3</v>
      </c>
      <c r="Z2" s="1" t="s">
        <v>4</v>
      </c>
      <c r="AC2" s="1" t="s">
        <v>5</v>
      </c>
      <c r="AD2" s="1" t="s">
        <v>6</v>
      </c>
      <c r="AE2" s="1" t="s">
        <v>7</v>
      </c>
      <c r="AF2" s="1" t="s">
        <v>8</v>
      </c>
    </row>
    <row r="3" spans="1:32" ht="64" x14ac:dyDescent="0.2">
      <c r="B3" s="1" t="s">
        <v>40</v>
      </c>
      <c r="D3" s="2" t="s">
        <v>32</v>
      </c>
      <c r="E3" s="1" t="s">
        <v>10</v>
      </c>
      <c r="F3" s="16" t="s">
        <v>41</v>
      </c>
      <c r="G3" s="16" t="s">
        <v>42</v>
      </c>
      <c r="H3" s="16" t="s">
        <v>43</v>
      </c>
      <c r="I3" s="16" t="s">
        <v>44</v>
      </c>
      <c r="J3" s="1" t="s">
        <v>45</v>
      </c>
      <c r="K3" s="1" t="s">
        <v>46</v>
      </c>
      <c r="L3" s="1" t="s">
        <v>47</v>
      </c>
      <c r="M3" s="16" t="s">
        <v>48</v>
      </c>
      <c r="N3" s="16" t="s">
        <v>32</v>
      </c>
      <c r="O3" s="16" t="s">
        <v>49</v>
      </c>
      <c r="P3" s="16" t="s">
        <v>50</v>
      </c>
      <c r="Q3" s="16" t="s">
        <v>51</v>
      </c>
      <c r="R3" s="17" t="s">
        <v>52</v>
      </c>
      <c r="S3" s="17" t="s">
        <v>53</v>
      </c>
      <c r="T3" s="17" t="s">
        <v>54</v>
      </c>
      <c r="U3" s="16" t="s">
        <v>55</v>
      </c>
      <c r="V3" s="16" t="s">
        <v>56</v>
      </c>
      <c r="W3" s="17" t="s">
        <v>32</v>
      </c>
      <c r="X3" s="2" t="s">
        <v>57</v>
      </c>
      <c r="Y3" s="18" t="s">
        <v>58</v>
      </c>
      <c r="Z3" s="17" t="s">
        <v>32</v>
      </c>
      <c r="AA3" s="19" t="s">
        <v>59</v>
      </c>
      <c r="AB3" s="19" t="s">
        <v>60</v>
      </c>
      <c r="AC3" s="1" t="s">
        <v>11</v>
      </c>
      <c r="AD3" s="1" t="s">
        <v>11</v>
      </c>
      <c r="AE3" s="1" t="s">
        <v>11</v>
      </c>
      <c r="AF3" s="1" t="s">
        <v>11</v>
      </c>
    </row>
    <row r="4" spans="1:32" x14ac:dyDescent="0.2">
      <c r="A4" s="3">
        <v>1990</v>
      </c>
      <c r="B4" s="20">
        <f t="shared" ref="B4:B34" si="0">SUM(E4, N4,W4, Z4)</f>
        <v>824684.19719495706</v>
      </c>
      <c r="C4" s="21">
        <f t="shared" ref="C4:C34" si="1">B4/1000000</f>
        <v>0.824684197194957</v>
      </c>
      <c r="D4" s="4">
        <v>154654.030721938</v>
      </c>
      <c r="E4" s="4">
        <f t="shared" ref="E4:E34" si="2">D4+M4</f>
        <v>152115.04812343512</v>
      </c>
      <c r="F4" s="4">
        <v>-40913.088322367483</v>
      </c>
      <c r="G4" s="4">
        <v>101325.18030141707</v>
      </c>
      <c r="H4" s="4">
        <v>-2816.6889272955013</v>
      </c>
      <c r="I4" s="4">
        <v>80848.999329352257</v>
      </c>
      <c r="J4" s="4">
        <v>1493.4887224458894</v>
      </c>
      <c r="K4" s="4">
        <v>1809.9265540561223</v>
      </c>
      <c r="L4" s="4">
        <v>12906.213064329657</v>
      </c>
      <c r="M4" s="1">
        <v>-2538.9825985028742</v>
      </c>
      <c r="N4" s="4">
        <v>527984.14907152194</v>
      </c>
      <c r="O4" s="1">
        <v>103459.44999999992</v>
      </c>
      <c r="P4" s="1">
        <v>15529.484846431569</v>
      </c>
      <c r="Q4" s="1">
        <v>402909.54148921359</v>
      </c>
      <c r="R4" s="22">
        <v>0.28476652578057116</v>
      </c>
      <c r="S4" s="4">
        <v>4560.1595157986858</v>
      </c>
      <c r="T4" s="4">
        <v>569.13077958981671</v>
      </c>
      <c r="U4" s="4">
        <v>643.03460597611752</v>
      </c>
      <c r="V4" s="4">
        <v>88.663500000000013</v>
      </c>
      <c r="W4" s="23">
        <v>71001</v>
      </c>
      <c r="X4" s="24">
        <v>46097</v>
      </c>
      <c r="Y4" s="23">
        <v>24904</v>
      </c>
      <c r="Z4" s="4">
        <f t="shared" ref="Z4:Z34" si="3">SUM(AA4:AB4)</f>
        <v>73584</v>
      </c>
      <c r="AA4" s="25">
        <v>-14999</v>
      </c>
      <c r="AB4" s="25">
        <v>88583</v>
      </c>
      <c r="AC4" s="4">
        <v>-11924.40356131121</v>
      </c>
      <c r="AD4" s="4">
        <f t="shared" ref="AD4:AD33" si="4">AD5*(1-$AD$38)</f>
        <v>-263678.22710811399</v>
      </c>
      <c r="AF4" s="4">
        <f t="shared" ref="AF4:AF34" si="5">SUM(AE4,AD4,AC4,Z4,W4,N4,E4)</f>
        <v>549081.56652553193</v>
      </c>
    </row>
    <row r="5" spans="1:32" x14ac:dyDescent="0.2">
      <c r="A5" s="3">
        <v>1991</v>
      </c>
      <c r="B5" s="20">
        <f t="shared" si="0"/>
        <v>831117.16259929363</v>
      </c>
      <c r="C5" s="21">
        <f t="shared" si="1"/>
        <v>0.83111716259929358</v>
      </c>
      <c r="D5" s="4">
        <v>154654.030721938</v>
      </c>
      <c r="E5" s="4">
        <f t="shared" si="2"/>
        <v>152115.04812343512</v>
      </c>
      <c r="F5" s="4">
        <v>-40913.088322367483</v>
      </c>
      <c r="G5" s="4">
        <v>101325.18030141707</v>
      </c>
      <c r="H5" s="4">
        <v>-2816.6889272955013</v>
      </c>
      <c r="I5" s="4">
        <v>80848.999329352257</v>
      </c>
      <c r="J5" s="4">
        <v>1493.4887224458894</v>
      </c>
      <c r="K5" s="4">
        <v>1809.9265540561223</v>
      </c>
      <c r="L5" s="4">
        <v>12906.213064329657</v>
      </c>
      <c r="M5" s="1">
        <v>-2538.9825985028742</v>
      </c>
      <c r="N5" s="4">
        <v>530459.11447585851</v>
      </c>
      <c r="O5" s="1">
        <v>103459.44999999995</v>
      </c>
      <c r="P5" s="1">
        <v>15529.484846431569</v>
      </c>
      <c r="Q5" s="1">
        <v>405384.50689355028</v>
      </c>
      <c r="R5" s="22">
        <v>0.28476652578057116</v>
      </c>
      <c r="S5" s="4">
        <v>4560.1595157986858</v>
      </c>
      <c r="T5" s="4">
        <v>569.13077958981671</v>
      </c>
      <c r="U5" s="4">
        <v>643.03460597611752</v>
      </c>
      <c r="V5" s="4">
        <v>88.663500000000013</v>
      </c>
      <c r="W5" s="23">
        <v>74959</v>
      </c>
      <c r="X5" s="24">
        <v>50264</v>
      </c>
      <c r="Y5" s="23">
        <v>24695</v>
      </c>
      <c r="Z5" s="4">
        <f t="shared" si="3"/>
        <v>73584</v>
      </c>
      <c r="AA5" s="25">
        <v>-14999</v>
      </c>
      <c r="AB5" s="25">
        <v>88583</v>
      </c>
      <c r="AC5" s="4">
        <v>-11924.40356131121</v>
      </c>
      <c r="AD5" s="4">
        <f t="shared" si="4"/>
        <v>-264206.6403888918</v>
      </c>
      <c r="AF5" s="4">
        <f t="shared" si="5"/>
        <v>554986.11864909064</v>
      </c>
    </row>
    <row r="6" spans="1:32" x14ac:dyDescent="0.2">
      <c r="A6" s="3">
        <v>1992</v>
      </c>
      <c r="B6" s="20">
        <f t="shared" si="0"/>
        <v>843610.38768035744</v>
      </c>
      <c r="C6" s="21">
        <f t="shared" si="1"/>
        <v>0.84361038768035745</v>
      </c>
      <c r="D6" s="4">
        <v>164283.54774328691</v>
      </c>
      <c r="E6" s="4">
        <f t="shared" si="2"/>
        <v>161744.56514478402</v>
      </c>
      <c r="F6" s="4">
        <v>-37193.71665669771</v>
      </c>
      <c r="G6" s="4">
        <v>106391.43931648793</v>
      </c>
      <c r="H6" s="4">
        <v>-2816.6889272955013</v>
      </c>
      <c r="I6" s="4">
        <v>80848.999329352257</v>
      </c>
      <c r="J6" s="4">
        <v>1493.4887224458894</v>
      </c>
      <c r="K6" s="4">
        <v>1809.9265540561223</v>
      </c>
      <c r="L6" s="4">
        <v>13750.099404937935</v>
      </c>
      <c r="M6" s="1">
        <v>-2538.9825985028742</v>
      </c>
      <c r="N6" s="4">
        <v>530463.82253557339</v>
      </c>
      <c r="O6" s="1">
        <v>103459.45000000001</v>
      </c>
      <c r="P6" s="1">
        <v>15529.484846431569</v>
      </c>
      <c r="Q6" s="1">
        <v>405389.21495326504</v>
      </c>
      <c r="R6" s="22">
        <v>0.28476652578057116</v>
      </c>
      <c r="S6" s="4">
        <v>4560.1595157986858</v>
      </c>
      <c r="T6" s="4">
        <v>569.13077958981671</v>
      </c>
      <c r="U6" s="4">
        <v>643.03460597611752</v>
      </c>
      <c r="V6" s="4">
        <v>88.663500000000013</v>
      </c>
      <c r="W6" s="23">
        <v>77818</v>
      </c>
      <c r="X6" s="24">
        <v>51370</v>
      </c>
      <c r="Y6" s="23">
        <v>26448</v>
      </c>
      <c r="Z6" s="4">
        <f t="shared" si="3"/>
        <v>73584</v>
      </c>
      <c r="AA6" s="25">
        <v>-14999</v>
      </c>
      <c r="AB6" s="25">
        <v>88583</v>
      </c>
      <c r="AC6" s="4">
        <v>-11924.40356131121</v>
      </c>
      <c r="AD6" s="4">
        <f t="shared" si="4"/>
        <v>-264736.11261412007</v>
      </c>
      <c r="AF6" s="4">
        <f t="shared" si="5"/>
        <v>566949.87150492612</v>
      </c>
    </row>
    <row r="7" spans="1:32" x14ac:dyDescent="0.2">
      <c r="A7" s="3">
        <v>1993</v>
      </c>
      <c r="B7" s="20">
        <f t="shared" si="0"/>
        <v>815224.3559445003</v>
      </c>
      <c r="C7" s="21">
        <f t="shared" si="1"/>
        <v>0.81522435594450027</v>
      </c>
      <c r="D7" s="4">
        <v>147169.00662423571</v>
      </c>
      <c r="E7" s="4">
        <f t="shared" si="2"/>
        <v>144630.02402573283</v>
      </c>
      <c r="F7" s="4">
        <v>-44627.226045893287</v>
      </c>
      <c r="G7" s="4">
        <v>95923.235726850035</v>
      </c>
      <c r="H7" s="4">
        <v>-2816.6889272955013</v>
      </c>
      <c r="I7" s="4">
        <v>80848.999329352257</v>
      </c>
      <c r="J7" s="4">
        <v>1493.4887224458894</v>
      </c>
      <c r="K7" s="4">
        <v>1809.9265540561223</v>
      </c>
      <c r="L7" s="4">
        <v>14537.27126472017</v>
      </c>
      <c r="M7" s="1">
        <v>-2538.9825985028742</v>
      </c>
      <c r="N7" s="4">
        <v>526420.33191876742</v>
      </c>
      <c r="O7" s="1">
        <v>103459.45000000001</v>
      </c>
      <c r="P7" s="1">
        <v>15529.484846431569</v>
      </c>
      <c r="Q7" s="1">
        <v>401345.72433645907</v>
      </c>
      <c r="R7" s="22">
        <v>0.28476652578057116</v>
      </c>
      <c r="S7" s="4">
        <v>4560.1595157986858</v>
      </c>
      <c r="T7" s="4">
        <v>569.13077958981671</v>
      </c>
      <c r="U7" s="4">
        <v>643.03460597611752</v>
      </c>
      <c r="V7" s="4">
        <v>88.663500000000013</v>
      </c>
      <c r="W7" s="23">
        <v>71465</v>
      </c>
      <c r="X7" s="24">
        <v>46060</v>
      </c>
      <c r="Y7" s="23">
        <v>25405</v>
      </c>
      <c r="Z7" s="4">
        <f t="shared" si="3"/>
        <v>72709</v>
      </c>
      <c r="AA7" s="25">
        <v>-15039</v>
      </c>
      <c r="AB7" s="25">
        <v>87748</v>
      </c>
      <c r="AC7" s="4">
        <v>-11924.40356131121</v>
      </c>
      <c r="AD7" s="4">
        <f t="shared" si="4"/>
        <v>-265266.64590593195</v>
      </c>
      <c r="AF7" s="4">
        <f t="shared" si="5"/>
        <v>538033.30647725705</v>
      </c>
    </row>
    <row r="8" spans="1:32" x14ac:dyDescent="0.2">
      <c r="A8" s="3">
        <v>1994</v>
      </c>
      <c r="B8" s="20">
        <f t="shared" si="0"/>
        <v>802472.23618940474</v>
      </c>
      <c r="C8" s="21">
        <f t="shared" si="1"/>
        <v>0.80247223618940478</v>
      </c>
      <c r="D8" s="4">
        <v>140937.32634831822</v>
      </c>
      <c r="E8" s="4">
        <f t="shared" si="2"/>
        <v>138398.34374981534</v>
      </c>
      <c r="F8" s="4">
        <v>-45346.363427314893</v>
      </c>
      <c r="G8" s="4">
        <v>91043.468699842939</v>
      </c>
      <c r="H8" s="4">
        <v>-2816.6889272955013</v>
      </c>
      <c r="I8" s="4">
        <v>80848.999329352257</v>
      </c>
      <c r="J8" s="4">
        <v>1493.4887224458894</v>
      </c>
      <c r="K8" s="4">
        <v>1809.9265540561223</v>
      </c>
      <c r="L8" s="4">
        <v>13904.495397231416</v>
      </c>
      <c r="M8" s="1">
        <v>-2538.9825985028742</v>
      </c>
      <c r="N8" s="4">
        <v>517173.89243958937</v>
      </c>
      <c r="O8" s="1">
        <v>103459.44999999995</v>
      </c>
      <c r="P8" s="1">
        <v>15529.484846431569</v>
      </c>
      <c r="Q8" s="1">
        <v>392358.77588168188</v>
      </c>
      <c r="R8" s="22">
        <v>0.28476652578057116</v>
      </c>
      <c r="S8" s="4">
        <v>4560.1595157986858</v>
      </c>
      <c r="T8" s="4">
        <v>309.63975518901668</v>
      </c>
      <c r="U8" s="4">
        <v>643.03460597611752</v>
      </c>
      <c r="V8" s="4">
        <v>88.663500000000013</v>
      </c>
      <c r="W8" s="23">
        <v>75064</v>
      </c>
      <c r="X8" s="24">
        <v>49576</v>
      </c>
      <c r="Y8" s="23">
        <v>25488</v>
      </c>
      <c r="Z8" s="4">
        <f t="shared" si="3"/>
        <v>71836</v>
      </c>
      <c r="AA8" s="25">
        <v>-15078</v>
      </c>
      <c r="AB8" s="25">
        <v>86914</v>
      </c>
      <c r="AC8" s="4">
        <v>-11924.40356131121</v>
      </c>
      <c r="AD8" s="4">
        <f t="shared" si="4"/>
        <v>-265798.24239071336</v>
      </c>
      <c r="AF8" s="4">
        <f t="shared" si="5"/>
        <v>524749.59023738012</v>
      </c>
    </row>
    <row r="9" spans="1:32" x14ac:dyDescent="0.2">
      <c r="A9" s="3">
        <v>1995</v>
      </c>
      <c r="B9" s="20">
        <f t="shared" si="0"/>
        <v>812867.45281170378</v>
      </c>
      <c r="C9" s="21">
        <f t="shared" si="1"/>
        <v>0.81286745281170381</v>
      </c>
      <c r="D9" s="4">
        <v>153382.147299014</v>
      </c>
      <c r="E9" s="4">
        <f t="shared" si="2"/>
        <v>150843.16470051112</v>
      </c>
      <c r="F9" s="4">
        <v>-42663.495942794441</v>
      </c>
      <c r="G9" s="4">
        <v>100579.21240651965</v>
      </c>
      <c r="H9" s="4">
        <v>-2816.6889272955013</v>
      </c>
      <c r="I9" s="4">
        <v>80848.999329352257</v>
      </c>
      <c r="J9" s="4">
        <v>1493.4887224458894</v>
      </c>
      <c r="K9" s="4">
        <v>1809.9265540561223</v>
      </c>
      <c r="L9" s="4">
        <v>14130.705156730011</v>
      </c>
      <c r="M9" s="1">
        <v>-2538.9825985028742</v>
      </c>
      <c r="N9" s="4">
        <v>519050.28811119264</v>
      </c>
      <c r="O9" s="1">
        <v>103459.44999999995</v>
      </c>
      <c r="P9" s="1">
        <v>15529.484846431569</v>
      </c>
      <c r="Q9" s="1">
        <v>393472.91584149539</v>
      </c>
      <c r="R9" s="22">
        <v>0.28559413816884072</v>
      </c>
      <c r="S9" s="4">
        <v>4560.1595157986858</v>
      </c>
      <c r="T9" s="4">
        <v>1071.8946393663666</v>
      </c>
      <c r="U9" s="4">
        <v>643.03460597611752</v>
      </c>
      <c r="V9" s="4">
        <v>88.663500000000013</v>
      </c>
      <c r="W9" s="23">
        <v>72012</v>
      </c>
      <c r="X9" s="24">
        <v>47818</v>
      </c>
      <c r="Y9" s="23">
        <v>24194</v>
      </c>
      <c r="Z9" s="4">
        <f t="shared" si="3"/>
        <v>70962</v>
      </c>
      <c r="AA9" s="25">
        <v>-15117</v>
      </c>
      <c r="AB9" s="25">
        <v>86079</v>
      </c>
      <c r="AC9" s="4">
        <v>-11924.40356131121</v>
      </c>
      <c r="AD9" s="4">
        <f t="shared" si="4"/>
        <v>-266330.90419911157</v>
      </c>
      <c r="AF9" s="4">
        <f t="shared" si="5"/>
        <v>534612.14505128097</v>
      </c>
    </row>
    <row r="10" spans="1:32" x14ac:dyDescent="0.2">
      <c r="A10" s="3">
        <v>1996</v>
      </c>
      <c r="B10" s="20">
        <f t="shared" si="0"/>
        <v>811021.40169028926</v>
      </c>
      <c r="C10" s="21">
        <f t="shared" si="1"/>
        <v>0.81102140169028925</v>
      </c>
      <c r="D10" s="4">
        <v>149743.81510852653</v>
      </c>
      <c r="E10" s="4">
        <f t="shared" si="2"/>
        <v>147204.83251002364</v>
      </c>
      <c r="F10" s="4">
        <v>-40025.77772849943</v>
      </c>
      <c r="G10" s="4">
        <v>95214.566226697498</v>
      </c>
      <c r="H10" s="4">
        <v>-2816.6889272955013</v>
      </c>
      <c r="I10" s="4">
        <v>80848.999329352257</v>
      </c>
      <c r="J10" s="4">
        <v>1493.4887224458894</v>
      </c>
      <c r="K10" s="4">
        <v>1809.9265540561223</v>
      </c>
      <c r="L10" s="4">
        <v>13219.300931769712</v>
      </c>
      <c r="M10" s="1">
        <v>-2538.9825985028742</v>
      </c>
      <c r="N10" s="4">
        <v>521342.56918026565</v>
      </c>
      <c r="O10" s="1">
        <v>103459.44999999992</v>
      </c>
      <c r="P10" s="1">
        <v>15529.484846431569</v>
      </c>
      <c r="Q10" s="1">
        <v>396559.88486234628</v>
      </c>
      <c r="R10" s="22">
        <v>0.28890458772191902</v>
      </c>
      <c r="S10" s="4">
        <v>4560.1595157986858</v>
      </c>
      <c r="T10" s="4">
        <v>277.20337713891672</v>
      </c>
      <c r="U10" s="4">
        <v>643.03460597611752</v>
      </c>
      <c r="V10" s="4">
        <v>88.663500000000013</v>
      </c>
      <c r="W10" s="23">
        <v>72386</v>
      </c>
      <c r="X10" s="24">
        <v>50153</v>
      </c>
      <c r="Y10" s="23">
        <v>22233</v>
      </c>
      <c r="Z10" s="4">
        <f t="shared" si="3"/>
        <v>70088</v>
      </c>
      <c r="AA10" s="25">
        <v>-15157</v>
      </c>
      <c r="AB10" s="25">
        <v>85245</v>
      </c>
      <c r="AC10" s="4">
        <v>-11924.40356131121</v>
      </c>
      <c r="AD10" s="4">
        <f t="shared" si="4"/>
        <v>-266864.63346604363</v>
      </c>
      <c r="AF10" s="4">
        <f t="shared" si="5"/>
        <v>532232.36466293444</v>
      </c>
    </row>
    <row r="11" spans="1:32" x14ac:dyDescent="0.2">
      <c r="A11" s="3">
        <v>1997</v>
      </c>
      <c r="B11" s="20">
        <f t="shared" si="0"/>
        <v>805246.70191195665</v>
      </c>
      <c r="C11" s="21">
        <f t="shared" si="1"/>
        <v>0.80524670191195669</v>
      </c>
      <c r="D11" s="4">
        <v>125609.43361112775</v>
      </c>
      <c r="E11" s="4">
        <f t="shared" si="2"/>
        <v>123070.45101262488</v>
      </c>
      <c r="F11" s="4">
        <v>-34404.187907445375</v>
      </c>
      <c r="G11" s="4">
        <v>65152.69768671209</v>
      </c>
      <c r="H11" s="4">
        <v>-2816.6889272955013</v>
      </c>
      <c r="I11" s="4">
        <v>80848.999329352257</v>
      </c>
      <c r="J11" s="4">
        <v>1493.4887224458894</v>
      </c>
      <c r="K11" s="4">
        <v>1809.9265540561223</v>
      </c>
      <c r="L11" s="4">
        <v>13525.198153302268</v>
      </c>
      <c r="M11" s="1">
        <v>-2538.9825985028742</v>
      </c>
      <c r="N11" s="4">
        <v>536637.25089933176</v>
      </c>
      <c r="O11" s="1">
        <v>103459.44999999987</v>
      </c>
      <c r="P11" s="1">
        <v>15529.484846431569</v>
      </c>
      <c r="Q11" s="1">
        <v>409245.24733341718</v>
      </c>
      <c r="R11" s="22">
        <v>0.26372034274687589</v>
      </c>
      <c r="S11" s="4">
        <v>4560.1595157986858</v>
      </c>
      <c r="T11" s="4">
        <v>2886.5478093792108</v>
      </c>
      <c r="U11" s="4">
        <v>643.03460597611752</v>
      </c>
      <c r="V11" s="4">
        <v>88.663500000000013</v>
      </c>
      <c r="W11" s="23">
        <v>76325</v>
      </c>
      <c r="X11" s="24">
        <v>53030</v>
      </c>
      <c r="Y11" s="23">
        <v>23295</v>
      </c>
      <c r="Z11" s="4">
        <f t="shared" si="3"/>
        <v>69214</v>
      </c>
      <c r="AA11" s="25">
        <v>-15196</v>
      </c>
      <c r="AB11" s="25">
        <v>84410</v>
      </c>
      <c r="AC11" s="4">
        <v>-11924.40356131121</v>
      </c>
      <c r="AD11" s="4">
        <f t="shared" si="4"/>
        <v>-267399.43233070505</v>
      </c>
      <c r="AF11" s="4">
        <f t="shared" si="5"/>
        <v>525922.86601994035</v>
      </c>
    </row>
    <row r="12" spans="1:32" x14ac:dyDescent="0.2">
      <c r="A12" s="3">
        <v>1998</v>
      </c>
      <c r="B12" s="20">
        <f t="shared" si="0"/>
        <v>784936.9314211827</v>
      </c>
      <c r="C12" s="21">
        <f t="shared" si="1"/>
        <v>0.7849369314211827</v>
      </c>
      <c r="D12" s="4">
        <v>98125.566382513163</v>
      </c>
      <c r="E12" s="4">
        <f t="shared" si="2"/>
        <v>95576.783680148845</v>
      </c>
      <c r="F12" s="4">
        <v>-41733.653006754619</v>
      </c>
      <c r="G12" s="4">
        <v>42976.675301280135</v>
      </c>
      <c r="H12" s="4">
        <v>-2816.6889272955013</v>
      </c>
      <c r="I12" s="4">
        <v>80848.999329352257</v>
      </c>
      <c r="J12" s="4">
        <v>1493.4887224458894</v>
      </c>
      <c r="K12" s="4">
        <v>1809.9265540561223</v>
      </c>
      <c r="L12" s="4">
        <v>15546.81840942887</v>
      </c>
      <c r="M12" s="1">
        <v>-2548.7827023643122</v>
      </c>
      <c r="N12" s="4">
        <v>539761.14774103381</v>
      </c>
      <c r="O12" s="1">
        <v>103459.44999999995</v>
      </c>
      <c r="P12" s="1">
        <v>15144.595897164871</v>
      </c>
      <c r="Q12" s="1">
        <v>412881.7507022096</v>
      </c>
      <c r="R12" s="22">
        <v>0.281835288223798</v>
      </c>
      <c r="S12" s="4">
        <v>4518.4695431462233</v>
      </c>
      <c r="T12" s="4">
        <v>2826.6703677229661</v>
      </c>
      <c r="U12" s="4">
        <v>650.99818973974766</v>
      </c>
      <c r="V12" s="4">
        <v>54.531750000000002</v>
      </c>
      <c r="W12" s="23">
        <v>81786</v>
      </c>
      <c r="X12" s="24">
        <v>58746</v>
      </c>
      <c r="Y12" s="23">
        <v>23040</v>
      </c>
      <c r="Z12" s="4">
        <f t="shared" si="3"/>
        <v>67813</v>
      </c>
      <c r="AA12" s="25">
        <v>-15480</v>
      </c>
      <c r="AB12" s="25">
        <v>83293</v>
      </c>
      <c r="AC12" s="4">
        <v>-11924.40356131121</v>
      </c>
      <c r="AD12" s="4">
        <f t="shared" si="4"/>
        <v>-267935.30293657823</v>
      </c>
      <c r="AF12" s="4">
        <f t="shared" si="5"/>
        <v>505077.22492329322</v>
      </c>
    </row>
    <row r="13" spans="1:32" x14ac:dyDescent="0.2">
      <c r="A13" s="3">
        <v>1999</v>
      </c>
      <c r="B13" s="20">
        <f t="shared" si="0"/>
        <v>787763.26960325812</v>
      </c>
      <c r="C13" s="21">
        <f t="shared" si="1"/>
        <v>0.78776326960325815</v>
      </c>
      <c r="D13" s="4">
        <v>106420.28330470403</v>
      </c>
      <c r="E13" s="4">
        <f t="shared" si="2"/>
        <v>103861.70049847828</v>
      </c>
      <c r="F13" s="4">
        <v>-37193.71665669771</v>
      </c>
      <c r="G13" s="4">
        <v>45447.137557412905</v>
      </c>
      <c r="H13" s="4">
        <v>-2816.6889272955013</v>
      </c>
      <c r="I13" s="4">
        <v>80848.999329352257</v>
      </c>
      <c r="J13" s="4">
        <v>1568.8545358778215</v>
      </c>
      <c r="K13" s="4">
        <v>1769.8920860019507</v>
      </c>
      <c r="L13" s="4">
        <v>16795.805380052312</v>
      </c>
      <c r="M13" s="1">
        <v>-2558.5828062257515</v>
      </c>
      <c r="N13" s="4">
        <v>538465.56910477986</v>
      </c>
      <c r="O13" s="1">
        <v>103459.44999999995</v>
      </c>
      <c r="P13" s="1">
        <v>14759.706947898172</v>
      </c>
      <c r="Q13" s="1">
        <v>412098.80874296551</v>
      </c>
      <c r="R13" s="22">
        <v>0.2698003143960595</v>
      </c>
      <c r="S13" s="4">
        <v>4476.7795704937616</v>
      </c>
      <c r="T13" s="4">
        <v>2766.7929260667215</v>
      </c>
      <c r="U13" s="4">
        <v>658.96177350337791</v>
      </c>
      <c r="V13" s="4">
        <v>20.400000000000002</v>
      </c>
      <c r="W13" s="23">
        <v>79023</v>
      </c>
      <c r="X13" s="24">
        <v>56595</v>
      </c>
      <c r="Y13" s="23">
        <v>22428</v>
      </c>
      <c r="Z13" s="4">
        <f t="shared" si="3"/>
        <v>66413</v>
      </c>
      <c r="AA13" s="25">
        <v>-15764</v>
      </c>
      <c r="AB13" s="25">
        <v>82177</v>
      </c>
      <c r="AC13" s="4">
        <v>-11924.40356131121</v>
      </c>
      <c r="AD13" s="4">
        <f t="shared" si="4"/>
        <v>-268472.24743144109</v>
      </c>
      <c r="AF13" s="4">
        <f t="shared" si="5"/>
        <v>507366.61861050583</v>
      </c>
    </row>
    <row r="14" spans="1:32" x14ac:dyDescent="0.2">
      <c r="A14" s="3">
        <v>2000</v>
      </c>
      <c r="B14" s="20">
        <f t="shared" si="0"/>
        <v>767238.43307820521</v>
      </c>
      <c r="C14" s="21">
        <f t="shared" si="1"/>
        <v>0.76723843307820516</v>
      </c>
      <c r="D14" s="4">
        <v>101351.54970195539</v>
      </c>
      <c r="E14" s="4">
        <f t="shared" si="2"/>
        <v>98783.166791868192</v>
      </c>
      <c r="F14" s="4">
        <v>-39431.620371578196</v>
      </c>
      <c r="G14" s="4">
        <v>44440.080885716692</v>
      </c>
      <c r="H14" s="4">
        <v>-2816.6889272955013</v>
      </c>
      <c r="I14" s="4">
        <v>80848.999329352257</v>
      </c>
      <c r="J14" s="4">
        <v>1644.2175855807607</v>
      </c>
      <c r="K14" s="4">
        <v>1729.8576135856301</v>
      </c>
      <c r="L14" s="4">
        <v>14936.703586593752</v>
      </c>
      <c r="M14" s="1">
        <v>-2568.3829100871908</v>
      </c>
      <c r="N14" s="4">
        <v>529390.26628633705</v>
      </c>
      <c r="O14" s="1">
        <v>103459.44999999992</v>
      </c>
      <c r="P14" s="1">
        <v>14374.817998631475</v>
      </c>
      <c r="Q14" s="1">
        <v>403514.75588585832</v>
      </c>
      <c r="R14" s="22">
        <v>0.26273101489793849</v>
      </c>
      <c r="S14" s="4">
        <v>4435.0895978413</v>
      </c>
      <c r="T14" s="4">
        <v>2706.9154844104764</v>
      </c>
      <c r="U14" s="4">
        <v>666.92535726700817</v>
      </c>
      <c r="V14" s="4">
        <v>7.65</v>
      </c>
      <c r="W14" s="23">
        <v>74053</v>
      </c>
      <c r="X14" s="24">
        <v>52612</v>
      </c>
      <c r="Y14" s="23">
        <v>21441</v>
      </c>
      <c r="Z14" s="4">
        <f t="shared" si="3"/>
        <v>65012</v>
      </c>
      <c r="AA14" s="25">
        <v>-16049</v>
      </c>
      <c r="AB14" s="25">
        <v>81061</v>
      </c>
      <c r="AC14" s="4">
        <v>-11924.40356131121</v>
      </c>
      <c r="AD14" s="4">
        <f t="shared" si="4"/>
        <v>-269010.26796737587</v>
      </c>
      <c r="AF14" s="4">
        <f t="shared" si="5"/>
        <v>486303.76154951821</v>
      </c>
    </row>
    <row r="15" spans="1:32" x14ac:dyDescent="0.2">
      <c r="A15" s="3">
        <v>2001</v>
      </c>
      <c r="B15" s="20">
        <f t="shared" si="0"/>
        <v>761347.50310703937</v>
      </c>
      <c r="C15" s="21">
        <f t="shared" si="1"/>
        <v>0.76134750310703936</v>
      </c>
      <c r="D15" s="4">
        <v>105023.19957554739</v>
      </c>
      <c r="E15" s="4">
        <f t="shared" si="2"/>
        <v>102445.01656159876</v>
      </c>
      <c r="F15" s="4">
        <v>-35488.458334420357</v>
      </c>
      <c r="G15" s="4">
        <v>49916.622248264059</v>
      </c>
      <c r="H15" s="4">
        <v>-2816.6889272955013</v>
      </c>
      <c r="I15" s="4">
        <v>80848.999329352257</v>
      </c>
      <c r="J15" s="4">
        <v>1609.0087873707412</v>
      </c>
      <c r="K15" s="4">
        <v>1689.8231455314583</v>
      </c>
      <c r="L15" s="4">
        <v>9263.8933267447464</v>
      </c>
      <c r="M15" s="1">
        <v>-2578.1830139486301</v>
      </c>
      <c r="N15" s="4">
        <v>522802.48654544062</v>
      </c>
      <c r="O15" s="1">
        <v>103459.44999999998</v>
      </c>
      <c r="P15" s="1">
        <v>13989.929049364775</v>
      </c>
      <c r="Q15" s="1">
        <v>397410.57941674703</v>
      </c>
      <c r="R15" s="22">
        <v>0.25235126584673917</v>
      </c>
      <c r="S15" s="4">
        <v>4393.3996251888393</v>
      </c>
      <c r="T15" s="4">
        <v>2647.0380427542323</v>
      </c>
      <c r="U15" s="4">
        <v>674.88894103063853</v>
      </c>
      <c r="V15" s="4">
        <v>2.5500000000000003</v>
      </c>
      <c r="W15" s="23">
        <v>72488</v>
      </c>
      <c r="X15" s="24">
        <v>50657</v>
      </c>
      <c r="Y15" s="23">
        <v>21831</v>
      </c>
      <c r="Z15" s="4">
        <f t="shared" si="3"/>
        <v>63612</v>
      </c>
      <c r="AA15" s="25">
        <v>-16333</v>
      </c>
      <c r="AB15" s="25">
        <v>79945</v>
      </c>
      <c r="AC15" s="4">
        <v>-11924.40356131121</v>
      </c>
      <c r="AD15" s="4">
        <f t="shared" si="4"/>
        <v>-269549.36670077743</v>
      </c>
      <c r="AF15" s="4">
        <f t="shared" si="5"/>
        <v>479873.73284495075</v>
      </c>
    </row>
    <row r="16" spans="1:32" x14ac:dyDescent="0.2">
      <c r="A16" s="3">
        <v>2002</v>
      </c>
      <c r="B16" s="20">
        <f t="shared" si="0"/>
        <v>741770.80391075357</v>
      </c>
      <c r="C16" s="21">
        <f t="shared" si="1"/>
        <v>0.74177080391075356</v>
      </c>
      <c r="D16" s="4">
        <v>91916.363928270977</v>
      </c>
      <c r="E16" s="4">
        <f t="shared" si="2"/>
        <v>89328.380810460905</v>
      </c>
      <c r="F16" s="4">
        <v>-40177.588266475585</v>
      </c>
      <c r="G16" s="4">
        <v>39933.297798611253</v>
      </c>
      <c r="H16" s="4">
        <v>-2816.6889272955013</v>
      </c>
      <c r="I16" s="4">
        <v>82042.547973263412</v>
      </c>
      <c r="J16" s="4">
        <v>1681.6251289721738</v>
      </c>
      <c r="K16" s="4">
        <v>1649.788677477286</v>
      </c>
      <c r="L16" s="4">
        <v>9603.3815437179328</v>
      </c>
      <c r="M16" s="1">
        <v>-2587.9831178100726</v>
      </c>
      <c r="N16" s="4">
        <v>518839.42310029262</v>
      </c>
      <c r="O16" s="1">
        <v>103459.44999999995</v>
      </c>
      <c r="P16" s="1">
        <v>13605.040100098078</v>
      </c>
      <c r="Q16" s="1">
        <v>393877.1253717037</v>
      </c>
      <c r="R16" s="22">
        <v>0.20134319704299819</v>
      </c>
      <c r="S16" s="4">
        <v>4351.7096525363759</v>
      </c>
      <c r="T16" s="4">
        <v>2587.1606010979876</v>
      </c>
      <c r="U16" s="4">
        <v>682.85252479426856</v>
      </c>
      <c r="V16" s="4">
        <v>51.484500000000004</v>
      </c>
      <c r="W16" s="23">
        <v>71392</v>
      </c>
      <c r="X16" s="24">
        <v>49133</v>
      </c>
      <c r="Y16" s="23">
        <v>22259</v>
      </c>
      <c r="Z16" s="4">
        <f t="shared" si="3"/>
        <v>62211</v>
      </c>
      <c r="AA16" s="25">
        <v>-16617</v>
      </c>
      <c r="AB16" s="25">
        <v>78828</v>
      </c>
      <c r="AC16" s="4">
        <v>-11920</v>
      </c>
      <c r="AD16" s="4">
        <f t="shared" si="4"/>
        <v>-270089.54579236219</v>
      </c>
      <c r="AF16" s="4">
        <f t="shared" si="5"/>
        <v>459761.25811839133</v>
      </c>
    </row>
    <row r="17" spans="1:32" x14ac:dyDescent="0.2">
      <c r="A17" s="3">
        <v>2003</v>
      </c>
      <c r="B17" s="20">
        <f t="shared" si="0"/>
        <v>751807.93043984741</v>
      </c>
      <c r="C17" s="21">
        <f t="shared" si="1"/>
        <v>0.75180793043984739</v>
      </c>
      <c r="D17" s="4">
        <v>106752.19166579389</v>
      </c>
      <c r="E17" s="4">
        <f t="shared" si="2"/>
        <v>104324.32133932589</v>
      </c>
      <c r="F17" s="4">
        <v>-36263.873740280273</v>
      </c>
      <c r="G17" s="4">
        <v>44514.785031562787</v>
      </c>
      <c r="H17" s="4">
        <v>-2816.6889272955013</v>
      </c>
      <c r="I17" s="4">
        <v>88515.471671176085</v>
      </c>
      <c r="J17" s="4">
        <v>1754.238704433275</v>
      </c>
      <c r="K17" s="4">
        <v>1609.7542070748398</v>
      </c>
      <c r="L17" s="4">
        <v>9438.5047191226695</v>
      </c>
      <c r="M17" s="1">
        <v>-2427.8703264679971</v>
      </c>
      <c r="N17" s="4">
        <v>514974.60910052154</v>
      </c>
      <c r="O17" s="1">
        <v>102334.89999999994</v>
      </c>
      <c r="P17" s="1">
        <v>13297.611560056845</v>
      </c>
      <c r="Q17" s="1">
        <v>391273.43715269351</v>
      </c>
      <c r="R17" s="22">
        <v>0.24769495302785688</v>
      </c>
      <c r="S17" s="4">
        <v>4526.1338838679058</v>
      </c>
      <c r="T17" s="4">
        <v>2540.9891486775809</v>
      </c>
      <c r="U17" s="4">
        <v>764.14055823215404</v>
      </c>
      <c r="V17" s="4">
        <v>12.750000000000002</v>
      </c>
      <c r="W17" s="23">
        <v>70201</v>
      </c>
      <c r="X17" s="24">
        <v>48887</v>
      </c>
      <c r="Y17" s="23">
        <v>21314</v>
      </c>
      <c r="Z17" s="4">
        <f t="shared" si="3"/>
        <v>62308</v>
      </c>
      <c r="AA17" s="25">
        <v>-16554</v>
      </c>
      <c r="AB17" s="25">
        <v>78862</v>
      </c>
      <c r="AC17" s="4">
        <v>-11915</v>
      </c>
      <c r="AD17" s="4">
        <f t="shared" si="4"/>
        <v>-270630.80740717653</v>
      </c>
      <c r="AF17" s="4">
        <f t="shared" si="5"/>
        <v>469262.12303267093</v>
      </c>
    </row>
    <row r="18" spans="1:32" x14ac:dyDescent="0.2">
      <c r="A18" s="3">
        <v>2004</v>
      </c>
      <c r="B18" s="20">
        <f t="shared" si="0"/>
        <v>737346.93029649428</v>
      </c>
      <c r="C18" s="21">
        <f t="shared" si="1"/>
        <v>0.73734693029649423</v>
      </c>
      <c r="D18" s="4">
        <v>102342.37681781362</v>
      </c>
      <c r="E18" s="4">
        <f t="shared" si="2"/>
        <v>100074.61928268766</v>
      </c>
      <c r="F18" s="4">
        <v>-34404.187907445375</v>
      </c>
      <c r="G18" s="4">
        <v>39933.297798611253</v>
      </c>
      <c r="H18" s="4">
        <v>-2622.3842627631202</v>
      </c>
      <c r="I18" s="4">
        <v>86070.774699293033</v>
      </c>
      <c r="J18" s="4">
        <v>1829.2368189356098</v>
      </c>
      <c r="K18" s="4">
        <v>1625.4999810553181</v>
      </c>
      <c r="L18" s="4">
        <v>9910.1396901269218</v>
      </c>
      <c r="M18" s="1">
        <v>-2267.7575351259588</v>
      </c>
      <c r="N18" s="4">
        <v>503580.31101380661</v>
      </c>
      <c r="O18" s="1">
        <v>101210.34999999985</v>
      </c>
      <c r="P18" s="1">
        <v>12990.183020015604</v>
      </c>
      <c r="Q18" s="1">
        <v>381101.57014744694</v>
      </c>
      <c r="R18" s="22">
        <v>0.25424600164844346</v>
      </c>
      <c r="S18" s="4">
        <v>4700.5581151994338</v>
      </c>
      <c r="T18" s="4">
        <v>2494.8176962571747</v>
      </c>
      <c r="U18" s="4">
        <v>845.4285916700394</v>
      </c>
      <c r="V18" s="4">
        <v>12.750000000000002</v>
      </c>
      <c r="W18" s="23">
        <v>71288</v>
      </c>
      <c r="X18" s="24">
        <v>50756</v>
      </c>
      <c r="Y18" s="23">
        <v>20532</v>
      </c>
      <c r="Z18" s="4">
        <f t="shared" si="3"/>
        <v>62404</v>
      </c>
      <c r="AA18" s="25">
        <v>-16491</v>
      </c>
      <c r="AB18" s="25">
        <v>78895</v>
      </c>
      <c r="AC18" s="4">
        <v>-11911.08619991906</v>
      </c>
      <c r="AD18" s="4">
        <f t="shared" si="4"/>
        <v>-271173.15371460572</v>
      </c>
      <c r="AF18" s="4">
        <f t="shared" si="5"/>
        <v>454262.6903819695</v>
      </c>
    </row>
    <row r="19" spans="1:32" x14ac:dyDescent="0.2">
      <c r="A19" s="3">
        <v>2005</v>
      </c>
      <c r="B19" s="20">
        <f t="shared" si="0"/>
        <v>721578.68291571666</v>
      </c>
      <c r="C19" s="21">
        <f t="shared" si="1"/>
        <v>0.7215786829157167</v>
      </c>
      <c r="D19" s="4">
        <v>93880.455584968484</v>
      </c>
      <c r="E19" s="4">
        <f t="shared" si="2"/>
        <v>91772.810841184575</v>
      </c>
      <c r="F19" s="4">
        <v>-35155.389733166128</v>
      </c>
      <c r="G19" s="4">
        <v>34941.63557378485</v>
      </c>
      <c r="H19" s="4">
        <v>-2434.3871345793195</v>
      </c>
      <c r="I19" s="4">
        <v>82937.709456196768</v>
      </c>
      <c r="J19" s="4">
        <v>1904.238318861313</v>
      </c>
      <c r="K19" s="4">
        <v>1641.2457552602252</v>
      </c>
      <c r="L19" s="4">
        <v>10045.403348610762</v>
      </c>
      <c r="M19" s="1">
        <v>-2107.6447437839029</v>
      </c>
      <c r="N19" s="4">
        <v>495786.87207453203</v>
      </c>
      <c r="O19" s="1">
        <v>100085.79999999999</v>
      </c>
      <c r="P19" s="1">
        <v>12682.754479974366</v>
      </c>
      <c r="Q19" s="1">
        <v>374497.41477247758</v>
      </c>
      <c r="R19" s="22">
        <v>0.25831421310422142</v>
      </c>
      <c r="S19" s="4">
        <v>4874.9823465309628</v>
      </c>
      <c r="T19" s="4">
        <v>2448.646243836768</v>
      </c>
      <c r="U19" s="4">
        <v>926.71662510792476</v>
      </c>
      <c r="V19" s="4">
        <v>45.900000000000006</v>
      </c>
      <c r="W19" s="23">
        <v>71517</v>
      </c>
      <c r="X19" s="24">
        <v>50682</v>
      </c>
      <c r="Y19" s="23">
        <v>20835</v>
      </c>
      <c r="Z19" s="4">
        <f t="shared" si="3"/>
        <v>62502</v>
      </c>
      <c r="AA19" s="25">
        <v>-16428</v>
      </c>
      <c r="AB19" s="25">
        <v>78930</v>
      </c>
      <c r="AC19" s="4">
        <f>-11914</f>
        <v>-11914</v>
      </c>
      <c r="AD19" s="4">
        <f t="shared" si="4"/>
        <v>-271716.5868883825</v>
      </c>
      <c r="AF19" s="4">
        <f t="shared" si="5"/>
        <v>437948.0960273341</v>
      </c>
    </row>
    <row r="20" spans="1:32" x14ac:dyDescent="0.2">
      <c r="A20" s="3">
        <v>2006</v>
      </c>
      <c r="B20" s="20">
        <f t="shared" si="0"/>
        <v>717856.85366035195</v>
      </c>
      <c r="C20" s="21">
        <f t="shared" si="1"/>
        <v>0.7178568536603519</v>
      </c>
      <c r="D20" s="4">
        <v>97400.496168820056</v>
      </c>
      <c r="E20" s="4">
        <f t="shared" si="2"/>
        <v>95452.964216378212</v>
      </c>
      <c r="F20" s="4">
        <v>-36831.200545235675</v>
      </c>
      <c r="G20" s="4">
        <v>39634.910634614636</v>
      </c>
      <c r="H20" s="4">
        <v>-2252.6976548486527</v>
      </c>
      <c r="I20" s="4">
        <v>82937.709456196768</v>
      </c>
      <c r="J20" s="4">
        <v>1979.243210488489</v>
      </c>
      <c r="K20" s="4">
        <v>1656.9915283459802</v>
      </c>
      <c r="L20" s="4">
        <v>10275.539539258507</v>
      </c>
      <c r="M20" s="1">
        <v>-1947.5319524418469</v>
      </c>
      <c r="N20" s="4">
        <v>487583.88944397378</v>
      </c>
      <c r="O20" s="1">
        <v>98961.249999999971</v>
      </c>
      <c r="P20" s="1">
        <v>12375.325939933131</v>
      </c>
      <c r="Q20" s="1">
        <v>367527.06405099988</v>
      </c>
      <c r="R20" s="22">
        <v>0.2640376493365385</v>
      </c>
      <c r="S20" s="4">
        <v>5049.4065778624918</v>
      </c>
      <c r="T20" s="4">
        <v>2402.4747914163618</v>
      </c>
      <c r="U20" s="4">
        <v>1008.0046585458101</v>
      </c>
      <c r="V20" s="4">
        <v>35.700000000000003</v>
      </c>
      <c r="W20" s="23">
        <v>72221</v>
      </c>
      <c r="X20" s="24">
        <v>52501</v>
      </c>
      <c r="Y20" s="23">
        <v>19720</v>
      </c>
      <c r="Z20" s="4">
        <f t="shared" si="3"/>
        <v>62599</v>
      </c>
      <c r="AA20" s="25">
        <v>-16364</v>
      </c>
      <c r="AB20" s="25">
        <v>78963</v>
      </c>
      <c r="AC20" s="4">
        <v>-11918.444678267908</v>
      </c>
      <c r="AD20" s="4">
        <f t="shared" si="4"/>
        <v>-272261.10910659569</v>
      </c>
      <c r="AF20" s="4">
        <f t="shared" si="5"/>
        <v>433677.29987548839</v>
      </c>
    </row>
    <row r="21" spans="1:32" ht="15.75" customHeight="1" x14ac:dyDescent="0.2">
      <c r="A21" s="3">
        <v>2007</v>
      </c>
      <c r="B21" s="20">
        <f t="shared" si="0"/>
        <v>702565.77270882414</v>
      </c>
      <c r="C21" s="21">
        <f t="shared" si="1"/>
        <v>0.70256577270882414</v>
      </c>
      <c r="D21" s="4">
        <v>91908.669165557731</v>
      </c>
      <c r="E21" s="4">
        <f t="shared" si="2"/>
        <v>90121.250004457936</v>
      </c>
      <c r="F21" s="4">
        <v>-34785.022737167026</v>
      </c>
      <c r="G21" s="4">
        <v>34941.63557378485</v>
      </c>
      <c r="H21" s="4">
        <v>-2077.3155953651731</v>
      </c>
      <c r="I21" s="4">
        <v>82154.443145422701</v>
      </c>
      <c r="J21" s="4">
        <v>2054.2514870991272</v>
      </c>
      <c r="K21" s="4">
        <v>1672.7373012088028</v>
      </c>
      <c r="L21" s="4">
        <v>7947.9399905744494</v>
      </c>
      <c r="M21" s="1">
        <v>-1787.4191610997916</v>
      </c>
      <c r="N21" s="4">
        <v>483760.52270436625</v>
      </c>
      <c r="O21" s="1">
        <v>97836.699999999983</v>
      </c>
      <c r="P21" s="1">
        <v>12067.897399891894</v>
      </c>
      <c r="Q21" s="1">
        <v>364892.9903439763</v>
      </c>
      <c r="R21" s="22">
        <v>0.23313758216315042</v>
      </c>
      <c r="S21" s="4">
        <v>5223.8308091940207</v>
      </c>
      <c r="T21" s="4">
        <v>2356.3033389959551</v>
      </c>
      <c r="U21" s="4">
        <v>1089.2926919836955</v>
      </c>
      <c r="V21" s="4">
        <v>68.875500000000002</v>
      </c>
      <c r="W21" s="23">
        <v>65989</v>
      </c>
      <c r="X21" s="24">
        <v>46773</v>
      </c>
      <c r="Y21" s="23">
        <v>19216</v>
      </c>
      <c r="Z21" s="4">
        <f t="shared" si="3"/>
        <v>62695</v>
      </c>
      <c r="AA21" s="25">
        <v>-16302</v>
      </c>
      <c r="AB21" s="25">
        <v>78997</v>
      </c>
      <c r="AC21" s="4">
        <v>-11900</v>
      </c>
      <c r="AD21" s="4">
        <f t="shared" si="4"/>
        <v>-272806.72255169909</v>
      </c>
      <c r="AF21" s="4">
        <f t="shared" si="5"/>
        <v>417859.05015712511</v>
      </c>
    </row>
    <row r="22" spans="1:32" ht="15.75" customHeight="1" x14ac:dyDescent="0.2">
      <c r="A22" s="3">
        <v>2008</v>
      </c>
      <c r="B22" s="20">
        <f t="shared" si="0"/>
        <v>713924.85250004299</v>
      </c>
      <c r="C22" s="21">
        <f t="shared" si="1"/>
        <v>0.71392485250004301</v>
      </c>
      <c r="D22" s="4">
        <v>94720.965599586008</v>
      </c>
      <c r="E22" s="4">
        <f t="shared" si="2"/>
        <v>93428.478544527854</v>
      </c>
      <c r="F22" s="4">
        <v>-29158.199009440246</v>
      </c>
      <c r="G22" s="4">
        <v>31905.723000059679</v>
      </c>
      <c r="H22" s="4">
        <v>-1908.2410722302593</v>
      </c>
      <c r="I22" s="4">
        <v>80333.939057578755</v>
      </c>
      <c r="J22" s="4">
        <v>2129.2631514879722</v>
      </c>
      <c r="K22" s="4">
        <v>1688.4830831303216</v>
      </c>
      <c r="L22" s="4">
        <v>9729.9973889997746</v>
      </c>
      <c r="M22" s="1">
        <v>-1292.4870550581479</v>
      </c>
      <c r="N22" s="4">
        <v>488693.3739555151</v>
      </c>
      <c r="O22" s="1">
        <v>100135.09999999983</v>
      </c>
      <c r="P22" s="1">
        <v>12426.242283691921</v>
      </c>
      <c r="Q22" s="1">
        <v>367015.65119183966</v>
      </c>
      <c r="R22" s="22">
        <v>0.23135672582607189</v>
      </c>
      <c r="S22" s="4">
        <v>5110.2370689451154</v>
      </c>
      <c r="T22" s="4">
        <v>2509.5231293844586</v>
      </c>
      <c r="U22" s="4">
        <v>1221.3361804462115</v>
      </c>
      <c r="V22" s="4">
        <v>17.850000000000001</v>
      </c>
      <c r="W22" s="23">
        <v>68815</v>
      </c>
      <c r="X22" s="24">
        <v>49822</v>
      </c>
      <c r="Y22" s="23">
        <v>18994</v>
      </c>
      <c r="Z22" s="4">
        <f t="shared" si="3"/>
        <v>62988</v>
      </c>
      <c r="AA22" s="25">
        <v>-16443</v>
      </c>
      <c r="AB22" s="25">
        <v>79431</v>
      </c>
      <c r="AC22" s="4">
        <v>-11878.153298259813</v>
      </c>
      <c r="AD22" s="4">
        <f t="shared" si="4"/>
        <v>-273353.42941052013</v>
      </c>
      <c r="AF22" s="4">
        <f t="shared" si="5"/>
        <v>428693.26979126298</v>
      </c>
    </row>
    <row r="23" spans="1:32" ht="15.75" customHeight="1" x14ac:dyDescent="0.2">
      <c r="A23" s="3">
        <v>2009</v>
      </c>
      <c r="B23" s="20">
        <f t="shared" si="0"/>
        <v>700881.19870784367</v>
      </c>
      <c r="C23" s="21">
        <f t="shared" si="1"/>
        <v>0.70088119870784371</v>
      </c>
      <c r="D23" s="4">
        <v>92909.845567221171</v>
      </c>
      <c r="E23" s="4">
        <f t="shared" si="2"/>
        <v>92112.290618204672</v>
      </c>
      <c r="F23" s="4">
        <v>-29573.715278683634</v>
      </c>
      <c r="G23" s="4">
        <v>29614.287791726372</v>
      </c>
      <c r="H23" s="4">
        <v>-352.70922766324293</v>
      </c>
      <c r="I23" s="4">
        <v>78953.103898538349</v>
      </c>
      <c r="J23" s="4">
        <v>2601.31410234446</v>
      </c>
      <c r="K23" s="4">
        <v>1761.0141482403387</v>
      </c>
      <c r="L23" s="4">
        <v>9906.5501327185193</v>
      </c>
      <c r="M23" s="1">
        <v>-797.55494901650218</v>
      </c>
      <c r="N23" s="4">
        <v>479797.90808963904</v>
      </c>
      <c r="O23" s="1">
        <v>102433.5</v>
      </c>
      <c r="P23" s="1">
        <v>12784.587167491951</v>
      </c>
      <c r="Q23" s="1">
        <v>355271.71942267771</v>
      </c>
      <c r="R23" s="22">
        <v>0.22957586948899344</v>
      </c>
      <c r="S23" s="4">
        <v>4996.6433286962092</v>
      </c>
      <c r="T23" s="4">
        <v>2662.7429197729625</v>
      </c>
      <c r="U23" s="4">
        <v>1353.3796689087276</v>
      </c>
      <c r="V23" s="4">
        <v>5.1000000000000005</v>
      </c>
      <c r="W23" s="23">
        <v>65692</v>
      </c>
      <c r="X23" s="24">
        <v>47166</v>
      </c>
      <c r="Y23" s="23">
        <v>18526</v>
      </c>
      <c r="Z23" s="4">
        <f t="shared" si="3"/>
        <v>63279</v>
      </c>
      <c r="AA23" s="25">
        <v>-16586</v>
      </c>
      <c r="AB23" s="25">
        <v>79865</v>
      </c>
      <c r="AC23" s="4">
        <v>-11878.5</v>
      </c>
      <c r="AD23" s="4">
        <f t="shared" si="4"/>
        <v>-273901.23187426868</v>
      </c>
      <c r="AF23" s="4">
        <f t="shared" si="5"/>
        <v>415101.46683357505</v>
      </c>
    </row>
    <row r="24" spans="1:32" ht="15.75" customHeight="1" x14ac:dyDescent="0.2">
      <c r="A24" s="3">
        <v>2010</v>
      </c>
      <c r="B24" s="20">
        <f t="shared" si="0"/>
        <v>678426.04307013482</v>
      </c>
      <c r="C24" s="21">
        <f t="shared" si="1"/>
        <v>0.67842604307013488</v>
      </c>
      <c r="D24" s="4">
        <v>81779.127409000648</v>
      </c>
      <c r="E24" s="4">
        <f t="shared" si="2"/>
        <v>80607.667754376569</v>
      </c>
      <c r="F24" s="4">
        <v>-31137.630906518581</v>
      </c>
      <c r="G24" s="4">
        <v>35090.829154273742</v>
      </c>
      <c r="H24" s="4">
        <v>-2185.5644896646445</v>
      </c>
      <c r="I24" s="4">
        <v>65575.625469744627</v>
      </c>
      <c r="J24" s="4">
        <v>3073.6220921308131</v>
      </c>
      <c r="K24" s="4">
        <v>1833.5452132388891</v>
      </c>
      <c r="L24" s="4">
        <v>9528.7008757958065</v>
      </c>
      <c r="M24" s="1">
        <v>-1171.4596546240764</v>
      </c>
      <c r="N24" s="4">
        <v>486690.37531575828</v>
      </c>
      <c r="O24" s="1">
        <v>104731.89999999994</v>
      </c>
      <c r="P24" s="1">
        <v>13142.93205129198</v>
      </c>
      <c r="Q24" s="1">
        <v>359300.42074551125</v>
      </c>
      <c r="R24" s="22">
        <v>0.22779501315191503</v>
      </c>
      <c r="S24" s="4">
        <v>4883.0495884473048</v>
      </c>
      <c r="T24" s="4">
        <v>2815.962710161466</v>
      </c>
      <c r="U24" s="4">
        <v>1485.4231573712441</v>
      </c>
      <c r="V24" s="4">
        <v>7.65</v>
      </c>
      <c r="W24" s="23">
        <v>47556</v>
      </c>
      <c r="X24" s="24">
        <v>27203</v>
      </c>
      <c r="Y24" s="23">
        <v>20353</v>
      </c>
      <c r="Z24" s="4">
        <f t="shared" si="3"/>
        <v>63572</v>
      </c>
      <c r="AA24" s="25">
        <v>-16728</v>
      </c>
      <c r="AB24" s="25">
        <v>80300</v>
      </c>
      <c r="AC24" s="4">
        <v>-11879</v>
      </c>
      <c r="AD24" s="4">
        <f t="shared" si="4"/>
        <v>-274450.13213854574</v>
      </c>
      <c r="AF24" s="4">
        <f t="shared" si="5"/>
        <v>392096.91093158908</v>
      </c>
    </row>
    <row r="25" spans="1:32" ht="15.75" customHeight="1" x14ac:dyDescent="0.2">
      <c r="A25" s="3">
        <v>2011</v>
      </c>
      <c r="B25" s="20">
        <f t="shared" si="0"/>
        <v>674224.91561129806</v>
      </c>
      <c r="C25" s="21">
        <f t="shared" si="1"/>
        <v>0.67422491561129805</v>
      </c>
      <c r="D25" s="4">
        <v>84180.497800258236</v>
      </c>
      <c r="E25" s="4">
        <f t="shared" si="2"/>
        <v>82635.133440026591</v>
      </c>
      <c r="F25" s="4">
        <v>-32512.437597104246</v>
      </c>
      <c r="G25" s="4">
        <v>29278.602234494301</v>
      </c>
      <c r="H25" s="4">
        <v>-2356.3546263912067</v>
      </c>
      <c r="I25" s="4">
        <v>73998.740056381503</v>
      </c>
      <c r="J25" s="4">
        <v>3546.1871188539976</v>
      </c>
      <c r="K25" s="4">
        <v>1906.0762876305364</v>
      </c>
      <c r="L25" s="4">
        <v>10319.684326393359</v>
      </c>
      <c r="M25" s="1">
        <v>-1545.3643602316497</v>
      </c>
      <c r="N25" s="4">
        <v>486067.78217127151</v>
      </c>
      <c r="O25" s="1">
        <v>107030.29999999992</v>
      </c>
      <c r="P25" s="1">
        <v>13501.27693509201</v>
      </c>
      <c r="Q25" s="1">
        <v>355819.16169773892</v>
      </c>
      <c r="R25" s="22">
        <v>0.2260141568148365</v>
      </c>
      <c r="S25" s="4">
        <v>4769.4558481983977</v>
      </c>
      <c r="T25" s="4">
        <v>2969.1825005499695</v>
      </c>
      <c r="U25" s="4">
        <v>1617.4666458337601</v>
      </c>
      <c r="V25" s="4">
        <v>5.1000000000000005</v>
      </c>
      <c r="W25" s="23">
        <v>41657</v>
      </c>
      <c r="X25" s="24">
        <v>22815</v>
      </c>
      <c r="Y25" s="23">
        <v>18842</v>
      </c>
      <c r="Z25" s="4">
        <f t="shared" si="3"/>
        <v>63865</v>
      </c>
      <c r="AA25" s="25">
        <v>-16869</v>
      </c>
      <c r="AB25" s="25">
        <v>80734</v>
      </c>
      <c r="AC25" s="4">
        <v>-11880.422339133955</v>
      </c>
      <c r="AD25" s="4">
        <f t="shared" si="4"/>
        <v>-275000.13240335247</v>
      </c>
      <c r="AF25" s="4">
        <f t="shared" si="5"/>
        <v>387344.36086881167</v>
      </c>
    </row>
    <row r="26" spans="1:32" ht="15.75" customHeight="1" x14ac:dyDescent="0.2">
      <c r="A26" s="3">
        <v>2012</v>
      </c>
      <c r="B26" s="20">
        <f t="shared" si="0"/>
        <v>683761.97630826896</v>
      </c>
      <c r="C26" s="21">
        <f t="shared" si="1"/>
        <v>0.68376197630826896</v>
      </c>
      <c r="D26" s="4">
        <v>87360.662988889817</v>
      </c>
      <c r="E26" s="4">
        <f t="shared" si="2"/>
        <v>85441.393923050578</v>
      </c>
      <c r="F26" s="4">
        <v>-28047.098045593561</v>
      </c>
      <c r="G26" s="4">
        <v>29838.078164723833</v>
      </c>
      <c r="H26" s="4">
        <v>-2065.8183612710964</v>
      </c>
      <c r="I26" s="4">
        <v>71984.626776384437</v>
      </c>
      <c r="J26" s="4">
        <v>4019.0091787893016</v>
      </c>
      <c r="K26" s="4">
        <v>1978.6073576600349</v>
      </c>
      <c r="L26" s="4">
        <v>9653.2579181968576</v>
      </c>
      <c r="M26" s="1">
        <v>-1919.2690658392407</v>
      </c>
      <c r="N26" s="4">
        <v>489388.58238521841</v>
      </c>
      <c r="O26" s="1">
        <v>109328.69999999994</v>
      </c>
      <c r="P26" s="1">
        <v>13859.621818892039</v>
      </c>
      <c r="Q26" s="1">
        <v>356185.05900840013</v>
      </c>
      <c r="R26" s="22">
        <v>0.22423330047775805</v>
      </c>
      <c r="S26" s="4">
        <v>4655.8621079494933</v>
      </c>
      <c r="T26" s="4">
        <v>3122.402290938473</v>
      </c>
      <c r="U26" s="4">
        <v>1749.5101342962766</v>
      </c>
      <c r="V26" s="4">
        <v>98.787000000000006</v>
      </c>
      <c r="W26" s="23">
        <v>44776</v>
      </c>
      <c r="X26" s="24">
        <v>25790</v>
      </c>
      <c r="Y26" s="23">
        <v>18987</v>
      </c>
      <c r="Z26" s="4">
        <f t="shared" si="3"/>
        <v>64156</v>
      </c>
      <c r="AA26" s="25">
        <v>-17012</v>
      </c>
      <c r="AB26" s="25">
        <v>81168</v>
      </c>
      <c r="AC26" s="4">
        <v>-11884</v>
      </c>
      <c r="AD26" s="4">
        <f t="shared" si="4"/>
        <v>-275551.23487309867</v>
      </c>
      <c r="AF26" s="4">
        <f t="shared" si="5"/>
        <v>396326.74143517029</v>
      </c>
    </row>
    <row r="27" spans="1:32" ht="15.75" customHeight="1" x14ac:dyDescent="0.2">
      <c r="A27" s="3">
        <v>2013</v>
      </c>
      <c r="B27" s="20">
        <f t="shared" si="0"/>
        <v>687032.22681266163</v>
      </c>
      <c r="C27" s="21">
        <f t="shared" si="1"/>
        <v>0.68703222681266163</v>
      </c>
      <c r="D27" s="4">
        <v>86193.700721576766</v>
      </c>
      <c r="E27" s="4">
        <f t="shared" si="2"/>
        <v>84696.521864634546</v>
      </c>
      <c r="F27" s="4">
        <v>-27895.287492523279</v>
      </c>
      <c r="G27" s="4">
        <v>28114.208532564808</v>
      </c>
      <c r="H27" s="4">
        <v>-1120.0024203342946</v>
      </c>
      <c r="I27" s="4">
        <v>69981.127307567236</v>
      </c>
      <c r="J27" s="4">
        <v>4492.0882793984847</v>
      </c>
      <c r="K27" s="4">
        <v>2051.1384264634007</v>
      </c>
      <c r="L27" s="4">
        <v>10570.428088440418</v>
      </c>
      <c r="M27" s="1">
        <v>-1497.1788569422138</v>
      </c>
      <c r="N27" s="4">
        <v>486404.70494802709</v>
      </c>
      <c r="O27" s="1">
        <v>106220.24999999999</v>
      </c>
      <c r="P27" s="1">
        <v>14880.361790928484</v>
      </c>
      <c r="Q27" s="1">
        <v>355757.69386527652</v>
      </c>
      <c r="R27" s="22">
        <v>0.21973721341724475</v>
      </c>
      <c r="S27" s="4">
        <v>4389.5241826451356</v>
      </c>
      <c r="T27" s="4">
        <v>3066.4940475894232</v>
      </c>
      <c r="U27" s="4">
        <v>1723.471528463328</v>
      </c>
      <c r="V27" s="4">
        <v>7.65</v>
      </c>
      <c r="W27" s="23">
        <v>52165</v>
      </c>
      <c r="X27" s="24">
        <v>33350</v>
      </c>
      <c r="Y27" s="23">
        <v>18816</v>
      </c>
      <c r="Z27" s="4">
        <f t="shared" si="3"/>
        <v>63766</v>
      </c>
      <c r="AA27" s="25">
        <v>-17588</v>
      </c>
      <c r="AB27" s="25">
        <v>81354</v>
      </c>
      <c r="AC27" s="4">
        <v>-11887.038607851073</v>
      </c>
      <c r="AD27" s="4">
        <f t="shared" si="4"/>
        <v>-276103.44175661192</v>
      </c>
      <c r="AF27" s="4">
        <f t="shared" si="5"/>
        <v>399041.74644819862</v>
      </c>
    </row>
    <row r="28" spans="1:32" ht="15.75" customHeight="1" x14ac:dyDescent="0.2">
      <c r="A28" s="3">
        <v>2014</v>
      </c>
      <c r="B28" s="20">
        <f t="shared" si="0"/>
        <v>685155.87353815162</v>
      </c>
      <c r="C28" s="21">
        <f t="shared" si="1"/>
        <v>0.68515587353815166</v>
      </c>
      <c r="D28" s="4">
        <v>103225.01572299318</v>
      </c>
      <c r="E28" s="4">
        <f t="shared" si="2"/>
        <v>102149.92707494796</v>
      </c>
      <c r="F28" s="4">
        <v>-28569.275566738801</v>
      </c>
      <c r="G28" s="4">
        <v>34680.546805287806</v>
      </c>
      <c r="H28" s="4">
        <v>-1703.3023101856343</v>
      </c>
      <c r="I28" s="4">
        <v>82154.443145422701</v>
      </c>
      <c r="J28" s="4">
        <v>4569.4912383804603</v>
      </c>
      <c r="K28" s="4">
        <v>1995.0231599354738</v>
      </c>
      <c r="L28" s="4">
        <v>10098.08925089116</v>
      </c>
      <c r="M28" s="1">
        <v>-1075.0886480452198</v>
      </c>
      <c r="N28" s="4">
        <v>478581.9464632037</v>
      </c>
      <c r="O28" s="1">
        <v>103111.79999999996</v>
      </c>
      <c r="P28" s="1">
        <v>15901.101762964932</v>
      </c>
      <c r="Q28" s="1">
        <v>350400.31067452102</v>
      </c>
      <c r="R28" s="22">
        <v>0.21524112635673148</v>
      </c>
      <c r="S28" s="4">
        <v>4123.186257340777</v>
      </c>
      <c r="T28" s="4">
        <v>3010.585804240372</v>
      </c>
      <c r="U28" s="4">
        <v>1697.4329226303789</v>
      </c>
      <c r="V28" s="4">
        <v>7.65</v>
      </c>
      <c r="W28" s="23">
        <v>41049</v>
      </c>
      <c r="X28" s="24">
        <v>23085</v>
      </c>
      <c r="Y28" s="23">
        <v>17964</v>
      </c>
      <c r="Z28" s="4">
        <f t="shared" si="3"/>
        <v>63375</v>
      </c>
      <c r="AA28" s="25">
        <v>-18165</v>
      </c>
      <c r="AB28" s="25">
        <v>81540</v>
      </c>
      <c r="AC28" s="4">
        <v>-11900</v>
      </c>
      <c r="AD28" s="4">
        <f t="shared" si="4"/>
        <v>-276656.75526714622</v>
      </c>
      <c r="AF28" s="4">
        <f t="shared" si="5"/>
        <v>396599.11827100546</v>
      </c>
    </row>
    <row r="29" spans="1:32" ht="15.75" customHeight="1" x14ac:dyDescent="0.2">
      <c r="A29" s="3">
        <v>2015</v>
      </c>
      <c r="B29" s="20">
        <f t="shared" si="0"/>
        <v>660116.59124347882</v>
      </c>
      <c r="C29" s="21">
        <f t="shared" si="1"/>
        <v>0.66011659124347877</v>
      </c>
      <c r="D29" s="4">
        <v>77958.060101785872</v>
      </c>
      <c r="E29" s="4">
        <f t="shared" si="2"/>
        <v>76599.564808519048</v>
      </c>
      <c r="F29" s="4">
        <v>-29573.715278683634</v>
      </c>
      <c r="G29" s="4">
        <v>34419.458042073718</v>
      </c>
      <c r="H29" s="4">
        <v>-3309.7501971745987</v>
      </c>
      <c r="I29" s="4">
        <v>59241.221040140546</v>
      </c>
      <c r="J29" s="4">
        <v>4646.7521691865804</v>
      </c>
      <c r="K29" s="4">
        <v>1938.9079000065035</v>
      </c>
      <c r="L29" s="4">
        <v>10595.186426236744</v>
      </c>
      <c r="M29" s="1">
        <v>-1358.4952932668193</v>
      </c>
      <c r="N29" s="4">
        <v>476142.02643495979</v>
      </c>
      <c r="O29" s="1">
        <v>100003.34999999983</v>
      </c>
      <c r="P29" s="1">
        <v>16921.841735001381</v>
      </c>
      <c r="Q29" s="1">
        <v>350400.26594034495</v>
      </c>
      <c r="R29" s="22">
        <v>0.21074503929621824</v>
      </c>
      <c r="S29" s="4">
        <v>3856.8483320364194</v>
      </c>
      <c r="T29" s="4">
        <v>2954.6775608913222</v>
      </c>
      <c r="U29" s="4">
        <v>1671.3943167974307</v>
      </c>
      <c r="V29" s="4">
        <v>33.150000000000006</v>
      </c>
      <c r="W29" s="23">
        <v>44389</v>
      </c>
      <c r="X29" s="24">
        <v>25482</v>
      </c>
      <c r="Y29" s="23">
        <v>18906</v>
      </c>
      <c r="Z29" s="4">
        <f t="shared" si="3"/>
        <v>62986</v>
      </c>
      <c r="AA29" s="25">
        <v>-18740</v>
      </c>
      <c r="AB29" s="25">
        <v>81726</v>
      </c>
      <c r="AC29" s="4">
        <v>-11905</v>
      </c>
      <c r="AD29" s="4">
        <f t="shared" si="4"/>
        <v>-277211.17762239103</v>
      </c>
      <c r="AF29" s="4">
        <f t="shared" si="5"/>
        <v>371000.41362108779</v>
      </c>
    </row>
    <row r="30" spans="1:32" ht="15.75" customHeight="1" x14ac:dyDescent="0.2">
      <c r="A30" s="3">
        <v>2016</v>
      </c>
      <c r="B30" s="20">
        <f t="shared" si="0"/>
        <v>643652.2221321601</v>
      </c>
      <c r="C30" s="21">
        <f t="shared" si="1"/>
        <v>0.64365222213216011</v>
      </c>
      <c r="D30" s="4">
        <v>69898.523641094944</v>
      </c>
      <c r="E30" s="4">
        <f t="shared" si="2"/>
        <v>68256.621702606513</v>
      </c>
      <c r="F30" s="4">
        <v>-28124.311786532904</v>
      </c>
      <c r="G30" s="4">
        <v>36247.079405704142</v>
      </c>
      <c r="H30" s="4">
        <v>552.92024219817904</v>
      </c>
      <c r="I30" s="4">
        <v>45901.041042317636</v>
      </c>
      <c r="J30" s="4">
        <v>4454.360388453867</v>
      </c>
      <c r="K30" s="4">
        <v>1882.7926401889999</v>
      </c>
      <c r="L30" s="4">
        <v>8984.6417087650188</v>
      </c>
      <c r="M30" s="1">
        <v>-1641.9019384884343</v>
      </c>
      <c r="N30" s="4">
        <v>468455.6004295536</v>
      </c>
      <c r="O30" s="1">
        <v>96894.9</v>
      </c>
      <c r="P30" s="1">
        <v>17943.766748239032</v>
      </c>
      <c r="Q30" s="1">
        <v>345208.63018780539</v>
      </c>
      <c r="R30" s="22">
        <v>0.20624895223570494</v>
      </c>
      <c r="S30" s="4">
        <v>3590.5104067320608</v>
      </c>
      <c r="T30" s="4">
        <v>2898.769317542271</v>
      </c>
      <c r="U30" s="4">
        <v>1645.3557109644821</v>
      </c>
      <c r="V30" s="4">
        <v>2.5500000000000003</v>
      </c>
      <c r="W30" s="23">
        <v>44344</v>
      </c>
      <c r="X30" s="24">
        <v>25372</v>
      </c>
      <c r="Y30" s="23">
        <v>18972</v>
      </c>
      <c r="Z30" s="4">
        <f t="shared" si="3"/>
        <v>62596</v>
      </c>
      <c r="AA30" s="25">
        <v>-19316</v>
      </c>
      <c r="AB30" s="25">
        <v>81912</v>
      </c>
      <c r="AC30" s="4">
        <v>-11912.040469445568</v>
      </c>
      <c r="AD30" s="4">
        <f t="shared" si="4"/>
        <v>-277766.71104447998</v>
      </c>
      <c r="AF30" s="4">
        <f t="shared" si="5"/>
        <v>353973.47061823454</v>
      </c>
    </row>
    <row r="31" spans="1:32" ht="15.75" customHeight="1" x14ac:dyDescent="0.2">
      <c r="A31" s="3">
        <v>2017</v>
      </c>
      <c r="B31" s="20">
        <f t="shared" si="0"/>
        <v>619406.09979118744</v>
      </c>
      <c r="C31" s="21">
        <f t="shared" si="1"/>
        <v>0.61940609979118744</v>
      </c>
      <c r="D31" s="4">
        <v>53122.164134143968</v>
      </c>
      <c r="E31" s="4">
        <f t="shared" si="2"/>
        <v>51196.855550433917</v>
      </c>
      <c r="F31" s="4">
        <v>-29014.239357510582</v>
      </c>
      <c r="G31" s="4">
        <v>30509.449279187978</v>
      </c>
      <c r="H31" s="4">
        <v>-9629.5416016408562</v>
      </c>
      <c r="I31" s="4">
        <v>50376.8484720786</v>
      </c>
      <c r="J31" s="4">
        <v>4234.0907754139453</v>
      </c>
      <c r="K31" s="4">
        <v>1826.6773791453631</v>
      </c>
      <c r="L31" s="4">
        <v>4818.8791874695198</v>
      </c>
      <c r="M31" s="1">
        <v>-1925.3085837100502</v>
      </c>
      <c r="N31" s="4">
        <v>462780.24424075353</v>
      </c>
      <c r="O31" s="1">
        <v>93786.45</v>
      </c>
      <c r="P31" s="1">
        <v>18965.826593681173</v>
      </c>
      <c r="Q31" s="1">
        <v>341879.11141966761</v>
      </c>
      <c r="R31" s="22">
        <v>0.20175286517519164</v>
      </c>
      <c r="S31" s="4">
        <v>3324.1724814277022</v>
      </c>
      <c r="T31" s="4">
        <v>2842.8610741932207</v>
      </c>
      <c r="U31" s="4">
        <v>1619.3171051315333</v>
      </c>
      <c r="V31" s="4">
        <v>120.76800000000001</v>
      </c>
      <c r="W31" s="23">
        <v>43223</v>
      </c>
      <c r="X31" s="24">
        <v>25261</v>
      </c>
      <c r="Y31" s="23">
        <v>17962</v>
      </c>
      <c r="Z31" s="4">
        <f t="shared" si="3"/>
        <v>62206</v>
      </c>
      <c r="AA31" s="25">
        <v>-19893</v>
      </c>
      <c r="AB31" s="25">
        <v>82099</v>
      </c>
      <c r="AC31" s="4">
        <v>-11911</v>
      </c>
      <c r="AD31" s="4">
        <f t="shared" si="4"/>
        <v>-278323.35775999998</v>
      </c>
      <c r="AF31" s="4">
        <f t="shared" si="5"/>
        <v>329171.74203118746</v>
      </c>
    </row>
    <row r="32" spans="1:32" ht="15.75" customHeight="1" x14ac:dyDescent="0.2">
      <c r="A32" s="3">
        <v>2018</v>
      </c>
      <c r="B32" s="20">
        <f t="shared" si="0"/>
        <v>621440.05266586284</v>
      </c>
      <c r="C32" s="21">
        <f t="shared" si="1"/>
        <v>0.62144005266586289</v>
      </c>
      <c r="D32" s="4">
        <v>58348.197641610939</v>
      </c>
      <c r="E32" s="4">
        <f t="shared" si="2"/>
        <v>57067.275413305004</v>
      </c>
      <c r="F32" s="4">
        <v>-22295.342339065872</v>
      </c>
      <c r="G32" s="4">
        <v>25502.127260218134</v>
      </c>
      <c r="H32" s="4">
        <v>-1563.0495866500496</v>
      </c>
      <c r="I32" s="4">
        <v>51696.214792719729</v>
      </c>
      <c r="J32" s="4">
        <v>3973.3609264416828</v>
      </c>
      <c r="K32" s="4">
        <v>1770.5621193278594</v>
      </c>
      <c r="L32" s="4">
        <v>-735.67553138053972</v>
      </c>
      <c r="M32" s="1">
        <v>-1280.9222283059387</v>
      </c>
      <c r="N32" s="4">
        <v>458114.77725255786</v>
      </c>
      <c r="O32" s="1">
        <v>93786.449999999939</v>
      </c>
      <c r="P32" s="1">
        <v>18968.331508288065</v>
      </c>
      <c r="Q32" s="1">
        <v>337283.45751686511</v>
      </c>
      <c r="R32" s="22">
        <v>0.20175286517519164</v>
      </c>
      <c r="S32" s="4">
        <v>3324.1724814277022</v>
      </c>
      <c r="T32" s="4">
        <v>2842.8610741932207</v>
      </c>
      <c r="U32" s="4">
        <v>1619.3171051315333</v>
      </c>
      <c r="V32" s="4">
        <v>48.45</v>
      </c>
      <c r="W32" s="23">
        <v>44052</v>
      </c>
      <c r="X32" s="24">
        <v>25138</v>
      </c>
      <c r="Y32" s="23">
        <v>18913</v>
      </c>
      <c r="Z32" s="4">
        <f t="shared" si="3"/>
        <v>62206</v>
      </c>
      <c r="AA32" s="25">
        <v>-19893</v>
      </c>
      <c r="AB32" s="25">
        <v>82099</v>
      </c>
      <c r="AC32" s="4">
        <v>-11911</v>
      </c>
      <c r="AD32" s="4">
        <f t="shared" si="4"/>
        <v>-278881.12</v>
      </c>
      <c r="AF32" s="4">
        <f t="shared" si="5"/>
        <v>330647.93266586284</v>
      </c>
    </row>
    <row r="33" spans="1:32" ht="15.75" customHeight="1" x14ac:dyDescent="0.2">
      <c r="A33" s="3">
        <v>2019</v>
      </c>
      <c r="B33" s="20">
        <f t="shared" si="0"/>
        <v>619091.92543237493</v>
      </c>
      <c r="C33" s="21">
        <f t="shared" si="1"/>
        <v>0.6190919254323749</v>
      </c>
      <c r="D33" s="4">
        <v>59612.673821530043</v>
      </c>
      <c r="E33" s="4">
        <f t="shared" si="2"/>
        <v>58976.137948628217</v>
      </c>
      <c r="F33" s="4">
        <v>-26776.335627535969</v>
      </c>
      <c r="G33" s="4">
        <v>19817.455317307318</v>
      </c>
      <c r="H33" s="4">
        <v>7905.9380653064145</v>
      </c>
      <c r="I33" s="4">
        <v>53317.098936126495</v>
      </c>
      <c r="J33" s="4">
        <v>3973.3609264416828</v>
      </c>
      <c r="K33" s="4">
        <v>1770.5621193278594</v>
      </c>
      <c r="L33" s="4">
        <v>-395.40591544375479</v>
      </c>
      <c r="M33" s="1">
        <v>-636.53587290182759</v>
      </c>
      <c r="N33" s="4">
        <v>455476.78748374665</v>
      </c>
      <c r="O33" s="1">
        <v>93786.449999999939</v>
      </c>
      <c r="P33" s="1">
        <v>18969.583965591519</v>
      </c>
      <c r="Q33" s="1">
        <v>334667.16529075045</v>
      </c>
      <c r="R33" s="22">
        <v>0.20175286517519164</v>
      </c>
      <c r="S33" s="4">
        <v>3324.1724814277022</v>
      </c>
      <c r="T33" s="4">
        <v>2842.8610741932207</v>
      </c>
      <c r="U33" s="4">
        <v>1619.3171051315333</v>
      </c>
      <c r="V33" s="4">
        <v>25.500000000000004</v>
      </c>
      <c r="W33" s="23">
        <v>42433</v>
      </c>
      <c r="X33" s="24">
        <v>24855</v>
      </c>
      <c r="Y33" s="23">
        <v>17578</v>
      </c>
      <c r="Z33" s="4">
        <f t="shared" si="3"/>
        <v>62206</v>
      </c>
      <c r="AA33" s="25">
        <v>-19893</v>
      </c>
      <c r="AB33" s="25">
        <v>82099</v>
      </c>
      <c r="AC33" s="4">
        <v>-11910.301578308377</v>
      </c>
      <c r="AD33" s="4">
        <f t="shared" si="4"/>
        <v>-279440</v>
      </c>
      <c r="AF33" s="4">
        <f t="shared" si="5"/>
        <v>327741.62385406648</v>
      </c>
    </row>
    <row r="34" spans="1:32" ht="15.75" customHeight="1" x14ac:dyDescent="0.2">
      <c r="A34" s="3">
        <v>2020</v>
      </c>
      <c r="B34" s="20">
        <f t="shared" si="0"/>
        <v>595061.06471406738</v>
      </c>
      <c r="C34" s="21">
        <f t="shared" si="1"/>
        <v>0.59506106471406739</v>
      </c>
      <c r="D34" s="4">
        <v>45115.262699125182</v>
      </c>
      <c r="E34" s="4">
        <f t="shared" si="2"/>
        <v>44478.726826223356</v>
      </c>
      <c r="F34" s="4">
        <v>-27079.956733676539</v>
      </c>
      <c r="G34" s="4">
        <v>20190.439270793675</v>
      </c>
      <c r="H34" s="4">
        <v>4916.832348858461</v>
      </c>
      <c r="I34" s="4">
        <v>41879.137061235473</v>
      </c>
      <c r="J34" s="4">
        <v>3973.3609264416828</v>
      </c>
      <c r="K34" s="4">
        <v>1770.5621193278594</v>
      </c>
      <c r="L34" s="4">
        <v>-535.11229385542197</v>
      </c>
      <c r="M34" s="1">
        <v>-636.53587290182759</v>
      </c>
      <c r="N34" s="4">
        <v>444960.33788784395</v>
      </c>
      <c r="O34" s="1">
        <v>93786.449999999953</v>
      </c>
      <c r="P34" s="1">
        <v>18970.836422894965</v>
      </c>
      <c r="Q34" s="1">
        <v>324123.96323754429</v>
      </c>
      <c r="R34" s="22">
        <v>0.20175286517519164</v>
      </c>
      <c r="S34" s="4">
        <v>3324.1724814277022</v>
      </c>
      <c r="T34" s="4">
        <v>2842.8610741932207</v>
      </c>
      <c r="U34" s="4">
        <v>1619.3171051315333</v>
      </c>
      <c r="V34" s="4">
        <v>51.000000000000007</v>
      </c>
      <c r="W34" s="23">
        <v>43416</v>
      </c>
      <c r="X34" s="24">
        <v>25003</v>
      </c>
      <c r="Y34" s="23">
        <v>18413</v>
      </c>
      <c r="Z34" s="4">
        <f t="shared" si="3"/>
        <v>62206</v>
      </c>
      <c r="AA34" s="25">
        <v>-19893</v>
      </c>
      <c r="AB34" s="25">
        <v>82099</v>
      </c>
      <c r="AC34" s="4">
        <v>-11910.301578308377</v>
      </c>
      <c r="AD34" s="4">
        <f>-280000</f>
        <v>-280000</v>
      </c>
      <c r="AE34" s="4">
        <v>-1300000</v>
      </c>
      <c r="AF34" s="4">
        <f t="shared" si="5"/>
        <v>-996849.23686424119</v>
      </c>
    </row>
    <row r="35" spans="1:32" ht="15.75" customHeight="1" x14ac:dyDescent="0.15"/>
    <row r="36" spans="1:32" ht="15.75" customHeight="1" x14ac:dyDescent="0.2">
      <c r="AD36" s="8"/>
      <c r="AE36" s="8"/>
      <c r="AF36" s="8"/>
    </row>
    <row r="37" spans="1:32" ht="15.75" customHeight="1" x14ac:dyDescent="0.15"/>
    <row r="38" spans="1:32" ht="15.75" customHeight="1" x14ac:dyDescent="0.2">
      <c r="AC38" s="1">
        <f>(AC33-AC30)/3</f>
        <v>0.57963037906362536</v>
      </c>
      <c r="AD38" s="1">
        <f>0.03/15</f>
        <v>2E-3</v>
      </c>
    </row>
    <row r="39" spans="1:32" ht="15.75" customHeight="1" x14ac:dyDescent="0.15"/>
    <row r="40" spans="1:32" ht="15.75" customHeight="1" x14ac:dyDescent="0.15"/>
    <row r="41" spans="1:32" ht="15.75" customHeight="1" x14ac:dyDescent="0.15"/>
    <row r="42" spans="1:32" ht="15.75" customHeight="1" x14ac:dyDescent="0.15"/>
    <row r="43" spans="1:32" ht="15.75" customHeight="1" x14ac:dyDescent="0.15"/>
    <row r="44" spans="1:32" ht="15.75" customHeight="1" x14ac:dyDescent="0.15"/>
    <row r="45" spans="1:32" ht="15.75" customHeight="1" x14ac:dyDescent="0.15"/>
    <row r="46" spans="1:32" ht="15.75" customHeight="1" x14ac:dyDescent="0.15"/>
    <row r="47" spans="1:32" ht="15.75" customHeight="1" x14ac:dyDescent="0.15"/>
    <row r="48" spans="1:32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Timeseries MMT</vt:lpstr>
      <vt:lpstr>Sheet1</vt:lpstr>
      <vt:lpstr>2020</vt:lpstr>
      <vt:lpstr>Timeseries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L. Galford</dc:creator>
  <cp:lastModifiedBy>Microsoft Office User</cp:lastModifiedBy>
  <dcterms:created xsi:type="dcterms:W3CDTF">2021-09-10T00:04:32Z</dcterms:created>
  <dcterms:modified xsi:type="dcterms:W3CDTF">2021-09-28T02:47:13Z</dcterms:modified>
</cp:coreProperties>
</file>