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2"/>
  <workbookPr codeName="ThisWorkbook"/>
  <mc:AlternateContent xmlns:mc="http://schemas.openxmlformats.org/markup-compatibility/2006">
    <mc:Choice Requires="x15">
      <x15ac:absPath xmlns:x15ac="http://schemas.microsoft.com/office/spreadsheetml/2010/11/ac" url="S:\osp\12-Reports\03-Award Reports\03-Annual Reports\01-Annual Reports Are Here\AnnualReportFY24 draft\"/>
    </mc:Choice>
  </mc:AlternateContent>
  <xr:revisionPtr revIDLastSave="5" documentId="13_ncr:1_{EB4980F9-83C6-4FDD-B5AB-4C319D87D9ED}" xr6:coauthVersionLast="47" xr6:coauthVersionMax="47" xr10:uidLastSave="{937A8F70-EE62-455A-8A50-B0D543A18A4A}"/>
  <bookViews>
    <workbookView xWindow="28680" yWindow="-1095" windowWidth="29040" windowHeight="15720" tabRatio="817" activeTab="2" xr2:uid="{00000000-000D-0000-FFFF-FFFF00000000}"/>
  </bookViews>
  <sheets>
    <sheet name="Summary FY24" sheetId="4" r:id="rId1"/>
    <sheet name="All Units FY24" sheetId="11" r:id="rId2"/>
    <sheet name="FY24 Charts" sheetId="3" r:id="rId3"/>
    <sheet name="10 Year History" sheetId="2" r:id="rId4"/>
    <sheet name="All Units FY23-24" sheetId="12" r:id="rId5"/>
    <sheet name="Hide Chart Data" sheetId="6" state="hidden" r:id="rId6"/>
  </sheets>
  <definedNames>
    <definedName name="_xlnm._FilterDatabase" localSheetId="4" hidden="1">'All Units FY23-24'!$A$6:$WVP$119</definedName>
    <definedName name="_xlnm.Print_Area" localSheetId="3">'10 Year History'!$A$1:$H$53</definedName>
    <definedName name="_xlnm.Print_Area" localSheetId="4">'All Units FY23-24'!$A$1:$L$120</definedName>
    <definedName name="_xlnm.Print_Area" localSheetId="1">'All Units FY24'!$A$1:$E$120</definedName>
    <definedName name="_xlnm.Print_Area" localSheetId="2">'FY24 Charts'!$A$1:$G$67</definedName>
    <definedName name="_xlnm.Print_Area" localSheetId="0">'Summary FY24'!$A$1:$D$40</definedName>
    <definedName name="_xlnm.Print_Titles" localSheetId="4">'All Units FY23-24'!$5:$6</definedName>
    <definedName name="_xlnm.Print_Titles" localSheetId="1">'All Units FY24'!$5:$6</definedName>
    <definedName name="Z_683739B1_2C95_423C_A874_EEB29FECC755_.wvu.PrintArea" localSheetId="3" hidden="1">'10 Year History'!$A$7:$G$52</definedName>
    <definedName name="Z_683739B1_2C95_423C_A874_EEB29FECC755_.wvu.PrintArea" localSheetId="4" hidden="1">'All Units FY23-24'!$A$5:$B$6</definedName>
    <definedName name="Z_683739B1_2C95_423C_A874_EEB29FECC755_.wvu.PrintArea" localSheetId="1" hidden="1">'All Units FY24'!#REF!</definedName>
    <definedName name="Z_683739B1_2C95_423C_A874_EEB29FECC755_.wvu.PrintArea" localSheetId="2" hidden="1">'FY24 Charts'!$A$6:$F$45</definedName>
    <definedName name="Z_683739B1_2C95_423C_A874_EEB29FECC755_.wvu.PrintArea" localSheetId="0" hidden="1">'Summary FY24'!$A$2:$D$29</definedName>
    <definedName name="Z_683739B1_2C95_423C_A874_EEB29FECC755_.wvu.PrintTitles" localSheetId="4" hidden="1">'All Units FY23-24'!$5:$6</definedName>
    <definedName name="Z_683739B1_2C95_423C_A874_EEB29FECC755_.wvu.PrintTitles" localSheetId="1" hidden="1">'All Units FY24'!$6:$7</definedName>
    <definedName name="Z_683739B1_2C95_423C_A874_EEB29FECC755_.wvu.PrintTitles" localSheetId="0" hidden="1">'Summary FY24'!$8:$8</definedName>
  </definedNames>
  <calcPr calcId="191028"/>
  <customWorkbookViews>
    <customWorkbookView name="test" guid="{683739B1-2C95-423C-A874-EEB29FECC755}" includeHiddenRowCol="0" maximized="1" windowWidth="1012" windowHeight="52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2" l="1"/>
  <c r="E2" i="6" l="1"/>
  <c r="E118" i="11" l="1"/>
  <c r="D118" i="11"/>
  <c r="C118" i="11"/>
  <c r="E106" i="11"/>
  <c r="D106" i="11"/>
  <c r="C106" i="11"/>
  <c r="E102" i="11"/>
  <c r="D102" i="11"/>
  <c r="C102" i="11"/>
  <c r="E100" i="11"/>
  <c r="D100" i="11"/>
  <c r="C100" i="11"/>
  <c r="E98" i="11"/>
  <c r="D98" i="11"/>
  <c r="C98" i="11"/>
  <c r="E93" i="11"/>
  <c r="D93" i="11"/>
  <c r="C93" i="11"/>
  <c r="E48" i="11"/>
  <c r="D48" i="11"/>
  <c r="C48" i="11"/>
  <c r="E37" i="11"/>
  <c r="D37" i="11"/>
  <c r="C37" i="11"/>
  <c r="E32" i="11"/>
  <c r="D32" i="11"/>
  <c r="C32" i="11"/>
  <c r="E20" i="11"/>
  <c r="D20" i="11"/>
  <c r="C20" i="11"/>
  <c r="I118" i="12"/>
  <c r="H118" i="12"/>
  <c r="G118" i="12"/>
  <c r="E118" i="12"/>
  <c r="D118" i="12"/>
  <c r="C118" i="12"/>
  <c r="I106" i="12"/>
  <c r="H106" i="12"/>
  <c r="G106" i="12"/>
  <c r="E106" i="12"/>
  <c r="D106" i="12"/>
  <c r="C106" i="12"/>
  <c r="I102" i="12"/>
  <c r="H102" i="12"/>
  <c r="G102" i="12"/>
  <c r="E102" i="12"/>
  <c r="D102" i="12"/>
  <c r="C102" i="12"/>
  <c r="I100" i="12"/>
  <c r="H100" i="12"/>
  <c r="G100" i="12"/>
  <c r="E100" i="12"/>
  <c r="D100" i="12"/>
  <c r="C100" i="12"/>
  <c r="I98" i="12"/>
  <c r="H98" i="12"/>
  <c r="G98" i="12"/>
  <c r="E98" i="12"/>
  <c r="D98" i="12"/>
  <c r="C98" i="12"/>
  <c r="I93" i="12"/>
  <c r="H93" i="12"/>
  <c r="G93" i="12"/>
  <c r="E93" i="12"/>
  <c r="D93" i="12"/>
  <c r="C93" i="12"/>
  <c r="I48" i="12"/>
  <c r="H48" i="12"/>
  <c r="G48" i="12"/>
  <c r="E48" i="12"/>
  <c r="D48" i="12"/>
  <c r="C48" i="12"/>
  <c r="I37" i="12"/>
  <c r="H37" i="12"/>
  <c r="G37" i="12"/>
  <c r="E37" i="12"/>
  <c r="D37" i="12"/>
  <c r="C37" i="12"/>
  <c r="I32" i="12"/>
  <c r="H32" i="12"/>
  <c r="G32" i="12"/>
  <c r="E32" i="12"/>
  <c r="D32" i="12"/>
  <c r="C32" i="12"/>
  <c r="I20" i="12"/>
  <c r="H20" i="12"/>
  <c r="G20" i="12"/>
  <c r="E20" i="12"/>
  <c r="D20" i="12"/>
  <c r="C20" i="12"/>
  <c r="K21" i="12" l="1"/>
  <c r="K117" i="12"/>
  <c r="L117" i="12" s="1"/>
  <c r="K116" i="12"/>
  <c r="L116" i="12" s="1"/>
  <c r="K115" i="12"/>
  <c r="K114" i="12"/>
  <c r="K113" i="12"/>
  <c r="K112" i="12"/>
  <c r="K111" i="12"/>
  <c r="K110" i="12"/>
  <c r="L110" i="12" s="1"/>
  <c r="K109" i="12"/>
  <c r="L109" i="12" s="1"/>
  <c r="K108" i="12"/>
  <c r="L108" i="12" s="1"/>
  <c r="K107" i="12"/>
  <c r="K105" i="12"/>
  <c r="L105" i="12" s="1"/>
  <c r="K104" i="12"/>
  <c r="K103" i="12"/>
  <c r="K101" i="12"/>
  <c r="K99" i="12"/>
  <c r="K97" i="12"/>
  <c r="K96" i="12"/>
  <c r="L96" i="12" s="1"/>
  <c r="K95" i="12"/>
  <c r="L95" i="12" s="1"/>
  <c r="K94" i="12"/>
  <c r="K92" i="12"/>
  <c r="L92" i="12" s="1"/>
  <c r="K91" i="12"/>
  <c r="L91" i="12" s="1"/>
  <c r="K90" i="12"/>
  <c r="L90" i="12" s="1"/>
  <c r="K89" i="12"/>
  <c r="L89" i="12" s="1"/>
  <c r="K88" i="12"/>
  <c r="L88" i="12" s="1"/>
  <c r="K87" i="12"/>
  <c r="K86" i="12"/>
  <c r="L86" i="12" s="1"/>
  <c r="K85" i="12"/>
  <c r="K84" i="12"/>
  <c r="L84" i="12" s="1"/>
  <c r="K83" i="12"/>
  <c r="L83" i="12" s="1"/>
  <c r="K82" i="12"/>
  <c r="L82" i="12" s="1"/>
  <c r="K81" i="12"/>
  <c r="L81" i="12" s="1"/>
  <c r="K80" i="12"/>
  <c r="L80" i="12" s="1"/>
  <c r="K79" i="12"/>
  <c r="L79" i="12" s="1"/>
  <c r="K78" i="12"/>
  <c r="L78" i="12" s="1"/>
  <c r="K77" i="12"/>
  <c r="L77" i="12" s="1"/>
  <c r="K76" i="12"/>
  <c r="L76" i="12" s="1"/>
  <c r="K75" i="12"/>
  <c r="L75" i="12" s="1"/>
  <c r="K74" i="12"/>
  <c r="L74" i="12" s="1"/>
  <c r="K73" i="12"/>
  <c r="K72" i="12"/>
  <c r="K71" i="12"/>
  <c r="K70" i="12"/>
  <c r="L70" i="12" s="1"/>
  <c r="K69" i="12"/>
  <c r="L69" i="12" s="1"/>
  <c r="K68" i="12"/>
  <c r="L68" i="12" s="1"/>
  <c r="K67" i="12"/>
  <c r="L67" i="12" s="1"/>
  <c r="K66" i="12"/>
  <c r="L66" i="12" s="1"/>
  <c r="K65" i="12"/>
  <c r="L65" i="12" s="1"/>
  <c r="K64" i="12"/>
  <c r="L64" i="12" s="1"/>
  <c r="K63" i="12"/>
  <c r="L63" i="12" s="1"/>
  <c r="K62" i="12"/>
  <c r="L62" i="12" s="1"/>
  <c r="K61" i="12"/>
  <c r="L61" i="12" s="1"/>
  <c r="K60" i="12"/>
  <c r="L60" i="12" s="1"/>
  <c r="K59" i="12"/>
  <c r="L59" i="12" s="1"/>
  <c r="K58" i="12"/>
  <c r="L58" i="12" s="1"/>
  <c r="K57" i="12"/>
  <c r="L57" i="12" s="1"/>
  <c r="K56" i="12"/>
  <c r="L56" i="12" s="1"/>
  <c r="K55" i="12"/>
  <c r="K54" i="12"/>
  <c r="L54" i="12" s="1"/>
  <c r="K53" i="12"/>
  <c r="L53" i="12" s="1"/>
  <c r="K52" i="12"/>
  <c r="L52" i="12" s="1"/>
  <c r="K51" i="12"/>
  <c r="L51" i="12" s="1"/>
  <c r="K50" i="12"/>
  <c r="L50" i="12" s="1"/>
  <c r="K49" i="12"/>
  <c r="K47" i="12"/>
  <c r="L47" i="12" s="1"/>
  <c r="K46" i="12"/>
  <c r="L46" i="12" s="1"/>
  <c r="K45" i="12"/>
  <c r="L45" i="12" s="1"/>
  <c r="K44" i="12"/>
  <c r="L44" i="12" s="1"/>
  <c r="K43" i="12"/>
  <c r="L43" i="12" s="1"/>
  <c r="K42" i="12"/>
  <c r="L42" i="12" s="1"/>
  <c r="K41" i="12"/>
  <c r="L41" i="12" s="1"/>
  <c r="K40" i="12"/>
  <c r="L40" i="12" s="1"/>
  <c r="K39" i="12"/>
  <c r="L39" i="12" s="1"/>
  <c r="K38" i="12"/>
  <c r="K36" i="12"/>
  <c r="L36" i="12" s="1"/>
  <c r="K35" i="12"/>
  <c r="L35" i="12" s="1"/>
  <c r="K34" i="12"/>
  <c r="L34" i="12" s="1"/>
  <c r="K33" i="12"/>
  <c r="K31" i="12"/>
  <c r="L31" i="12" s="1"/>
  <c r="K30" i="12"/>
  <c r="L30" i="12" s="1"/>
  <c r="K29" i="12"/>
  <c r="L29" i="12" s="1"/>
  <c r="K28" i="12"/>
  <c r="K27" i="12"/>
  <c r="L27" i="12" s="1"/>
  <c r="K26" i="12"/>
  <c r="L26" i="12" s="1"/>
  <c r="K25" i="12"/>
  <c r="L25" i="12" s="1"/>
  <c r="K24" i="12"/>
  <c r="L24" i="12" s="1"/>
  <c r="K23" i="12"/>
  <c r="L23" i="12" s="1"/>
  <c r="K22" i="12"/>
  <c r="L22" i="12" s="1"/>
  <c r="K19" i="12"/>
  <c r="L19" i="12" s="1"/>
  <c r="K18" i="12"/>
  <c r="L18" i="12" s="1"/>
  <c r="K17" i="12"/>
  <c r="L17" i="12" s="1"/>
  <c r="K16" i="12"/>
  <c r="L16" i="12" s="1"/>
  <c r="K15" i="12"/>
  <c r="L15" i="12" s="1"/>
  <c r="K14" i="12"/>
  <c r="L14" i="12" s="1"/>
  <c r="K13" i="12"/>
  <c r="L13" i="12" s="1"/>
  <c r="K12" i="12"/>
  <c r="L12" i="12" s="1"/>
  <c r="K11" i="12"/>
  <c r="L11" i="12" s="1"/>
  <c r="K10" i="12"/>
  <c r="L10" i="12" s="1"/>
  <c r="K9" i="12"/>
  <c r="L9" i="12" s="1"/>
  <c r="K8" i="12"/>
  <c r="L8" i="12" s="1"/>
  <c r="K7" i="12"/>
  <c r="L94" i="12" l="1"/>
  <c r="K98" i="12"/>
  <c r="K37" i="12"/>
  <c r="L7" i="12"/>
  <c r="K20" i="12"/>
  <c r="L49" i="12"/>
  <c r="K93" i="12"/>
  <c r="L99" i="12"/>
  <c r="K100" i="12"/>
  <c r="L38" i="12"/>
  <c r="K48" i="12"/>
  <c r="K118" i="12"/>
  <c r="K102" i="12"/>
  <c r="L103" i="12"/>
  <c r="K106" i="12"/>
  <c r="K32" i="12"/>
  <c r="L20" i="12"/>
  <c r="L106" i="12"/>
  <c r="L98" i="12"/>
  <c r="L37" i="12"/>
  <c r="E6" i="6" l="1"/>
  <c r="C6" i="6" s="1"/>
  <c r="H25" i="6" l="1"/>
  <c r="H24" i="6"/>
  <c r="H23" i="6"/>
  <c r="H22" i="6"/>
  <c r="H21" i="6"/>
  <c r="H17" i="6"/>
  <c r="H16" i="6"/>
  <c r="H15" i="6"/>
  <c r="H14" i="6"/>
  <c r="H3" i="6"/>
  <c r="H4" i="6"/>
  <c r="H5" i="6"/>
  <c r="H6" i="6"/>
  <c r="H7" i="6"/>
  <c r="H8" i="6"/>
  <c r="H9" i="6"/>
  <c r="H10" i="6"/>
  <c r="H2" i="6"/>
  <c r="E25" i="6"/>
  <c r="C25" i="6" s="1"/>
  <c r="E24" i="6"/>
  <c r="E23" i="6"/>
  <c r="C23" i="6" s="1"/>
  <c r="E22" i="6"/>
  <c r="C22" i="6" s="1"/>
  <c r="E21" i="6"/>
  <c r="C21" i="6" s="1"/>
  <c r="E17" i="6"/>
  <c r="C17" i="6" s="1"/>
  <c r="E16" i="6"/>
  <c r="C16" i="6" s="1"/>
  <c r="E15" i="6"/>
  <c r="C15" i="6" s="1"/>
  <c r="E14" i="6"/>
  <c r="C14" i="6" s="1"/>
  <c r="E10" i="6"/>
  <c r="C10" i="6" s="1"/>
  <c r="C18" i="6" l="1"/>
  <c r="E26" i="6"/>
  <c r="C24" i="6"/>
  <c r="C26" i="6" s="1"/>
  <c r="E3" i="6"/>
  <c r="C3" i="6" s="1"/>
  <c r="E4" i="6"/>
  <c r="C4" i="6" s="1"/>
  <c r="E5" i="6"/>
  <c r="E7" i="6"/>
  <c r="E8" i="6"/>
  <c r="E9" i="6"/>
  <c r="C9" i="6" s="1"/>
  <c r="L32" i="12"/>
  <c r="D46" i="2"/>
  <c r="C46" i="2"/>
  <c r="B46" i="2"/>
  <c r="L118" i="12"/>
  <c r="L102" i="12"/>
  <c r="L100" i="12"/>
  <c r="L93" i="12"/>
  <c r="L48" i="12"/>
  <c r="E46" i="2" l="1"/>
  <c r="C2" i="6"/>
  <c r="C8" i="6"/>
  <c r="C7" i="6"/>
  <c r="C5" i="6"/>
  <c r="E18" i="6"/>
  <c r="E11" i="6"/>
  <c r="K119" i="12"/>
  <c r="L119" i="12" s="1"/>
  <c r="C11" i="6" l="1"/>
  <c r="C28" i="4" l="1"/>
  <c r="B28" i="4"/>
  <c r="C38" i="4" l="1"/>
  <c r="B38" i="4"/>
  <c r="D34" i="4" l="1"/>
  <c r="B22" i="6" s="1"/>
  <c r="D36" i="4" l="1"/>
  <c r="B24" i="6" s="1"/>
  <c r="D35" i="4"/>
  <c r="B23" i="6" s="1"/>
  <c r="D38" i="4"/>
  <c r="D37" i="4"/>
  <c r="B25" i="6" s="1"/>
  <c r="D33" i="4" l="1"/>
  <c r="B21" i="6" s="1"/>
  <c r="B26" i="6" l="1"/>
  <c r="C19" i="4"/>
  <c r="B19" i="4"/>
  <c r="D10" i="4" l="1"/>
  <c r="D14" i="4"/>
  <c r="D18" i="4"/>
  <c r="D13" i="4"/>
  <c r="B6" i="6" s="1"/>
  <c r="D11" i="4"/>
  <c r="D15" i="4"/>
  <c r="D12" i="4"/>
  <c r="D16" i="4"/>
  <c r="D17" i="4"/>
  <c r="D26" i="4"/>
  <c r="D25" i="4"/>
  <c r="B15" i="6" s="1"/>
  <c r="D28" i="4"/>
  <c r="D27" i="4"/>
  <c r="D24" i="4"/>
  <c r="B14" i="6" s="1"/>
  <c r="D9" i="4"/>
  <c r="D19" i="4"/>
  <c r="B9" i="6" l="1"/>
  <c r="B5" i="6"/>
  <c r="B8" i="6"/>
  <c r="B10" i="6"/>
  <c r="B7" i="6"/>
  <c r="B3" i="6"/>
  <c r="B17" i="6"/>
  <c r="B4" i="6"/>
  <c r="B16" i="6"/>
  <c r="B2" i="6"/>
  <c r="B18" i="6" l="1"/>
  <c r="B11" i="6"/>
</calcChain>
</file>

<file path=xl/sharedStrings.xml><?xml version="1.0" encoding="utf-8"?>
<sst xmlns="http://schemas.openxmlformats.org/spreadsheetml/2006/main" count="409" uniqueCount="192">
  <si>
    <t xml:space="preserve">FY24 Sponsored Project Activity Report </t>
  </si>
  <si>
    <t>Summary</t>
  </si>
  <si>
    <t>Sponsored Awards by College</t>
  </si>
  <si>
    <t>College/Unit</t>
  </si>
  <si>
    <t># of Awards</t>
  </si>
  <si>
    <t>Amount</t>
  </si>
  <si>
    <t>Percent ($)</t>
  </si>
  <si>
    <t>COLLEGE OF AGRICULTURE &amp; LIFE SCIENCES</t>
  </si>
  <si>
    <t>COLLEGE OF ARTS &amp; SCIENCES</t>
  </si>
  <si>
    <t>COLLEGE OF EDUCATION &amp; SOCIAL SERVICES</t>
  </si>
  <si>
    <t>COLLEGE OF ENGINEERING &amp; MATHEMATICAL SCIENCES</t>
  </si>
  <si>
    <t>LARNER COLLEGE OF MEDICINE</t>
  </si>
  <si>
    <t>COLLEGE OF NURSING AND HEALTH SCIENCES</t>
  </si>
  <si>
    <t>RUBENSTEIN SCH OF ENVIRONMENT &amp; NATURAL RESOURCES</t>
  </si>
  <si>
    <t>GROSSMAN SCHOOL OF BUSINESS</t>
  </si>
  <si>
    <t>OFFICE OF VICE PRESIDENT FOR RESEARCH</t>
  </si>
  <si>
    <t>OTHER</t>
  </si>
  <si>
    <t>Total</t>
  </si>
  <si>
    <t>Sponsored Awards by Purpose</t>
  </si>
  <si>
    <t>Purpose</t>
  </si>
  <si>
    <t>Research</t>
  </si>
  <si>
    <t>Instruction</t>
  </si>
  <si>
    <t>Public Service</t>
  </si>
  <si>
    <t>Extension Service</t>
  </si>
  <si>
    <t>Sponsored Awards by Originating Sponsor Type</t>
  </si>
  <si>
    <t>Type</t>
  </si>
  <si>
    <t xml:space="preserve">Federal </t>
  </si>
  <si>
    <t>State of Vermont</t>
  </si>
  <si>
    <t>Other State and Local Govt</t>
  </si>
  <si>
    <t>Industry</t>
  </si>
  <si>
    <t>Foundation and Non Profit</t>
  </si>
  <si>
    <t>Awards Received by Academic Unit</t>
  </si>
  <si>
    <t>College / Unit</t>
  </si>
  <si>
    <t>Department</t>
  </si>
  <si>
    <t>FY24</t>
  </si>
  <si>
    <t># of Projects</t>
  </si>
  <si>
    <t>$ Amount</t>
  </si>
  <si>
    <t>Animal and Veterinary Sciences</t>
  </si>
  <si>
    <t>CALS Dean's Office</t>
  </si>
  <si>
    <t>Com Dev &amp; Applied Economics</t>
  </si>
  <si>
    <t>Ext - Administration</t>
  </si>
  <si>
    <t>Ext - Migrant Hlth &amp; Education</t>
  </si>
  <si>
    <t>Ext - Programming &amp; Fac Sup</t>
  </si>
  <si>
    <t>Ext - SARE</t>
  </si>
  <si>
    <t>Ext - Statewide 4-H</t>
  </si>
  <si>
    <t>Ext - Sustainable Agricltr Ctr</t>
  </si>
  <si>
    <t>Ext-Community Nutrition Educ</t>
  </si>
  <si>
    <t>Nutrition &amp; Food Sciences</t>
  </si>
  <si>
    <t>Plant &amp; Soil Science</t>
  </si>
  <si>
    <t>Plant Biology</t>
  </si>
  <si>
    <t>CALS</t>
  </si>
  <si>
    <t>A&amp;S Deans Ofc</t>
  </si>
  <si>
    <t>Biology</t>
  </si>
  <si>
    <t>Chemistry</t>
  </si>
  <si>
    <t>Consulting Archaeology Program</t>
  </si>
  <si>
    <t>Economics</t>
  </si>
  <si>
    <t>Geography &amp; Geosciences</t>
  </si>
  <si>
    <t>Geology</t>
  </si>
  <si>
    <t>History</t>
  </si>
  <si>
    <t>Music</t>
  </si>
  <si>
    <t>Psychological Science</t>
  </si>
  <si>
    <t>School of Arts</t>
  </si>
  <si>
    <t>CAS</t>
  </si>
  <si>
    <t>Counseling, Human Dev, Fam Sci</t>
  </si>
  <si>
    <t>Ctr on Disability &amp; Community</t>
  </si>
  <si>
    <t>Education</t>
  </si>
  <si>
    <t>Social Work Outreach</t>
  </si>
  <si>
    <t>CESS</t>
  </si>
  <si>
    <t>CEM Dean's Ofc</t>
  </si>
  <si>
    <t>Civil &amp; Env Engineering</t>
  </si>
  <si>
    <t>Computer Science</t>
  </si>
  <si>
    <t>Elec &amp; Biomed Engineering</t>
  </si>
  <si>
    <t>Interdisciplinary Research Grp</t>
  </si>
  <si>
    <t>Mathematics &amp; Statistics</t>
  </si>
  <si>
    <t>Mechanical Engineering</t>
  </si>
  <si>
    <t>Physics</t>
  </si>
  <si>
    <t>School of Engineering</t>
  </si>
  <si>
    <t>Transportation Research Center</t>
  </si>
  <si>
    <t>CEMS</t>
  </si>
  <si>
    <t>Anesthesiology</t>
  </si>
  <si>
    <t>Biochemistry</t>
  </si>
  <si>
    <t>COM Microbio &amp; Molec Genetics</t>
  </si>
  <si>
    <t>COM Ofc of Clin Transltn Sci</t>
  </si>
  <si>
    <t>COM Ofc of Clin Trials Rsch</t>
  </si>
  <si>
    <t>COM Ofc of Primary Care</t>
  </si>
  <si>
    <t>COM Office of the Dean</t>
  </si>
  <si>
    <t>Cont Medical &amp; Interprof Ed</t>
  </si>
  <si>
    <t>Emergency Medicine</t>
  </si>
  <si>
    <t>Family Medicine</t>
  </si>
  <si>
    <t>Med-Cardiology</t>
  </si>
  <si>
    <t>Med-Endocrinology</t>
  </si>
  <si>
    <t>Med-Gen Internal Med</t>
  </si>
  <si>
    <t>Med-Hematology Oncology</t>
  </si>
  <si>
    <t>Medicine</t>
  </si>
  <si>
    <t>Med-Immunobiology</t>
  </si>
  <si>
    <t>Med-Infectious Disease</t>
  </si>
  <si>
    <t>Med-Nephrology</t>
  </si>
  <si>
    <t>Med-Pulmonary</t>
  </si>
  <si>
    <t>Molecular Physlgy &amp; Biophysics</t>
  </si>
  <si>
    <t>Neurological Sciences</t>
  </si>
  <si>
    <t>ObGyn-General</t>
  </si>
  <si>
    <t>ObGyn-Maternal Fetal</t>
  </si>
  <si>
    <t>ObGyn-Reprod Endocrn&amp;Infertil</t>
  </si>
  <si>
    <t>Obstetrics Gynecology&amp;Reprod</t>
  </si>
  <si>
    <t>Ofc of Health Promo Research</t>
  </si>
  <si>
    <t>Orthopaedics &amp; Rehabilitation</t>
  </si>
  <si>
    <t>Pathology&amp;Laboratory Medicine</t>
  </si>
  <si>
    <t>Pediatrics</t>
  </si>
  <si>
    <t>Peds-Cardiology</t>
  </si>
  <si>
    <t>Peds-Gastroenterology</t>
  </si>
  <si>
    <t>Peds-Hematology Oncology</t>
  </si>
  <si>
    <t>Peds-Neonatology</t>
  </si>
  <si>
    <t>Peds-Pulmonary</t>
  </si>
  <si>
    <t>Pharmacology</t>
  </si>
  <si>
    <t>Psychiatry</t>
  </si>
  <si>
    <t>Radiology</t>
  </si>
  <si>
    <t>Surgery</t>
  </si>
  <si>
    <t>Surg-Oncology</t>
  </si>
  <si>
    <t>Surg-Ophthalmology</t>
  </si>
  <si>
    <t>Surg-Thoracic Cardiovascular</t>
  </si>
  <si>
    <t>Surg-Trauma</t>
  </si>
  <si>
    <t>Surg-Urology</t>
  </si>
  <si>
    <t>Vermont Cancer Center</t>
  </si>
  <si>
    <t>LCOM</t>
  </si>
  <si>
    <t>Biomedical and Health Sci</t>
  </si>
  <si>
    <t>Communication Sci &amp; Disorders</t>
  </si>
  <si>
    <t>Nursing</t>
  </si>
  <si>
    <t>Rehab &amp; Movement Sci</t>
  </si>
  <si>
    <t>CNHS</t>
  </si>
  <si>
    <t>Rubenstein Sch Env &amp; Nat Res</t>
  </si>
  <si>
    <t>RSENR</t>
  </si>
  <si>
    <t>Grossman School of Business</t>
  </si>
  <si>
    <t>GSB</t>
  </si>
  <si>
    <t>EPSCoR</t>
  </si>
  <si>
    <t>Research Development</t>
  </si>
  <si>
    <t>VP Research Admin Office</t>
  </si>
  <si>
    <t>OVPR</t>
  </si>
  <si>
    <t>Center for Health &amp; Wellbeing</t>
  </si>
  <si>
    <t>CFAS TRIO Programs</t>
  </si>
  <si>
    <t>Emergency Management</t>
  </si>
  <si>
    <t>Graduate College</t>
  </si>
  <si>
    <t>Gund Institute for Environment</t>
  </si>
  <si>
    <t>Lane Series</t>
  </si>
  <si>
    <t>Osher Ctr Integrative Health</t>
  </si>
  <si>
    <t>Planning Design &amp; Construction</t>
  </si>
  <si>
    <t>Safety &amp; Compliance</t>
  </si>
  <si>
    <t>Senior VP &amp; Provost</t>
  </si>
  <si>
    <t>Silver Special Collections Lib</t>
  </si>
  <si>
    <t>FY24 Sponsored Programs Activity Report</t>
  </si>
  <si>
    <t>FY24 Sponsored Programs Activity Report - Ten Year History</t>
  </si>
  <si>
    <t>Sponsored Project Awards - totaling $224,762,798</t>
  </si>
  <si>
    <t>Awards are funds officially set aside for payment by the sponsor.</t>
  </si>
  <si>
    <t>Expenses may be incurred and payments may be received outside of the fiscal period in which funds are awarded.</t>
  </si>
  <si>
    <t xml:space="preserve">FY </t>
  </si>
  <si>
    <t>Other **</t>
  </si>
  <si>
    <t># Awards</t>
  </si>
  <si>
    <t>Includes indirect cost reimbursements.  Does not include endowment commitments classified as restricted.</t>
  </si>
  <si>
    <t>**Includes public service and extension.</t>
  </si>
  <si>
    <t>Awards Received FY23 and FY24 by Academic Unit</t>
  </si>
  <si>
    <t>FY23</t>
  </si>
  <si>
    <t>$ Amount change</t>
  </si>
  <si>
    <t>% Amount change</t>
  </si>
  <si>
    <t>n/a</t>
  </si>
  <si>
    <t>RUBENSTEIN SCH OF ENVIRONMENT</t>
  </si>
  <si>
    <t>FY24 Chart Data - Hide When Done</t>
  </si>
  <si>
    <t>Percent</t>
  </si>
  <si>
    <t>$ Millions</t>
  </si>
  <si>
    <t>Unit</t>
  </si>
  <si>
    <t>CALS $40.6M /</t>
  </si>
  <si>
    <t>CAS $6.4M /</t>
  </si>
  <si>
    <t>CESS $10.9M /</t>
  </si>
  <si>
    <t>CEMS $25.8M /</t>
  </si>
  <si>
    <t>LCOM $101.5M /</t>
  </si>
  <si>
    <t>CNHS $1.3M /</t>
  </si>
  <si>
    <t>RSENR $13.6M /</t>
  </si>
  <si>
    <t>OVPR $13.0M /</t>
  </si>
  <si>
    <t>OTH $11.8M /</t>
  </si>
  <si>
    <t>OTH</t>
  </si>
  <si>
    <t>By Purpose</t>
  </si>
  <si>
    <t>Research $192.0M /</t>
  </si>
  <si>
    <t>ResearchHHH</t>
  </si>
  <si>
    <t>Instruction $3.4M /</t>
  </si>
  <si>
    <t>Public Service $23.5M /</t>
  </si>
  <si>
    <t>Extension Service $5.8M /</t>
  </si>
  <si>
    <t>By Originating Sponsor Type</t>
  </si>
  <si>
    <t>Federal $202.4M /</t>
  </si>
  <si>
    <t>Federal</t>
  </si>
  <si>
    <t>State of Vermont $6.5M /</t>
  </si>
  <si>
    <t>Other State and Local Govt $0.M /</t>
  </si>
  <si>
    <t>Industry $4.5M /</t>
  </si>
  <si>
    <t>Foundation and Non Profit $11.3M /</t>
  </si>
  <si>
    <t xml:space="preserve">This Worksheet is used to combine the various data items and provide source locations for charts and the graph. Changes to the data on the Summary worksheet will cause changes to data on this worksheet and those changes will be reflected in the charts and graph.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</si>
</sst>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0_);_(* \(#,##0.0\);_(* &quot;-&quot;??_);_(@_)"/>
    <numFmt numFmtId="165" formatCode="_(* #,##0_);_(* \(#,##0\);_(* &quot;-&quot;??_);_(@_)"/>
    <numFmt numFmtId="166" formatCode="&quot;$&quot;#,##0"/>
    <numFmt numFmtId="167" formatCode="0.0%"/>
    <numFmt numFmtId="168" formatCode="#,##0.0"/>
    <numFmt numFmtId="169" formatCode="_(&quot;$&quot;* #,##0.0_);_(&quot;$&quot;* \(#,##0.0\);_(&quot;$&quot;* &quot;-&quot;??_);_(@_)"/>
    <numFmt numFmtId="170" formatCode="#,##0.0_);\(#,##0.0\)"/>
  </numFmts>
  <fonts count="35">
    <font>
      <sz val="10"/>
      <name val="Arial"/>
    </font>
    <font>
      <sz val="11"/>
      <color theme="1"/>
      <name val="Calibri"/>
      <family val="2"/>
      <scheme val="minor"/>
    </font>
    <font>
      <sz val="10"/>
      <name val="Arial"/>
      <family val="2"/>
    </font>
    <font>
      <sz val="22"/>
      <name val="Arial"/>
      <family val="2"/>
    </font>
    <font>
      <sz val="6.5"/>
      <name val="Small Fonts"/>
      <family val="2"/>
    </font>
    <font>
      <b/>
      <sz val="6.5"/>
      <name val="Small Fonts"/>
      <family val="2"/>
    </font>
    <font>
      <b/>
      <sz val="6.5"/>
      <name val="Arial"/>
      <family val="2"/>
    </font>
    <font>
      <b/>
      <sz val="14"/>
      <name val="Arial"/>
      <family val="2"/>
    </font>
    <font>
      <b/>
      <sz val="10"/>
      <name val="Arial"/>
      <family val="2"/>
      <charset val="204"/>
    </font>
    <font>
      <b/>
      <sz val="10"/>
      <name val="Arial"/>
      <family val="2"/>
    </font>
    <font>
      <sz val="10"/>
      <name val="Arial"/>
      <family val="2"/>
      <charset val="204"/>
    </font>
    <font>
      <b/>
      <sz val="9"/>
      <name val="Arial"/>
      <family val="2"/>
      <charset val="204"/>
    </font>
    <font>
      <b/>
      <sz val="12"/>
      <name val="Arial"/>
      <family val="2"/>
    </font>
    <font>
      <sz val="12"/>
      <name val="Helvetica"/>
      <family val="2"/>
    </font>
    <font>
      <sz val="12"/>
      <name val="Arial"/>
      <family val="2"/>
    </font>
    <font>
      <sz val="10"/>
      <name val="Helvetica"/>
      <family val="2"/>
    </font>
    <font>
      <sz val="10"/>
      <name val="Arial"/>
      <family val="2"/>
    </font>
    <font>
      <b/>
      <sz val="10"/>
      <name val="Helvetica"/>
      <family val="2"/>
    </font>
    <font>
      <sz val="8"/>
      <name val="Helvetica"/>
      <family val="2"/>
    </font>
    <font>
      <b/>
      <sz val="10"/>
      <name val="Arial"/>
      <family val="2"/>
    </font>
    <font>
      <b/>
      <sz val="12"/>
      <name val="Helvetica"/>
      <family val="2"/>
    </font>
    <font>
      <sz val="10"/>
      <name val="Arial"/>
      <family val="2"/>
    </font>
    <font>
      <sz val="8"/>
      <name val="Arial"/>
      <family val="2"/>
    </font>
    <font>
      <b/>
      <sz val="9"/>
      <name val="Arial"/>
      <family val="2"/>
    </font>
    <font>
      <b/>
      <sz val="11"/>
      <name val="Arial"/>
      <family val="2"/>
    </font>
    <font>
      <sz val="11"/>
      <name val="Arial"/>
      <family val="2"/>
    </font>
    <font>
      <b/>
      <u/>
      <sz val="10"/>
      <name val="Arial"/>
      <family val="2"/>
    </font>
    <font>
      <sz val="11"/>
      <color indexed="8"/>
      <name val="Calibri"/>
      <family val="2"/>
    </font>
    <font>
      <sz val="10"/>
      <color indexed="8"/>
      <name val="Arial"/>
      <family val="2"/>
    </font>
    <font>
      <b/>
      <sz val="14"/>
      <color rgb="FF006600"/>
      <name val="Garamond"/>
      <family val="1"/>
    </font>
    <font>
      <b/>
      <sz val="16"/>
      <color rgb="FF006600"/>
      <name val="Garamond"/>
      <family val="1"/>
    </font>
    <font>
      <b/>
      <sz val="12"/>
      <color rgb="FF006600"/>
      <name val="Arial"/>
      <family val="2"/>
    </font>
    <font>
      <sz val="12"/>
      <color rgb="FFFF0000"/>
      <name val="Helvetica"/>
      <family val="2"/>
    </font>
    <font>
      <b/>
      <sz val="14"/>
      <color rgb="FFFF0000"/>
      <name val="Garamond"/>
      <family val="1"/>
    </font>
    <font>
      <b/>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rgb="FF00FFFF"/>
        <bgColor indexed="64"/>
      </patternFill>
    </fill>
  </fills>
  <borders count="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28"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94">
    <xf numFmtId="0" fontId="0" fillId="0" borderId="0" xfId="0"/>
    <xf numFmtId="165" fontId="15" fillId="0" borderId="0" xfId="1" applyNumberFormat="1" applyFont="1" applyFill="1" applyAlignment="1"/>
    <xf numFmtId="165" fontId="25" fillId="0" borderId="0" xfId="1" applyNumberFormat="1" applyFont="1" applyFill="1" applyAlignment="1"/>
    <xf numFmtId="165" fontId="24" fillId="0" borderId="3" xfId="1" applyNumberFormat="1" applyFont="1" applyFill="1" applyBorder="1"/>
    <xf numFmtId="165" fontId="24" fillId="0" borderId="3" xfId="1" applyNumberFormat="1" applyFont="1" applyFill="1" applyBorder="1" applyAlignment="1">
      <alignment horizontal="center"/>
    </xf>
    <xf numFmtId="1" fontId="24" fillId="0" borderId="3" xfId="1" applyNumberFormat="1" applyFont="1" applyFill="1" applyBorder="1" applyAlignment="1">
      <alignment horizontal="center"/>
    </xf>
    <xf numFmtId="0" fontId="9" fillId="0" borderId="6" xfId="0" applyFont="1" applyBorder="1" applyAlignment="1">
      <alignment horizontal="left" vertical="center"/>
    </xf>
    <xf numFmtId="165" fontId="25" fillId="0" borderId="2" xfId="1" applyNumberFormat="1" applyFont="1" applyFill="1" applyBorder="1"/>
    <xf numFmtId="165" fontId="25" fillId="0" borderId="2" xfId="1" applyNumberFormat="1" applyFont="1" applyFill="1" applyBorder="1" applyAlignment="1">
      <alignment horizontal="center"/>
    </xf>
    <xf numFmtId="1" fontId="25" fillId="0" borderId="2" xfId="1" applyNumberFormat="1" applyFont="1" applyFill="1" applyBorder="1" applyAlignment="1">
      <alignment horizontal="center"/>
    </xf>
    <xf numFmtId="165" fontId="18" fillId="0" borderId="0" xfId="1" applyNumberFormat="1" applyFont="1" applyFill="1"/>
    <xf numFmtId="165" fontId="13" fillId="0" borderId="0" xfId="1" applyNumberFormat="1" applyFont="1" applyFill="1"/>
    <xf numFmtId="165" fontId="14" fillId="0" borderId="0" xfId="1" applyNumberFormat="1" applyFont="1" applyFill="1"/>
    <xf numFmtId="0" fontId="21" fillId="0" borderId="0" xfId="0" applyFont="1" applyAlignment="1">
      <alignment horizontal="left" vertical="top" wrapText="1"/>
    </xf>
    <xf numFmtId="0" fontId="9" fillId="0" borderId="0" xfId="0" applyFont="1" applyAlignment="1">
      <alignment horizontal="left" vertical="center"/>
    </xf>
    <xf numFmtId="0" fontId="0" fillId="0" borderId="0" xfId="0" applyAlignment="1">
      <alignment horizontal="left" vertical="top" wrapText="1"/>
    </xf>
    <xf numFmtId="165" fontId="0" fillId="0" borderId="0" xfId="1" applyNumberFormat="1" applyFont="1" applyFill="1" applyBorder="1" applyAlignment="1">
      <alignment horizontal="left" vertical="top" wrapText="1"/>
    </xf>
    <xf numFmtId="0" fontId="4" fillId="0" borderId="0" xfId="0" applyFont="1" applyAlignment="1">
      <alignment horizontal="left" vertical="top" wrapText="1"/>
    </xf>
    <xf numFmtId="165" fontId="4" fillId="0" borderId="0" xfId="1" applyNumberFormat="1" applyFont="1" applyFill="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165" fontId="9" fillId="0" borderId="0" xfId="1" applyNumberFormat="1" applyFont="1" applyFill="1" applyBorder="1" applyAlignment="1">
      <alignment horizontal="left" vertical="top" wrapText="1"/>
    </xf>
    <xf numFmtId="165" fontId="0" fillId="0" borderId="0" xfId="1" applyNumberFormat="1" applyFont="1" applyFill="1" applyAlignment="1">
      <alignment horizontal="left" vertical="top" wrapText="1"/>
    </xf>
    <xf numFmtId="0" fontId="0" fillId="0" borderId="0" xfId="0" applyAlignment="1">
      <alignment horizontal="center" vertical="top" wrapText="1"/>
    </xf>
    <xf numFmtId="165" fontId="0" fillId="0" borderId="0" xfId="1" applyNumberFormat="1" applyFont="1" applyFill="1" applyBorder="1" applyAlignment="1">
      <alignment horizontal="center" vertical="top" wrapText="1"/>
    </xf>
    <xf numFmtId="0" fontId="0" fillId="0" borderId="0" xfId="0" applyAlignment="1">
      <alignment horizontal="right" vertical="top" wrapText="1"/>
    </xf>
    <xf numFmtId="166" fontId="0" fillId="0" borderId="0" xfId="0" applyNumberFormat="1" applyAlignment="1">
      <alignment vertical="top" wrapText="1"/>
    </xf>
    <xf numFmtId="165" fontId="0" fillId="0" borderId="0" xfId="1" applyNumberFormat="1" applyFont="1" applyFill="1" applyAlignment="1">
      <alignment horizontal="center" vertical="top" wrapText="1"/>
    </xf>
    <xf numFmtId="3" fontId="9" fillId="0" borderId="7" xfId="0" applyNumberFormat="1" applyFont="1" applyBorder="1" applyAlignment="1">
      <alignment horizontal="right" vertical="center"/>
    </xf>
    <xf numFmtId="0" fontId="2" fillId="0" borderId="0" xfId="0" applyFont="1"/>
    <xf numFmtId="0" fontId="29" fillId="0" borderId="0" xfId="0" applyFont="1" applyAlignment="1">
      <alignment horizontal="left" vertical="center"/>
    </xf>
    <xf numFmtId="165" fontId="15" fillId="0" borderId="0" xfId="1" applyNumberFormat="1" applyFont="1" applyFill="1"/>
    <xf numFmtId="165" fontId="0" fillId="0" borderId="0" xfId="1" applyNumberFormat="1" applyFont="1" applyFill="1" applyAlignment="1"/>
    <xf numFmtId="0" fontId="3" fillId="0" borderId="0" xfId="0" applyFont="1" applyAlignment="1">
      <alignment horizontal="left" vertical="top" wrapText="1"/>
    </xf>
    <xf numFmtId="0" fontId="7" fillId="0" borderId="0" xfId="0" applyFont="1" applyAlignment="1">
      <alignment horizontal="center" vertical="center"/>
    </xf>
    <xf numFmtId="165" fontId="20" fillId="0" borderId="8" xfId="1" applyNumberFormat="1" applyFont="1" applyFill="1" applyBorder="1" applyAlignment="1">
      <alignment horizontal="center"/>
    </xf>
    <xf numFmtId="1" fontId="24" fillId="0" borderId="2" xfId="1" applyNumberFormat="1" applyFont="1" applyFill="1" applyBorder="1" applyAlignment="1">
      <alignment horizontal="center"/>
    </xf>
    <xf numFmtId="165" fontId="25" fillId="0" borderId="2" xfId="1" applyNumberFormat="1" applyFont="1" applyFill="1" applyBorder="1" applyAlignment="1">
      <alignment horizontal="right"/>
    </xf>
    <xf numFmtId="49" fontId="17" fillId="0" borderId="0" xfId="1" applyNumberFormat="1" applyFont="1" applyFill="1" applyBorder="1" applyAlignment="1">
      <alignment horizontal="center"/>
    </xf>
    <xf numFmtId="166" fontId="10" fillId="0" borderId="0" xfId="2" applyNumberFormat="1" applyFont="1" applyFill="1" applyBorder="1" applyAlignment="1">
      <alignment horizontal="right" vertical="top" wrapText="1"/>
    </xf>
    <xf numFmtId="165" fontId="15" fillId="0" borderId="0" xfId="1" applyNumberFormat="1" applyFont="1" applyFill="1" applyBorder="1" applyAlignment="1">
      <alignment horizontal="right"/>
    </xf>
    <xf numFmtId="165" fontId="13" fillId="0" borderId="1" xfId="1" applyNumberFormat="1" applyFont="1" applyFill="1" applyBorder="1"/>
    <xf numFmtId="164" fontId="13" fillId="0" borderId="1" xfId="1" applyNumberFormat="1" applyFont="1" applyFill="1" applyBorder="1"/>
    <xf numFmtId="165" fontId="32" fillId="0" borderId="0" xfId="1" applyNumberFormat="1" applyFont="1" applyFill="1"/>
    <xf numFmtId="0" fontId="2" fillId="0" borderId="2" xfId="0" applyFont="1" applyBorder="1" applyAlignment="1">
      <alignment vertical="center"/>
    </xf>
    <xf numFmtId="3" fontId="2" fillId="0" borderId="2" xfId="0" applyNumberFormat="1" applyFont="1" applyBorder="1" applyAlignment="1">
      <alignment horizontal="right" vertical="center"/>
    </xf>
    <xf numFmtId="0" fontId="27" fillId="0" borderId="4" xfId="3" applyFont="1" applyBorder="1" applyAlignment="1">
      <alignment vertical="center" wrapText="1"/>
    </xf>
    <xf numFmtId="0" fontId="9" fillId="0" borderId="6" xfId="0" applyFont="1" applyBorder="1" applyAlignment="1">
      <alignment horizontal="right" vertical="center" wrapText="1"/>
    </xf>
    <xf numFmtId="0" fontId="9" fillId="0" borderId="7"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xf>
    <xf numFmtId="165" fontId="20" fillId="0" borderId="8" xfId="1" applyNumberFormat="1" applyFont="1" applyFill="1" applyBorder="1" applyAlignment="1">
      <alignment horizontal="right"/>
    </xf>
    <xf numFmtId="0" fontId="2" fillId="0" borderId="0" xfId="0" applyFont="1" applyAlignment="1">
      <alignment horizontal="left" vertical="top"/>
    </xf>
    <xf numFmtId="0" fontId="2" fillId="0" borderId="0" xfId="0" applyFont="1" applyAlignment="1">
      <alignment horizontal="left" vertical="center"/>
    </xf>
    <xf numFmtId="0" fontId="2" fillId="0" borderId="4" xfId="0" applyFont="1" applyBorder="1" applyAlignment="1">
      <alignment vertical="center" wrapText="1"/>
    </xf>
    <xf numFmtId="0" fontId="30" fillId="0" borderId="0" xfId="0" applyFont="1" applyAlignment="1">
      <alignment horizontal="left" vertical="center"/>
    </xf>
    <xf numFmtId="3" fontId="33" fillId="0" borderId="0" xfId="0" applyNumberFormat="1" applyFont="1" applyAlignment="1">
      <alignment horizontal="left"/>
    </xf>
    <xf numFmtId="0" fontId="27" fillId="0" borderId="2" xfId="3" applyFont="1" applyBorder="1" applyAlignment="1">
      <alignment vertical="center" wrapText="1"/>
    </xf>
    <xf numFmtId="0" fontId="9" fillId="0" borderId="2" xfId="0" applyFont="1" applyBorder="1" applyAlignment="1">
      <alignment horizontal="left" vertical="center"/>
    </xf>
    <xf numFmtId="0" fontId="0" fillId="0" borderId="0" xfId="0" applyAlignment="1">
      <alignment horizontal="left" vertical="center" wrapText="1"/>
    </xf>
    <xf numFmtId="0" fontId="31" fillId="0" borderId="0" xfId="0" applyFont="1" applyAlignment="1">
      <alignment horizontal="left" vertical="center"/>
    </xf>
    <xf numFmtId="0" fontId="12" fillId="0" borderId="0" xfId="0" applyFont="1" applyAlignment="1">
      <alignment horizontal="left" vertical="center"/>
    </xf>
    <xf numFmtId="165" fontId="8" fillId="0" borderId="1" xfId="1" applyNumberFormat="1" applyFont="1" applyFill="1" applyBorder="1" applyAlignment="1">
      <alignment horizontal="left" vertical="center" wrapText="1"/>
    </xf>
    <xf numFmtId="0" fontId="0" fillId="0" borderId="0" xfId="0" applyAlignment="1">
      <alignment horizontal="left" vertical="center"/>
    </xf>
    <xf numFmtId="165" fontId="8" fillId="0" borderId="0" xfId="1" applyNumberFormat="1" applyFont="1" applyFill="1" applyBorder="1" applyAlignment="1">
      <alignment horizontal="left" vertical="center" wrapText="1"/>
    </xf>
    <xf numFmtId="3" fontId="8" fillId="0" borderId="0" xfId="2" applyNumberFormat="1" applyFont="1" applyFill="1" applyAlignment="1">
      <alignment vertical="center" wrapText="1"/>
    </xf>
    <xf numFmtId="3" fontId="0" fillId="0" borderId="0" xfId="1" applyNumberFormat="1" applyFont="1" applyFill="1" applyBorder="1" applyAlignment="1">
      <alignment vertical="center" wrapText="1"/>
    </xf>
    <xf numFmtId="0" fontId="8" fillId="0" borderId="0" xfId="0" applyFont="1" applyAlignment="1">
      <alignment horizontal="left" vertical="center" wrapText="1"/>
    </xf>
    <xf numFmtId="167" fontId="23" fillId="0" borderId="1" xfId="4" applyNumberFormat="1" applyFont="1" applyFill="1" applyBorder="1" applyAlignment="1">
      <alignment horizontal="center" vertical="center" wrapText="1"/>
    </xf>
    <xf numFmtId="0" fontId="19" fillId="0" borderId="0" xfId="0" applyFont="1" applyAlignment="1">
      <alignment horizontal="left" vertical="center" wrapText="1"/>
    </xf>
    <xf numFmtId="0" fontId="16" fillId="0" borderId="0" xfId="0" applyFont="1" applyAlignment="1">
      <alignment horizontal="left" vertical="center" wrapText="1"/>
    </xf>
    <xf numFmtId="0" fontId="2" fillId="0" borderId="0" xfId="0" applyFont="1" applyAlignment="1">
      <alignment horizontal="left" vertical="center" wrapText="1"/>
    </xf>
    <xf numFmtId="3" fontId="8" fillId="0" borderId="0" xfId="1" applyNumberFormat="1" applyFont="1" applyFill="1" applyBorder="1" applyAlignment="1">
      <alignment vertical="center" wrapText="1"/>
    </xf>
    <xf numFmtId="167" fontId="2" fillId="0" borderId="2" xfId="4" applyNumberFormat="1" applyFont="1" applyFill="1" applyBorder="1" applyAlignment="1">
      <alignment horizontal="right" vertical="center"/>
    </xf>
    <xf numFmtId="0" fontId="2" fillId="0" borderId="4" xfId="0" applyFont="1" applyBorder="1" applyAlignment="1">
      <alignment horizontal="left" vertical="center"/>
    </xf>
    <xf numFmtId="167" fontId="0" fillId="0" borderId="0" xfId="0" applyNumberFormat="1" applyAlignment="1">
      <alignment horizontal="left" vertical="top" wrapText="1"/>
    </xf>
    <xf numFmtId="167" fontId="2" fillId="0" borderId="0" xfId="0" applyNumberFormat="1" applyFont="1" applyAlignment="1">
      <alignment horizontal="left" vertical="top"/>
    </xf>
    <xf numFmtId="167" fontId="9" fillId="0" borderId="3" xfId="4" applyNumberFormat="1" applyFont="1" applyFill="1" applyBorder="1" applyAlignment="1">
      <alignment horizontal="right" vertical="center"/>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9" fillId="0" borderId="1" xfId="0" applyFont="1" applyBorder="1" applyAlignment="1">
      <alignment horizontal="left" vertical="center"/>
    </xf>
    <xf numFmtId="3" fontId="9" fillId="0" borderId="8" xfId="0" applyNumberFormat="1" applyFont="1" applyBorder="1" applyAlignment="1">
      <alignment horizontal="center" vertical="center"/>
    </xf>
    <xf numFmtId="3" fontId="9" fillId="0" borderId="7" xfId="0" applyNumberFormat="1"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horizontal="left" vertical="center"/>
    </xf>
    <xf numFmtId="0" fontId="0" fillId="0" borderId="0" xfId="0" applyAlignment="1">
      <alignment horizontal="left"/>
    </xf>
    <xf numFmtId="169" fontId="2" fillId="0" borderId="0" xfId="2" applyNumberFormat="1" applyFont="1" applyAlignment="1">
      <alignment wrapText="1"/>
    </xf>
    <xf numFmtId="0" fontId="26" fillId="0" borderId="0" xfId="0" applyFont="1" applyAlignment="1">
      <alignment horizontal="center" vertical="center"/>
    </xf>
    <xf numFmtId="170" fontId="2" fillId="0" borderId="1" xfId="2" applyNumberFormat="1" applyFont="1" applyBorder="1" applyAlignment="1">
      <alignment wrapText="1"/>
    </xf>
    <xf numFmtId="169" fontId="2" fillId="0" borderId="1" xfId="2" applyNumberFormat="1" applyFont="1" applyBorder="1" applyAlignment="1">
      <alignment wrapText="1"/>
    </xf>
    <xf numFmtId="168" fontId="9" fillId="0" borderId="0" xfId="0" applyNumberFormat="1" applyFont="1"/>
    <xf numFmtId="0" fontId="9" fillId="0" borderId="0" xfId="0" applyFont="1" applyAlignment="1">
      <alignment horizontal="left"/>
    </xf>
    <xf numFmtId="4" fontId="26" fillId="0" borderId="0" xfId="0" applyNumberFormat="1" applyFont="1" applyAlignment="1">
      <alignment horizontal="right" vertical="center"/>
    </xf>
    <xf numFmtId="4" fontId="0" fillId="0" borderId="0" xfId="0" applyNumberFormat="1"/>
    <xf numFmtId="4" fontId="9" fillId="0" borderId="0" xfId="0" applyNumberFormat="1" applyFont="1"/>
    <xf numFmtId="4" fontId="0" fillId="0" borderId="0" xfId="0" applyNumberFormat="1" applyAlignment="1">
      <alignment horizontal="left" vertical="center" wrapText="1"/>
    </xf>
    <xf numFmtId="4" fontId="2" fillId="0" borderId="0" xfId="2" applyNumberFormat="1" applyFont="1" applyBorder="1" applyAlignment="1">
      <alignment wrapText="1"/>
    </xf>
    <xf numFmtId="167" fontId="2" fillId="2" borderId="1" xfId="4" applyNumberFormat="1" applyFont="1" applyFill="1" applyBorder="1" applyAlignment="1">
      <alignment wrapText="1"/>
    </xf>
    <xf numFmtId="0" fontId="0" fillId="0" borderId="0" xfId="0" applyAlignment="1">
      <alignment horizontal="right" vertical="center" wrapText="1"/>
    </xf>
    <xf numFmtId="3" fontId="0" fillId="0" borderId="0" xfId="0" applyNumberFormat="1" applyAlignment="1">
      <alignment vertical="center" wrapText="1"/>
    </xf>
    <xf numFmtId="167" fontId="0" fillId="0" borderId="0" xfId="0" applyNumberFormat="1" applyAlignment="1">
      <alignment horizontal="center" vertical="center" wrapText="1"/>
    </xf>
    <xf numFmtId="3" fontId="0" fillId="0" borderId="0" xfId="0" applyNumberFormat="1" applyAlignment="1">
      <alignment horizontal="left" vertical="center" wrapText="1"/>
    </xf>
    <xf numFmtId="167" fontId="0" fillId="0" borderId="0" xfId="0" applyNumberFormat="1" applyAlignment="1">
      <alignment horizontal="left" vertical="center" wrapText="1"/>
    </xf>
    <xf numFmtId="0" fontId="4" fillId="0" borderId="0" xfId="0" applyFont="1" applyAlignment="1">
      <alignment horizontal="right" vertical="center" wrapText="1"/>
    </xf>
    <xf numFmtId="3" fontId="4" fillId="0" borderId="0" xfId="0" applyNumberFormat="1" applyFont="1" applyAlignment="1">
      <alignment vertical="center" wrapText="1"/>
    </xf>
    <xf numFmtId="167" fontId="4" fillId="0" borderId="0" xfId="0" applyNumberFormat="1" applyFont="1" applyAlignment="1">
      <alignment horizontal="center" vertical="center" wrapText="1"/>
    </xf>
    <xf numFmtId="0" fontId="4" fillId="0" borderId="0" xfId="0" applyFont="1" applyAlignment="1">
      <alignment horizontal="right" wrapText="1"/>
    </xf>
    <xf numFmtId="3" fontId="4" fillId="0" borderId="0" xfId="0" applyNumberFormat="1" applyFont="1" applyAlignment="1">
      <alignment wrapText="1"/>
    </xf>
    <xf numFmtId="167" fontId="11" fillId="0" borderId="0" xfId="0" applyNumberFormat="1" applyFont="1" applyAlignment="1">
      <alignment wrapText="1"/>
    </xf>
    <xf numFmtId="0" fontId="11" fillId="0" borderId="1" xfId="0" applyFont="1" applyBorder="1" applyAlignment="1">
      <alignment horizontal="right" vertical="center" wrapText="1"/>
    </xf>
    <xf numFmtId="3" fontId="11" fillId="0" borderId="1" xfId="0" applyNumberFormat="1" applyFont="1" applyBorder="1" applyAlignment="1">
      <alignment horizontal="right" vertical="center" wrapText="1"/>
    </xf>
    <xf numFmtId="3" fontId="11" fillId="0" borderId="1" xfId="0" applyNumberFormat="1" applyFont="1" applyBorder="1" applyAlignment="1">
      <alignment horizontal="center" vertical="center" wrapText="1"/>
    </xf>
    <xf numFmtId="0" fontId="0" fillId="0" borderId="0" xfId="0" applyAlignment="1">
      <alignment horizontal="right" vertical="center"/>
    </xf>
    <xf numFmtId="3" fontId="0" fillId="0" borderId="0" xfId="0" applyNumberFormat="1" applyAlignment="1">
      <alignment vertical="center"/>
    </xf>
    <xf numFmtId="167" fontId="0" fillId="0" borderId="0" xfId="4" applyNumberFormat="1" applyFont="1" applyFill="1" applyBorder="1" applyAlignment="1">
      <alignment horizontal="center" vertical="center" wrapText="1"/>
    </xf>
    <xf numFmtId="0" fontId="8" fillId="0" borderId="0" xfId="0" applyFont="1" applyAlignment="1">
      <alignment horizontal="right" vertical="center" wrapText="1"/>
    </xf>
    <xf numFmtId="0" fontId="23" fillId="0" borderId="1" xfId="0" applyFont="1" applyBorder="1" applyAlignment="1">
      <alignment horizontal="right" vertical="center"/>
    </xf>
    <xf numFmtId="3" fontId="0" fillId="0" borderId="0" xfId="0" applyNumberFormat="1" applyAlignment="1">
      <alignment horizontal="right" vertical="center"/>
    </xf>
    <xf numFmtId="167" fontId="10" fillId="0" borderId="0" xfId="4" applyNumberFormat="1" applyFont="1" applyFill="1" applyBorder="1" applyAlignment="1">
      <alignment horizontal="center" vertical="center" wrapText="1"/>
    </xf>
    <xf numFmtId="37" fontId="0" fillId="0" borderId="0" xfId="1" applyNumberFormat="1" applyFont="1" applyFill="1" applyAlignment="1">
      <alignment horizontal="right" vertical="center"/>
    </xf>
    <xf numFmtId="37" fontId="0" fillId="0" borderId="0" xfId="1" applyNumberFormat="1" applyFont="1" applyFill="1" applyAlignment="1">
      <alignment vertical="center"/>
    </xf>
    <xf numFmtId="37" fontId="2" fillId="0" borderId="0" xfId="1" applyNumberFormat="1" applyFont="1" applyFill="1" applyAlignment="1">
      <alignment vertical="center"/>
    </xf>
    <xf numFmtId="167" fontId="8" fillId="0" borderId="0" xfId="0" applyNumberFormat="1" applyFont="1" applyAlignment="1">
      <alignment horizontal="center" vertical="center" wrapText="1"/>
    </xf>
    <xf numFmtId="0" fontId="9" fillId="0" borderId="4" xfId="0" applyFont="1" applyBorder="1" applyAlignment="1">
      <alignment horizontal="left" vertical="center"/>
    </xf>
    <xf numFmtId="0" fontId="2" fillId="0" borderId="2" xfId="0" applyFont="1" applyBorder="1" applyAlignment="1">
      <alignment horizontal="left" vertical="center"/>
    </xf>
    <xf numFmtId="0" fontId="34" fillId="0" borderId="0" xfId="0" applyFont="1" applyAlignment="1">
      <alignment horizontal="left" vertical="top" wrapText="1"/>
    </xf>
    <xf numFmtId="0" fontId="9" fillId="0" borderId="0" xfId="0" applyFont="1" applyAlignment="1">
      <alignment horizontal="right"/>
    </xf>
    <xf numFmtId="0" fontId="2" fillId="2" borderId="0" xfId="0" applyFont="1" applyFill="1" applyAlignment="1">
      <alignment horizontal="left"/>
    </xf>
    <xf numFmtId="167" fontId="2" fillId="2" borderId="0" xfId="4" applyNumberFormat="1" applyFont="1" applyFill="1" applyAlignment="1">
      <alignment wrapText="1"/>
    </xf>
    <xf numFmtId="170" fontId="2" fillId="0" borderId="0" xfId="2" applyNumberFormat="1" applyFont="1" applyAlignment="1">
      <alignment wrapText="1"/>
    </xf>
    <xf numFmtId="4" fontId="2" fillId="0" borderId="0" xfId="2" applyNumberFormat="1" applyFont="1" applyAlignment="1">
      <alignment wrapText="1"/>
    </xf>
    <xf numFmtId="10" fontId="2" fillId="0" borderId="0" xfId="0" applyNumberFormat="1" applyFont="1" applyAlignment="1">
      <alignment horizontal="left"/>
    </xf>
    <xf numFmtId="10" fontId="2" fillId="2" borderId="0" xfId="0" applyNumberFormat="1" applyFont="1" applyFill="1" applyAlignment="1">
      <alignment horizontal="left" wrapText="1"/>
    </xf>
    <xf numFmtId="165" fontId="2" fillId="0" borderId="0" xfId="1" applyNumberFormat="1" applyFont="1" applyBorder="1" applyAlignment="1">
      <alignment horizontal="left" vertical="top" wrapText="1"/>
    </xf>
    <xf numFmtId="167" fontId="2" fillId="0" borderId="0" xfId="0" applyNumberFormat="1" applyFont="1" applyAlignment="1">
      <alignment wrapText="1"/>
    </xf>
    <xf numFmtId="165" fontId="2" fillId="0" borderId="0" xfId="1" applyNumberFormat="1" applyFont="1" applyBorder="1" applyAlignment="1">
      <alignment horizontal="left" vertical="top"/>
    </xf>
    <xf numFmtId="167" fontId="2" fillId="0" borderId="0" xfId="0" applyNumberFormat="1" applyFont="1"/>
    <xf numFmtId="168" fontId="2" fillId="0" borderId="0" xfId="0" applyNumberFormat="1" applyFont="1"/>
    <xf numFmtId="4" fontId="2" fillId="0" borderId="0" xfId="0" applyNumberFormat="1" applyFont="1"/>
    <xf numFmtId="10" fontId="2" fillId="3" borderId="0" xfId="0" applyNumberFormat="1" applyFont="1" applyFill="1" applyAlignment="1">
      <alignment horizontal="left" wrapText="1"/>
    </xf>
    <xf numFmtId="167" fontId="2" fillId="3" borderId="0" xfId="4" applyNumberFormat="1" applyFont="1" applyFill="1" applyAlignment="1">
      <alignment wrapText="1"/>
    </xf>
    <xf numFmtId="168" fontId="2" fillId="0" borderId="0" xfId="4" applyNumberFormat="1" applyFont="1" applyAlignment="1">
      <alignment wrapText="1"/>
    </xf>
    <xf numFmtId="4" fontId="2" fillId="0" borderId="0" xfId="4" applyNumberFormat="1" applyFont="1" applyAlignment="1">
      <alignment wrapText="1"/>
    </xf>
    <xf numFmtId="167" fontId="2" fillId="3" borderId="1" xfId="0" applyNumberFormat="1" applyFont="1" applyFill="1" applyBorder="1" applyAlignment="1">
      <alignment wrapText="1"/>
    </xf>
    <xf numFmtId="168" fontId="2" fillId="0" borderId="1" xfId="4" applyNumberFormat="1" applyFont="1" applyBorder="1" applyAlignment="1">
      <alignment wrapText="1"/>
    </xf>
    <xf numFmtId="4" fontId="2" fillId="0" borderId="0" xfId="4" applyNumberFormat="1" applyFont="1" applyBorder="1" applyAlignment="1">
      <alignment wrapText="1"/>
    </xf>
    <xf numFmtId="167" fontId="2" fillId="0" borderId="0" xfId="4" applyNumberFormat="1" applyFont="1" applyAlignment="1">
      <alignment wrapText="1"/>
    </xf>
    <xf numFmtId="167" fontId="2" fillId="3" borderId="0" xfId="0" applyNumberFormat="1" applyFont="1" applyFill="1"/>
    <xf numFmtId="167" fontId="2" fillId="3" borderId="1" xfId="0" applyNumberFormat="1" applyFont="1" applyFill="1" applyBorder="1"/>
    <xf numFmtId="168" fontId="2" fillId="0" borderId="1" xfId="0" applyNumberFormat="1" applyFont="1" applyBorder="1"/>
    <xf numFmtId="10" fontId="2" fillId="0" borderId="0" xfId="0" applyNumberFormat="1" applyFont="1" applyAlignment="1">
      <alignment horizontal="left" wrapText="1"/>
    </xf>
    <xf numFmtId="168" fontId="2" fillId="0" borderId="0" xfId="0" applyNumberFormat="1" applyFont="1" applyAlignment="1">
      <alignment wrapText="1"/>
    </xf>
    <xf numFmtId="4" fontId="2" fillId="0" borderId="0" xfId="0" applyNumberFormat="1" applyFont="1" applyAlignment="1">
      <alignment wrapText="1"/>
    </xf>
    <xf numFmtId="3" fontId="26" fillId="0" borderId="0" xfId="0" applyNumberFormat="1" applyFont="1" applyAlignment="1">
      <alignment horizontal="right" vertical="center"/>
    </xf>
    <xf numFmtId="3" fontId="2" fillId="0" borderId="0" xfId="2" applyNumberFormat="1" applyFont="1" applyAlignment="1">
      <alignment wrapText="1"/>
    </xf>
    <xf numFmtId="3" fontId="2" fillId="0" borderId="1" xfId="2" applyNumberFormat="1" applyFont="1" applyBorder="1" applyAlignment="1">
      <alignment wrapText="1"/>
    </xf>
    <xf numFmtId="3" fontId="2" fillId="0" borderId="0" xfId="0" applyNumberFormat="1" applyFont="1"/>
    <xf numFmtId="3" fontId="9" fillId="0" borderId="0" xfId="0" applyNumberFormat="1" applyFont="1"/>
    <xf numFmtId="3" fontId="2" fillId="0" borderId="0" xfId="4" applyNumberFormat="1" applyFont="1" applyAlignment="1">
      <alignment wrapText="1"/>
    </xf>
    <xf numFmtId="3" fontId="2" fillId="0" borderId="1" xfId="4" applyNumberFormat="1" applyFont="1" applyBorder="1" applyAlignment="1">
      <alignment wrapText="1"/>
    </xf>
    <xf numFmtId="3" fontId="2" fillId="0" borderId="1" xfId="0" applyNumberFormat="1" applyFont="1" applyBorder="1"/>
    <xf numFmtId="3" fontId="2" fillId="0" borderId="0" xfId="0" applyNumberFormat="1" applyFont="1" applyAlignment="1">
      <alignment wrapText="1"/>
    </xf>
    <xf numFmtId="3" fontId="0" fillId="0" borderId="0" xfId="0" applyNumberFormat="1"/>
    <xf numFmtId="0" fontId="2" fillId="0" borderId="6" xfId="0" applyFont="1" applyBorder="1" applyAlignment="1">
      <alignment horizontal="right" vertical="center" wrapText="1"/>
    </xf>
    <xf numFmtId="0" fontId="2" fillId="0" borderId="7" xfId="0" applyFont="1" applyBorder="1" applyAlignment="1">
      <alignment vertical="center"/>
    </xf>
    <xf numFmtId="3" fontId="2" fillId="0" borderId="7" xfId="0" applyNumberFormat="1" applyFont="1" applyBorder="1" applyAlignment="1">
      <alignment horizontal="right" vertical="center"/>
    </xf>
    <xf numFmtId="167" fontId="2" fillId="0" borderId="7" xfId="4" applyNumberFormat="1" applyFont="1" applyFill="1" applyBorder="1" applyAlignment="1">
      <alignment horizontal="right" vertical="center"/>
    </xf>
    <xf numFmtId="0" fontId="2" fillId="0" borderId="4" xfId="0" applyFont="1" applyBorder="1" applyAlignment="1">
      <alignment horizontal="left" vertical="center" wrapText="1"/>
    </xf>
    <xf numFmtId="0" fontId="9" fillId="0" borderId="6" xfId="0" applyFont="1" applyBorder="1" applyAlignment="1">
      <alignment horizontal="left" vertical="center" wrapText="1"/>
    </xf>
    <xf numFmtId="0" fontId="2" fillId="0" borderId="0" xfId="0" applyFont="1" applyAlignment="1">
      <alignment horizontal="left" vertical="top" wrapText="1"/>
    </xf>
    <xf numFmtId="3" fontId="2" fillId="0" borderId="0" xfId="0" applyNumberFormat="1"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30" fillId="0" borderId="0" xfId="0" applyFont="1" applyAlignment="1">
      <alignment horizontal="center" vertical="center"/>
    </xf>
    <xf numFmtId="167" fontId="9" fillId="0" borderId="8" xfId="4" applyNumberFormat="1" applyFont="1" applyFill="1" applyBorder="1" applyAlignment="1">
      <alignment horizontal="center" vertical="center" wrapText="1"/>
    </xf>
    <xf numFmtId="167" fontId="9" fillId="0" borderId="7" xfId="4" applyNumberFormat="1"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3" fontId="9" fillId="0" borderId="8"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9" fillId="0" borderId="0" xfId="0" applyFont="1" applyAlignment="1">
      <alignment horizontal="right" vertical="center"/>
    </xf>
    <xf numFmtId="3" fontId="9" fillId="0" borderId="0" xfId="0" applyNumberFormat="1" applyFont="1" applyAlignment="1">
      <alignment horizontal="right" vertical="center"/>
    </xf>
    <xf numFmtId="167" fontId="9" fillId="0" borderId="0" xfId="4" applyNumberFormat="1" applyFont="1" applyFill="1" applyBorder="1" applyAlignment="1">
      <alignment horizontal="center" vertical="center" wrapText="1"/>
    </xf>
    <xf numFmtId="0" fontId="9" fillId="0" borderId="1" xfId="0" applyFont="1" applyBorder="1" applyAlignment="1">
      <alignment horizontal="left" vertical="center" wrapText="1"/>
    </xf>
    <xf numFmtId="167" fontId="2" fillId="0" borderId="0" xfId="4" applyNumberFormat="1" applyFont="1" applyFill="1" applyBorder="1" applyAlignment="1">
      <alignment horizontal="center" vertical="center" wrapText="1"/>
    </xf>
    <xf numFmtId="0" fontId="9" fillId="0" borderId="0" xfId="0" applyFont="1" applyAlignment="1">
      <alignment horizontal="left" vertical="center" wrapText="1"/>
    </xf>
    <xf numFmtId="3" fontId="9" fillId="0" borderId="0" xfId="0" applyNumberFormat="1" applyFont="1" applyAlignment="1">
      <alignment horizontal="right" vertical="center" wrapText="1"/>
    </xf>
    <xf numFmtId="167" fontId="9" fillId="0" borderId="0" xfId="0" applyNumberFormat="1" applyFont="1" applyAlignment="1">
      <alignment horizontal="center" vertical="center" wrapText="1"/>
    </xf>
    <xf numFmtId="165" fontId="2" fillId="0" borderId="0" xfId="1" applyNumberFormat="1" applyFont="1" applyFill="1"/>
    <xf numFmtId="165" fontId="15" fillId="0" borderId="0" xfId="1" applyNumberFormat="1" applyFont="1" applyFill="1" applyBorder="1"/>
  </cellXfs>
  <cellStyles count="8">
    <cellStyle name="Comma" xfId="1" builtinId="3"/>
    <cellStyle name="Comma 2" xfId="6" xr:uid="{00000000-0005-0000-0000-000001000000}"/>
    <cellStyle name="Currency" xfId="2" builtinId="4"/>
    <cellStyle name="Normal" xfId="0" builtinId="0"/>
    <cellStyle name="Normal 2" xfId="5" xr:uid="{00000000-0005-0000-0000-000004000000}"/>
    <cellStyle name="Normal_All Units FY09-10" xfId="3" xr:uid="{00000000-0005-0000-0000-000005000000}"/>
    <cellStyle name="Percent" xfId="4" builtinId="5"/>
    <cellStyle name="Percent 2" xfId="7" xr:uid="{00000000-0005-0000-0000-000007000000}"/>
  </cellStyles>
  <dxfs count="0"/>
  <tableStyles count="0" defaultTableStyle="TableStyleMedium9" defaultPivotStyle="PivotStyleLight16"/>
  <colors>
    <mruColors>
      <color rgb="FF00FFFF"/>
      <color rgb="FFFFFFCC"/>
      <color rgb="FF0066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6600"/>
                </a:solidFill>
                <a:latin typeface="Arial"/>
                <a:ea typeface="Arial"/>
                <a:cs typeface="Arial"/>
              </a:defRPr>
            </a:pPr>
            <a:r>
              <a:rPr lang="en-US">
                <a:solidFill>
                  <a:srgbClr val="006600"/>
                </a:solidFill>
              </a:rPr>
              <a:t>Amount Awarded by College</a:t>
            </a:r>
          </a:p>
        </c:rich>
      </c:tx>
      <c:layout>
        <c:manualLayout>
          <c:xMode val="edge"/>
          <c:yMode val="edge"/>
          <c:x val="0.29398166533531134"/>
          <c:y val="6.5148155822627438E-2"/>
        </c:manualLayout>
      </c:layout>
      <c:overlay val="0"/>
      <c:spPr>
        <a:noFill/>
        <a:ln w="25400">
          <a:noFill/>
        </a:ln>
      </c:spPr>
    </c:title>
    <c:autoTitleDeleted val="0"/>
    <c:plotArea>
      <c:layout>
        <c:manualLayout>
          <c:layoutTarget val="inner"/>
          <c:xMode val="edge"/>
          <c:yMode val="edge"/>
          <c:x val="0.23424184456809619"/>
          <c:y val="0.28469636074348631"/>
          <c:w val="0.56646019885529209"/>
          <c:h val="0.50725110594034772"/>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97D-4C16-88D2-3E08D8EABBB6}"/>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C97D-4C16-88D2-3E08D8EABBB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C97D-4C16-88D2-3E08D8EABBB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C97D-4C16-88D2-3E08D8EABBB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C97D-4C16-88D2-3E08D8EABBB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C97D-4C16-88D2-3E08D8EABBB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C97D-4C16-88D2-3E08D8EABBB6}"/>
              </c:ext>
            </c:extLst>
          </c:dPt>
          <c:dPt>
            <c:idx val="7"/>
            <c:bubble3D val="0"/>
            <c:extLst>
              <c:ext xmlns:c16="http://schemas.microsoft.com/office/drawing/2014/chart" uri="{C3380CC4-5D6E-409C-BE32-E72D297353CC}">
                <c16:uniqueId val="{0000000D-C97D-4C16-88D2-3E08D8EABBB6}"/>
              </c:ext>
            </c:extLst>
          </c:dPt>
          <c:dPt>
            <c:idx val="8"/>
            <c:bubble3D val="0"/>
            <c:extLst>
              <c:ext xmlns:c16="http://schemas.microsoft.com/office/drawing/2014/chart" uri="{C3380CC4-5D6E-409C-BE32-E72D297353CC}">
                <c16:uniqueId val="{0000000E-C97D-4C16-88D2-3E08D8EABBB6}"/>
              </c:ext>
            </c:extLst>
          </c:dPt>
          <c:dLbls>
            <c:dLbl>
              <c:idx val="0"/>
              <c:layout>
                <c:manualLayout>
                  <c:x val="-3.4782608695652174E-2"/>
                  <c:y val="-7.904192610582627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C97D-4C16-88D2-3E08D8EABBB6}"/>
                </c:ext>
              </c:extLst>
            </c:dLbl>
            <c:dLbl>
              <c:idx val="1"/>
              <c:layout>
                <c:manualLayout>
                  <c:x val="-3.4782608695652174E-2"/>
                  <c:y val="-7.8649482596945645E-3"/>
                </c:manualLayout>
              </c:layout>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a:pPr>
                  <a:endParaRPr lang="en-US"/>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15977587584160677"/>
                      <c:h val="5.0891451854269638E-2"/>
                    </c:manualLayout>
                  </c15:layout>
                </c:ext>
                <c:ext xmlns:c16="http://schemas.microsoft.com/office/drawing/2014/chart" uri="{C3380CC4-5D6E-409C-BE32-E72D297353CC}">
                  <c16:uniqueId val="{00000002-C97D-4C16-88D2-3E08D8EABBB6}"/>
                </c:ext>
              </c:extLst>
            </c:dLbl>
            <c:dLbl>
              <c:idx val="2"/>
              <c:layout>
                <c:manualLayout>
                  <c:x val="-4.0579710144927533E-2"/>
                  <c:y val="-3.952096305291322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4-C97D-4C16-88D2-3E08D8EABBB6}"/>
                </c:ext>
              </c:extLst>
            </c:dLbl>
            <c:dLbl>
              <c:idx val="3"/>
              <c:layout>
                <c:manualLayout>
                  <c:x val="-4.6376811594202899E-2"/>
                  <c:y val="-2.634730870194209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C97D-4C16-88D2-3E08D8EABBB6}"/>
                </c:ext>
              </c:extLst>
            </c:dLbl>
            <c:dLbl>
              <c:idx val="4"/>
              <c:layout>
                <c:manualLayout>
                  <c:x val="4.0579710144927533E-2"/>
                  <c:y val="2.2457104368535916E-2"/>
                </c:manualLayout>
              </c:layout>
              <c:tx>
                <c:rich>
                  <a:bodyPr wrap="square" lIns="38100" tIns="19050" rIns="38100" bIns="19050" anchor="ctr">
                    <a:noAutofit/>
                  </a:bodyPr>
                  <a:lstStyle/>
                  <a:p>
                    <a:pPr>
                      <a:defRPr/>
                    </a:pPr>
                    <a:fld id="{28D59035-9F56-4F34-9B36-862359A4F18F}" type="CATEGORYNAME">
                      <a:rPr lang="en-US" sz="900"/>
                      <a:pPr>
                        <a:defRPr/>
                      </a:pPr>
                      <a:t>[]</a:t>
                    </a:fld>
                    <a:r>
                      <a:rPr lang="en-US" sz="900" baseline="0"/>
                      <a:t> </a:t>
                    </a:r>
                    <a:fld id="{06EBC4B6-4270-46CE-9770-A76940E70D13}" type="PERCENTAGE">
                      <a:rPr lang="en-US" sz="900" baseline="0"/>
                      <a:pPr>
                        <a:defRPr/>
                      </a:pPr>
                      <a:t>[]</a:t>
                    </a:fld>
                    <a:endParaRPr lang="en-US" sz="900" baseline="0"/>
                  </a:p>
                </c:rich>
              </c:tx>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3616600098900681"/>
                      <c:h val="7.5837374176041514E-2"/>
                    </c:manualLayout>
                  </c15:layout>
                  <c15:dlblFieldTable/>
                  <c15:showDataLabelsRange val="0"/>
                </c:ext>
                <c:ext xmlns:c16="http://schemas.microsoft.com/office/drawing/2014/chart" uri="{C3380CC4-5D6E-409C-BE32-E72D297353CC}">
                  <c16:uniqueId val="{00000008-C97D-4C16-88D2-3E08D8EABBB6}"/>
                </c:ext>
              </c:extLst>
            </c:dLbl>
            <c:dLbl>
              <c:idx val="5"/>
              <c:layout>
                <c:manualLayout>
                  <c:x val="3.6714975845410627E-2"/>
                  <c:y val="-3.952096305291313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C97D-4C16-88D2-3E08D8EABBB6}"/>
                </c:ext>
              </c:extLst>
            </c:dLbl>
            <c:dLbl>
              <c:idx val="6"/>
              <c:layout>
                <c:manualLayout>
                  <c:x val="7.1497584541062809E-2"/>
                  <c:y val="4.8303399286893839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C97D-4C16-88D2-3E08D8EABBB6}"/>
                </c:ext>
              </c:extLst>
            </c:dLbl>
            <c:dLbl>
              <c:idx val="7"/>
              <c:layout>
                <c:manualLayout>
                  <c:x val="3.8647342995169011E-2"/>
                  <c:y val="0.10538923480776838"/>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C97D-4C16-88D2-3E08D8EABBB6}"/>
                </c:ext>
              </c:extLst>
            </c:dLbl>
            <c:dLbl>
              <c:idx val="8"/>
              <c:layout>
                <c:manualLayout>
                  <c:x val="-0.10434782608695652"/>
                  <c:y val="7.9041926105826277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C97D-4C16-88D2-3E08D8EABBB6}"/>
                </c:ext>
              </c:extLst>
            </c:dLbl>
            <c:dLbl>
              <c:idx val="9"/>
              <c:layout>
                <c:manualLayout>
                  <c:x val="-0.1391304347826087"/>
                  <c:y val="8.7824362339806988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9-AE78-4C6A-8A1B-BF41A6C94EA4}"/>
                </c:ext>
              </c:extLst>
            </c:dLbl>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ext>
            </c:extLst>
          </c:dLbls>
          <c:cat>
            <c:strRef>
              <c:f>'Hide Chart Data'!$A$2:$A$10</c:f>
              <c:strCache>
                <c:ptCount val="9"/>
                <c:pt idx="0">
                  <c:v>CALS $40.6M /</c:v>
                </c:pt>
                <c:pt idx="1">
                  <c:v>CAS $6.4M /</c:v>
                </c:pt>
                <c:pt idx="2">
                  <c:v>CESS $10.9M /</c:v>
                </c:pt>
                <c:pt idx="3">
                  <c:v>CEMS $25.8M /</c:v>
                </c:pt>
                <c:pt idx="4">
                  <c:v>LCOM $101.5M /</c:v>
                </c:pt>
                <c:pt idx="5">
                  <c:v>CNHS $1.3M /</c:v>
                </c:pt>
                <c:pt idx="6">
                  <c:v>RSENR $13.6M /</c:v>
                </c:pt>
                <c:pt idx="7">
                  <c:v>OVPR $13.0M /</c:v>
                </c:pt>
                <c:pt idx="8">
                  <c:v>OTH $11.8M /</c:v>
                </c:pt>
              </c:strCache>
            </c:strRef>
          </c:cat>
          <c:val>
            <c:numRef>
              <c:f>'Hide Chart Data'!$B$2:$B$10</c:f>
              <c:numCache>
                <c:formatCode>0.0%</c:formatCode>
                <c:ptCount val="9"/>
                <c:pt idx="0">
                  <c:v>0.18052833191727752</c:v>
                </c:pt>
                <c:pt idx="1">
                  <c:v>2.84476081313065E-2</c:v>
                </c:pt>
                <c:pt idx="2">
                  <c:v>4.8275858356239182E-2</c:v>
                </c:pt>
                <c:pt idx="3">
                  <c:v>0.1146243205247872</c:v>
                </c:pt>
                <c:pt idx="4">
                  <c:v>0.45177680605310849</c:v>
                </c:pt>
                <c:pt idx="5">
                  <c:v>5.8295323410238022E-3</c:v>
                </c:pt>
                <c:pt idx="6">
                  <c:v>6.0395995782184561E-2</c:v>
                </c:pt>
                <c:pt idx="7">
                  <c:v>5.7773515526355033E-2</c:v>
                </c:pt>
                <c:pt idx="8">
                  <c:v>5.228396382572173E-2</c:v>
                </c:pt>
              </c:numCache>
            </c:numRef>
          </c:val>
          <c:extLst>
            <c:ext xmlns:c16="http://schemas.microsoft.com/office/drawing/2014/chart" uri="{C3380CC4-5D6E-409C-BE32-E72D297353CC}">
              <c16:uniqueId val="{0000000F-C97D-4C16-88D2-3E08D8EABBB6}"/>
            </c:ext>
          </c:extLst>
        </c:ser>
        <c:dLbls>
          <c:showLegendKey val="0"/>
          <c:showVal val="0"/>
          <c:showCatName val="0"/>
          <c:showSerName val="0"/>
          <c:showPercent val="0"/>
          <c:showBubbleSize val="0"/>
          <c:showLeaderLines val="0"/>
        </c:dLbls>
        <c:firstSliceAng val="175"/>
      </c:pieChart>
    </c:plotArea>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6600"/>
                </a:solidFill>
                <a:latin typeface="Arial"/>
                <a:ea typeface="Arial"/>
                <a:cs typeface="Arial"/>
              </a:defRPr>
            </a:pPr>
            <a:r>
              <a:rPr lang="en-US" sz="1400">
                <a:solidFill>
                  <a:srgbClr val="006600"/>
                </a:solidFill>
              </a:rPr>
              <a:t>Amount Awarded by Purpose</a:t>
            </a:r>
          </a:p>
        </c:rich>
      </c:tx>
      <c:layout>
        <c:manualLayout>
          <c:xMode val="edge"/>
          <c:yMode val="edge"/>
          <c:x val="0.27843003774384112"/>
          <c:y val="3.3802953735260703E-2"/>
        </c:manualLayout>
      </c:layout>
      <c:overlay val="0"/>
      <c:spPr>
        <a:noFill/>
        <a:ln w="25400">
          <a:noFill/>
        </a:ln>
      </c:spPr>
    </c:title>
    <c:autoTitleDeleted val="0"/>
    <c:plotArea>
      <c:layout>
        <c:manualLayout>
          <c:layoutTarget val="inner"/>
          <c:xMode val="edge"/>
          <c:yMode val="edge"/>
          <c:x val="0.30723781388478588"/>
          <c:y val="0.42089552238805988"/>
          <c:w val="0.38404726735598255"/>
          <c:h val="0.30746268656716441"/>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A07-4B4E-830F-2036198138B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9A07-4B4E-830F-2036198138B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9A07-4B4E-830F-2036198138B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9A07-4B4E-830F-2036198138B1}"/>
              </c:ext>
            </c:extLst>
          </c:dPt>
          <c:dLbls>
            <c:dLbl>
              <c:idx val="0"/>
              <c:layout>
                <c:manualLayout>
                  <c:x val="-6.5321676879830856E-2"/>
                  <c:y val="-0.13111440863720975"/>
                </c:manualLayout>
              </c:layout>
              <c:tx>
                <c:rich>
                  <a:bodyPr wrap="square" lIns="38100" tIns="19050" rIns="38100" bIns="19050" anchor="ctr">
                    <a:noAutofit/>
                  </a:bodyPr>
                  <a:lstStyle/>
                  <a:p>
                    <a:pPr>
                      <a:defRPr/>
                    </a:pPr>
                    <a:fld id="{F4AF0478-B505-4014-AFA7-ABF762B3D795}" type="CATEGORYNAME">
                      <a:rPr lang="en-US" sz="900"/>
                      <a:pPr>
                        <a:defRPr/>
                      </a:pPr>
                      <a:t>[]</a:t>
                    </a:fld>
                    <a:r>
                      <a:rPr lang="en-US" sz="900"/>
                      <a:t> </a:t>
                    </a:r>
                    <a:fld id="{39E64392-B4D1-4635-B78E-F933DCCDCBD6}" type="PERCENTAGE">
                      <a:rPr lang="en-US" sz="900" baseline="0"/>
                      <a:pPr>
                        <a:defRPr/>
                      </a:pPr>
                      <a:t>[]</a:t>
                    </a:fld>
                    <a:endParaRPr lang="en-US" sz="90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32353511206782604"/>
                      <c:h val="6.6958168427445938E-2"/>
                    </c:manualLayout>
                  </c15:layout>
                  <c15:dlblFieldTable/>
                  <c15:showDataLabelsRange val="0"/>
                </c:ext>
                <c:ext xmlns:c16="http://schemas.microsoft.com/office/drawing/2014/chart" uri="{C3380CC4-5D6E-409C-BE32-E72D297353CC}">
                  <c16:uniqueId val="{00000000-9A07-4B4E-830F-2036198138B1}"/>
                </c:ext>
              </c:extLst>
            </c:dLbl>
            <c:dLbl>
              <c:idx val="1"/>
              <c:layout>
                <c:manualLayout>
                  <c:x val="4.2233878603169343E-2"/>
                  <c:y val="-0.19864121270648161"/>
                </c:manualLayout>
              </c:layout>
              <c:tx>
                <c:rich>
                  <a:bodyPr wrap="square" lIns="38100" tIns="19050" rIns="38100" bIns="19050" anchor="ctr">
                    <a:noAutofit/>
                  </a:bodyPr>
                  <a:lstStyle/>
                  <a:p>
                    <a:pPr>
                      <a:defRPr/>
                    </a:pPr>
                    <a:fld id="{E54DB99C-B83B-412A-A724-8695AB30C5FC}" type="CATEGORYNAME">
                      <a:rPr lang="en-US" sz="900"/>
                      <a:pPr>
                        <a:defRPr/>
                      </a:pPr>
                      <a:t>[]</a:t>
                    </a:fld>
                    <a:r>
                      <a:rPr lang="en-US" sz="900"/>
                      <a:t> </a:t>
                    </a:r>
                    <a:fld id="{5439EF40-48AE-4153-850D-6504D3FBA29D}" type="PERCENTAGE">
                      <a:rPr lang="en-US" sz="900" baseline="0"/>
                      <a:pPr>
                        <a:defRPr/>
                      </a:pPr>
                      <a:t>[]</a:t>
                    </a:fld>
                    <a:endParaRPr lang="en-US" sz="90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0106769387639495"/>
                      <c:h val="6.041913048201486E-2"/>
                    </c:manualLayout>
                  </c15:layout>
                  <c15:dlblFieldTable/>
                  <c15:showDataLabelsRange val="0"/>
                </c:ext>
                <c:ext xmlns:c16="http://schemas.microsoft.com/office/drawing/2014/chart" uri="{C3380CC4-5D6E-409C-BE32-E72D297353CC}">
                  <c16:uniqueId val="{00000002-9A07-4B4E-830F-2036198138B1}"/>
                </c:ext>
              </c:extLst>
            </c:dLbl>
            <c:dLbl>
              <c:idx val="2"/>
              <c:layout>
                <c:manualLayout>
                  <c:x val="0.1545869713160456"/>
                  <c:y val="-1.2417328027756361E-2"/>
                </c:manualLayout>
              </c:layout>
              <c:tx>
                <c:rich>
                  <a:bodyPr wrap="square" lIns="38100" tIns="19050" rIns="38100" bIns="19050" anchor="ctr">
                    <a:noAutofit/>
                  </a:bodyPr>
                  <a:lstStyle/>
                  <a:p>
                    <a:pPr>
                      <a:defRPr/>
                    </a:pPr>
                    <a:fld id="{46184C88-2618-4660-964A-D511EC5D287D}" type="CATEGORYNAME">
                      <a:rPr lang="en-US" sz="900"/>
                      <a:pPr>
                        <a:defRPr/>
                      </a:pPr>
                      <a:t>[]</a:t>
                    </a:fld>
                    <a:r>
                      <a:rPr lang="en-US" sz="900"/>
                      <a:t> </a:t>
                    </a:r>
                    <a:fld id="{CB66C8C3-0B30-424D-84E8-4FEA38E8EC66}" type="PERCENTAGE">
                      <a:rPr lang="en-US" sz="900" baseline="0"/>
                      <a:pPr>
                        <a:defRPr/>
                      </a:pPr>
                      <a:t>[]</a:t>
                    </a:fld>
                    <a:endParaRPr lang="en-US" sz="90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6477808923606788"/>
                      <c:h val="6.0556451741706728E-2"/>
                    </c:manualLayout>
                  </c15:layout>
                  <c15:dlblFieldTable/>
                  <c15:showDataLabelsRange val="0"/>
                </c:ext>
                <c:ext xmlns:c16="http://schemas.microsoft.com/office/drawing/2014/chart" uri="{C3380CC4-5D6E-409C-BE32-E72D297353CC}">
                  <c16:uniqueId val="{00000004-9A07-4B4E-830F-2036198138B1}"/>
                </c:ext>
              </c:extLst>
            </c:dLbl>
            <c:dLbl>
              <c:idx val="3"/>
              <c:layout>
                <c:manualLayout>
                  <c:x val="-1.5268868369871102E-2"/>
                  <c:y val="8.584493332576186E-2"/>
                </c:manualLayout>
              </c:layout>
              <c:tx>
                <c:rich>
                  <a:bodyPr wrap="square" lIns="38100" tIns="19050" rIns="38100" bIns="19050" anchor="ctr">
                    <a:noAutofit/>
                  </a:bodyPr>
                  <a:lstStyle/>
                  <a:p>
                    <a:pPr>
                      <a:defRPr/>
                    </a:pPr>
                    <a:fld id="{309BF048-3EE6-4C1A-8CC0-703D0FE265A8}" type="CATEGORYNAME">
                      <a:rPr lang="en-US" sz="900"/>
                      <a:pPr>
                        <a:defRPr/>
                      </a:pPr>
                      <a:t>[]</a:t>
                    </a:fld>
                    <a:r>
                      <a:rPr lang="en-US" sz="900"/>
                      <a:t> </a:t>
                    </a:r>
                    <a:fld id="{DFF3D6DD-C530-46D7-B970-DCC7C6142993}" type="PERCENTAGE">
                      <a:rPr lang="en-US" sz="900" baseline="0"/>
                      <a:pPr>
                        <a:defRPr/>
                      </a:pPr>
                      <a:t>[]</a:t>
                    </a:fld>
                    <a:endParaRPr lang="en-US" sz="90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9732056874185692"/>
                      <c:h val="5.0932155475286948E-2"/>
                    </c:manualLayout>
                  </c15:layout>
                  <c15:dlblFieldTable/>
                  <c15:showDataLabelsRange val="0"/>
                </c:ext>
                <c:ext xmlns:c16="http://schemas.microsoft.com/office/drawing/2014/chart" uri="{C3380CC4-5D6E-409C-BE32-E72D297353CC}">
                  <c16:uniqueId val="{00000006-9A07-4B4E-830F-2036198138B1}"/>
                </c:ext>
              </c:extLst>
            </c:dLbl>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ext>
            </c:extLst>
          </c:dLbls>
          <c:cat>
            <c:strRef>
              <c:f>'Hide Chart Data'!$A$14:$A$17</c:f>
              <c:strCache>
                <c:ptCount val="4"/>
                <c:pt idx="0">
                  <c:v>Research $192.0M /</c:v>
                </c:pt>
                <c:pt idx="1">
                  <c:v>Instruction $3.4M /</c:v>
                </c:pt>
                <c:pt idx="2">
                  <c:v>Public Service $23.5M /</c:v>
                </c:pt>
                <c:pt idx="3">
                  <c:v>Extension Service $5.8M /</c:v>
                </c:pt>
              </c:strCache>
            </c:strRef>
          </c:cat>
          <c:val>
            <c:numRef>
              <c:f>'Hide Chart Data'!$B$14:$B$17</c:f>
              <c:numCache>
                <c:formatCode>0.0%</c:formatCode>
                <c:ptCount val="4"/>
                <c:pt idx="0">
                  <c:v>0.85438516831419764</c:v>
                </c:pt>
                <c:pt idx="1">
                  <c:v>1.5049136378877077E-2</c:v>
                </c:pt>
                <c:pt idx="2">
                  <c:v>0.1046764376015643</c:v>
                </c:pt>
                <c:pt idx="3">
                  <c:v>2.5889257705361008E-2</c:v>
                </c:pt>
              </c:numCache>
            </c:numRef>
          </c:val>
          <c:extLst>
            <c:ext xmlns:c16="http://schemas.microsoft.com/office/drawing/2014/chart" uri="{C3380CC4-5D6E-409C-BE32-E72D297353CC}">
              <c16:uniqueId val="{00000007-9A07-4B4E-830F-2036198138B1}"/>
            </c:ext>
          </c:extLst>
        </c:ser>
        <c:dLbls>
          <c:showLegendKey val="0"/>
          <c:showVal val="0"/>
          <c:showCatName val="0"/>
          <c:showSerName val="0"/>
          <c:showPercent val="0"/>
          <c:showBubbleSize val="0"/>
          <c:showLeaderLines val="0"/>
        </c:dLbls>
        <c:firstSliceAng val="126"/>
      </c:pieChart>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horizontalDpi="200" verticalDpi="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6600"/>
                </a:solidFill>
                <a:latin typeface="Arial"/>
                <a:ea typeface="Arial"/>
                <a:cs typeface="Arial"/>
              </a:defRPr>
            </a:pPr>
            <a:r>
              <a:rPr lang="en-US">
                <a:solidFill>
                  <a:srgbClr val="006600"/>
                </a:solidFill>
              </a:rPr>
              <a:t>Amount Awarded by Originating Sponsor Type</a:t>
            </a:r>
          </a:p>
        </c:rich>
      </c:tx>
      <c:layout>
        <c:manualLayout>
          <c:xMode val="edge"/>
          <c:yMode val="edge"/>
          <c:x val="0.20009337584650042"/>
          <c:y val="5.2340596960263691E-2"/>
        </c:manualLayout>
      </c:layout>
      <c:overlay val="0"/>
      <c:spPr>
        <a:noFill/>
        <a:ln w="25400">
          <a:noFill/>
        </a:ln>
      </c:spPr>
    </c:title>
    <c:autoTitleDeleted val="0"/>
    <c:plotArea>
      <c:layout>
        <c:manualLayout>
          <c:layoutTarget val="inner"/>
          <c:xMode val="edge"/>
          <c:yMode val="edge"/>
          <c:x val="0.33088235294117663"/>
          <c:y val="0.42906646887581962"/>
          <c:w val="0.34411764705882358"/>
          <c:h val="0.32179985165686442"/>
        </c:manualLayout>
      </c:layout>
      <c:pie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539-4A42-B343-37CB70FD99F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539-4A42-B343-37CB70FD99F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539-4A42-B343-37CB70FD99F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539-4A42-B343-37CB70FD99F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539-4A42-B343-37CB70FD99F4}"/>
              </c:ext>
            </c:extLst>
          </c:dPt>
          <c:dLbls>
            <c:dLbl>
              <c:idx val="0"/>
              <c:layout>
                <c:manualLayout>
                  <c:x val="-9.9837250863682656E-2"/>
                  <c:y val="-0.12434540788355038"/>
                </c:manualLayout>
              </c:layout>
              <c:tx>
                <c:rich>
                  <a:bodyPr wrap="square" lIns="38100" tIns="19050" rIns="38100" bIns="19050" anchor="ctr" anchorCtr="0">
                    <a:noAutofit/>
                  </a:bodyPr>
                  <a:lstStyle/>
                  <a:p>
                    <a:pPr algn="ctr">
                      <a:defRPr/>
                    </a:pPr>
                    <a:fld id="{AC4AB78C-C7BB-4E30-885E-C7D669910422}" type="CATEGORYNAME">
                      <a:rPr lang="en-US" sz="900"/>
                      <a:pPr algn="ctr">
                        <a:defRPr/>
                      </a:pPr>
                      <a:t>[]</a:t>
                    </a:fld>
                    <a:r>
                      <a:rPr lang="en-US" sz="900" baseline="0"/>
                      <a:t> </a:t>
                    </a:r>
                    <a:fld id="{EC795971-B059-4407-9E29-25D271BE6BF5}" type="PERCENTAGE">
                      <a:rPr lang="en-US" sz="900" baseline="0"/>
                      <a:pPr algn="ctr">
                        <a:defRPr/>
                      </a:pPr>
                      <a:t>[]</a:t>
                    </a:fld>
                    <a:endParaRPr lang="en-US" sz="900" baseline="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3963569838216814"/>
                      <c:h val="5.9603051001263077E-2"/>
                    </c:manualLayout>
                  </c15:layout>
                  <c15:dlblFieldTable/>
                  <c15:showDataLabelsRange val="0"/>
                </c:ext>
                <c:ext xmlns:c16="http://schemas.microsoft.com/office/drawing/2014/chart" uri="{C3380CC4-5D6E-409C-BE32-E72D297353CC}">
                  <c16:uniqueId val="{00000000-3539-4A42-B343-37CB70FD99F4}"/>
                </c:ext>
              </c:extLst>
            </c:dLbl>
            <c:dLbl>
              <c:idx val="1"/>
              <c:layout>
                <c:manualLayout>
                  <c:x val="0.16652573717798941"/>
                  <c:y val="-0.35780908757728752"/>
                </c:manualLayout>
              </c:layout>
              <c:tx>
                <c:rich>
                  <a:bodyPr wrap="square" lIns="38100" tIns="19050" rIns="38100" bIns="19050" anchor="ctr">
                    <a:noAutofit/>
                  </a:bodyPr>
                  <a:lstStyle/>
                  <a:p>
                    <a:pPr>
                      <a:defRPr/>
                    </a:pPr>
                    <a:fld id="{2FBE89FC-504A-4F8E-B62A-9EA2A78DF34B}" type="CATEGORYNAME">
                      <a:rPr lang="en-US" sz="900"/>
                      <a:pPr>
                        <a:defRPr/>
                      </a:pPr>
                      <a:t>[]</a:t>
                    </a:fld>
                    <a:r>
                      <a:rPr lang="en-US" baseline="0"/>
                      <a:t> </a:t>
                    </a:r>
                    <a:fld id="{D4CCFFF7-CD2D-4BA6-95C9-0C61ADEAED23}" type="PERCENTAGE">
                      <a:rPr lang="en-US" sz="900" baseline="0"/>
                      <a:pPr>
                        <a:defRPr/>
                      </a:pPr>
                      <a:t>[]</a:t>
                    </a:fld>
                    <a:endParaRPr lang="en-US" baseline="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4971888436342385"/>
                      <c:h val="8.1038235618722948E-2"/>
                    </c:manualLayout>
                  </c15:layout>
                  <c15:dlblFieldTable/>
                  <c15:showDataLabelsRange val="0"/>
                </c:ext>
                <c:ext xmlns:c16="http://schemas.microsoft.com/office/drawing/2014/chart" uri="{C3380CC4-5D6E-409C-BE32-E72D297353CC}">
                  <c16:uniqueId val="{00000002-3539-4A42-B343-37CB70FD99F4}"/>
                </c:ext>
              </c:extLst>
            </c:dLbl>
            <c:dLbl>
              <c:idx val="2"/>
              <c:layout>
                <c:manualLayout>
                  <c:x val="0.12692788740551245"/>
                  <c:y val="-4.3080063638533991E-2"/>
                </c:manualLayout>
              </c:layout>
              <c:tx>
                <c:rich>
                  <a:bodyPr wrap="square" lIns="38100" tIns="19050" rIns="38100" bIns="19050" anchor="ctr">
                    <a:noAutofit/>
                  </a:bodyPr>
                  <a:lstStyle/>
                  <a:p>
                    <a:pPr>
                      <a:defRPr/>
                    </a:pPr>
                    <a:fld id="{E9417C65-BFAD-447A-999A-40644447CAC1}" type="CATEGORYNAME">
                      <a:rPr lang="en-US" sz="900" baseline="0"/>
                      <a:pPr>
                        <a:defRPr/>
                      </a:pPr>
                      <a:t>[]</a:t>
                    </a:fld>
                    <a:r>
                      <a:rPr lang="en-US" sz="900" baseline="0"/>
                      <a:t> </a:t>
                    </a:r>
                    <a:fld id="{F7907106-AB83-4A0D-8E11-205D49540EB3}" type="PERCENTAGE">
                      <a:rPr lang="en-US" sz="900" baseline="0"/>
                      <a:pPr>
                        <a:defRPr/>
                      </a:pPr>
                      <a:t>[]</a:t>
                    </a:fld>
                    <a:endParaRPr lang="en-US" sz="900" baseline="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34145593349485992"/>
                      <c:h val="8.5372852465449373E-2"/>
                    </c:manualLayout>
                  </c15:layout>
                  <c15:dlblFieldTable/>
                  <c15:showDataLabelsRange val="0"/>
                </c:ext>
                <c:ext xmlns:c16="http://schemas.microsoft.com/office/drawing/2014/chart" uri="{C3380CC4-5D6E-409C-BE32-E72D297353CC}">
                  <c16:uniqueId val="{00000004-3539-4A42-B343-37CB70FD99F4}"/>
                </c:ext>
              </c:extLst>
            </c:dLbl>
            <c:dLbl>
              <c:idx val="3"/>
              <c:layout>
                <c:manualLayout>
                  <c:x val="7.33817135111903E-2"/>
                  <c:y val="8.735759745913399E-2"/>
                </c:manualLayout>
              </c:layout>
              <c:tx>
                <c:rich>
                  <a:bodyPr wrap="square" lIns="38100" tIns="19050" rIns="38100" bIns="19050" anchor="ctr">
                    <a:noAutofit/>
                  </a:bodyPr>
                  <a:lstStyle/>
                  <a:p>
                    <a:pPr>
                      <a:defRPr/>
                    </a:pPr>
                    <a:fld id="{B6CDC340-5673-4B06-97DE-EA3B99517D1C}" type="CATEGORYNAME">
                      <a:rPr lang="en-US" sz="900" baseline="0"/>
                      <a:pPr>
                        <a:defRPr/>
                      </a:pPr>
                      <a:t>[]</a:t>
                    </a:fld>
                    <a:r>
                      <a:rPr lang="en-US" baseline="0"/>
                      <a:t> </a:t>
                    </a:r>
                    <a:fld id="{3B5872AC-5322-4876-BE0A-52AD74782FF8}" type="PERCENTAGE">
                      <a:rPr lang="en-US" sz="900" baseline="0"/>
                      <a:pPr>
                        <a:defRPr/>
                      </a:pPr>
                      <a:t>[]</a:t>
                    </a:fld>
                    <a:endParaRPr lang="en-US" baseline="0"/>
                  </a:p>
                </c:rich>
              </c:tx>
              <c:spPr>
                <a:solidFill>
                  <a:sysClr val="window" lastClr="FFFFFF"/>
                </a:solidFill>
                <a:ln>
                  <a:solidFill>
                    <a:sysClr val="windowText" lastClr="000000">
                      <a:lumMod val="65000"/>
                      <a:lumOff val="35000"/>
                    </a:sysClr>
                  </a:solidFill>
                </a:ln>
                <a:effectLst/>
              </c:spPr>
              <c:dLblPos val="bestFit"/>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4224226924422171"/>
                      <c:h val="8.3613437649453684E-2"/>
                    </c:manualLayout>
                  </c15:layout>
                  <c15:dlblFieldTable/>
                  <c15:showDataLabelsRange val="0"/>
                </c:ext>
                <c:ext xmlns:c16="http://schemas.microsoft.com/office/drawing/2014/chart" uri="{C3380CC4-5D6E-409C-BE32-E72D297353CC}">
                  <c16:uniqueId val="{00000006-3539-4A42-B343-37CB70FD99F4}"/>
                </c:ext>
              </c:extLst>
            </c:dLbl>
            <c:dLbl>
              <c:idx val="4"/>
              <c:layout>
                <c:manualLayout>
                  <c:x val="-0.27781013784804576"/>
                  <c:y val="-0.18416454515427186"/>
                </c:manualLayout>
              </c:layout>
              <c:tx>
                <c:rich>
                  <a:bodyPr wrap="square" lIns="38100" tIns="19050" rIns="38100" bIns="19050" anchor="ctr">
                    <a:noAutofit/>
                  </a:bodyPr>
                  <a:lstStyle/>
                  <a:p>
                    <a:pPr>
                      <a:defRPr/>
                    </a:pPr>
                    <a:fld id="{E01BD6AE-7A00-48C1-833D-49D03BC666D7}" type="CATEGORYNAME">
                      <a:rPr lang="en-US" sz="900"/>
                      <a:pPr>
                        <a:defRPr/>
                      </a:pPr>
                      <a:t>[]</a:t>
                    </a:fld>
                    <a:r>
                      <a:rPr lang="en-US" sz="900" baseline="0"/>
                      <a:t> </a:t>
                    </a:r>
                    <a:fld id="{735A4458-D082-4EC2-8CE4-86120421DF48}" type="PERCENTAGE">
                      <a:rPr lang="en-US" sz="900" baseline="0"/>
                      <a:pPr>
                        <a:defRPr/>
                      </a:pPr>
                      <a:t>[]</a:t>
                    </a:fld>
                    <a:endParaRPr lang="en-US" sz="900" baseline="0"/>
                  </a:p>
                </c:rich>
              </c:tx>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35797113616786802"/>
                      <c:h val="7.944866150808734E-2"/>
                    </c:manualLayout>
                  </c15:layout>
                  <c15:dlblFieldTable/>
                  <c15:showDataLabelsRange val="0"/>
                </c:ext>
                <c:ext xmlns:c16="http://schemas.microsoft.com/office/drawing/2014/chart" uri="{C3380CC4-5D6E-409C-BE32-E72D297353CC}">
                  <c16:uniqueId val="{00000008-3539-4A42-B343-37CB70FD99F4}"/>
                </c:ext>
              </c:extLst>
            </c:dLbl>
            <c:spPr>
              <a:solidFill>
                <a:sysClr val="window" lastClr="FFFFFF"/>
              </a:solidFill>
              <a:ln>
                <a:solidFill>
                  <a:sysClr val="windowText" lastClr="000000">
                    <a:lumMod val="65000"/>
                    <a:lumOff val="35000"/>
                  </a:sysClr>
                </a:solidFill>
              </a:ln>
              <a:effectLst/>
            </c:spPr>
            <c:dLblPos val="outEnd"/>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c15:spPr>
              </c:ext>
            </c:extLst>
          </c:dLbls>
          <c:cat>
            <c:strRef>
              <c:f>'Hide Chart Data'!$A$21:$A$25</c:f>
              <c:strCache>
                <c:ptCount val="5"/>
                <c:pt idx="0">
                  <c:v>Federal $202.4M /</c:v>
                </c:pt>
                <c:pt idx="1">
                  <c:v>State of Vermont $6.5M /</c:v>
                </c:pt>
                <c:pt idx="2">
                  <c:v>Other State and Local Govt $0.M /</c:v>
                </c:pt>
                <c:pt idx="3">
                  <c:v>Industry $4.5M /</c:v>
                </c:pt>
                <c:pt idx="4">
                  <c:v>Foundation and Non Profit $11.3M /</c:v>
                </c:pt>
              </c:strCache>
            </c:strRef>
          </c:cat>
          <c:val>
            <c:numRef>
              <c:f>'Hide Chart Data'!$B$21:$B$25</c:f>
              <c:numCache>
                <c:formatCode>0.0%</c:formatCode>
                <c:ptCount val="5"/>
                <c:pt idx="0">
                  <c:v>0.90060194926030424</c:v>
                </c:pt>
                <c:pt idx="1">
                  <c:v>2.8901161837289462E-2</c:v>
                </c:pt>
                <c:pt idx="2">
                  <c:v>4.6493459295697148E-5</c:v>
                </c:pt>
                <c:pt idx="3">
                  <c:v>2.0040380525962308E-2</c:v>
                </c:pt>
                <c:pt idx="4">
                  <c:v>5.0410014917148346E-2</c:v>
                </c:pt>
              </c:numCache>
            </c:numRef>
          </c:val>
          <c:extLst>
            <c:ext xmlns:c16="http://schemas.microsoft.com/office/drawing/2014/chart" uri="{C3380CC4-5D6E-409C-BE32-E72D297353CC}">
              <c16:uniqueId val="{00000009-3539-4A42-B343-37CB70FD99F4}"/>
            </c:ext>
          </c:extLst>
        </c:ser>
        <c:dLbls>
          <c:showLegendKey val="0"/>
          <c:showVal val="0"/>
          <c:showCatName val="0"/>
          <c:showSerName val="0"/>
          <c:showPercent val="0"/>
          <c:showBubbleSize val="0"/>
          <c:showLeaderLines val="0"/>
        </c:dLbls>
        <c:firstSliceAng val="190"/>
      </c:pieChart>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78735530242847"/>
          <c:y val="0.18445731906785229"/>
          <c:w val="0.76144663506503751"/>
          <c:h val="0.68590282642083444"/>
        </c:manualLayout>
      </c:layout>
      <c:areaChart>
        <c:grouping val="stacked"/>
        <c:varyColors val="0"/>
        <c:ser>
          <c:idx val="2"/>
          <c:order val="0"/>
          <c:tx>
            <c:strRef>
              <c:f>'10 Year History'!$D$36</c:f>
              <c:strCache>
                <c:ptCount val="1"/>
                <c:pt idx="0">
                  <c:v> Other ** </c:v>
                </c:pt>
              </c:strCache>
            </c:strRef>
          </c:tx>
          <c:spPr>
            <a:solidFill>
              <a:srgbClr val="99CCFF"/>
            </a:solidFill>
            <a:ln w="12700">
              <a:solidFill>
                <a:srgbClr val="000000"/>
              </a:solidFill>
              <a:prstDash val="solid"/>
            </a:ln>
          </c:spPr>
          <c:cat>
            <c:numRef>
              <c:f>'10 Year History'!$A$37:$A$46</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'10 Year History'!$D$37:$D$46</c:f>
              <c:numCache>
                <c:formatCode>_(* #,##0_);_(* \(#,##0\);_(* "-"??_);_(@_)</c:formatCode>
                <c:ptCount val="10"/>
                <c:pt idx="0">
                  <c:v>24203849</c:v>
                </c:pt>
                <c:pt idx="1">
                  <c:v>22595090</c:v>
                </c:pt>
                <c:pt idx="2">
                  <c:v>26734202</c:v>
                </c:pt>
                <c:pt idx="3">
                  <c:v>29618046.609999996</c:v>
                </c:pt>
                <c:pt idx="4">
                  <c:v>15515250.939999999</c:v>
                </c:pt>
                <c:pt idx="5">
                  <c:v>32049607.82</c:v>
                </c:pt>
                <c:pt idx="6">
                  <c:v>51074179</c:v>
                </c:pt>
                <c:pt idx="7">
                  <c:v>27081765</c:v>
                </c:pt>
                <c:pt idx="8">
                  <c:v>26108813</c:v>
                </c:pt>
                <c:pt idx="9">
                  <c:v>29346311</c:v>
                </c:pt>
              </c:numCache>
            </c:numRef>
          </c:val>
          <c:extLst>
            <c:ext xmlns:c16="http://schemas.microsoft.com/office/drawing/2014/chart" uri="{C3380CC4-5D6E-409C-BE32-E72D297353CC}">
              <c16:uniqueId val="{00000000-AA30-4C42-9C05-9F338AFB5183}"/>
            </c:ext>
          </c:extLst>
        </c:ser>
        <c:ser>
          <c:idx val="1"/>
          <c:order val="1"/>
          <c:tx>
            <c:strRef>
              <c:f>'10 Year History'!$C$36</c:f>
              <c:strCache>
                <c:ptCount val="1"/>
                <c:pt idx="0">
                  <c:v> Instruction </c:v>
                </c:pt>
              </c:strCache>
            </c:strRef>
          </c:tx>
          <c:spPr>
            <a:solidFill>
              <a:srgbClr val="FFFF99"/>
            </a:solidFill>
            <a:ln w="12700">
              <a:solidFill>
                <a:srgbClr val="000000"/>
              </a:solidFill>
              <a:prstDash val="solid"/>
            </a:ln>
          </c:spPr>
          <c:cat>
            <c:numRef>
              <c:f>'10 Year History'!$A$37:$A$46</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'10 Year History'!$C$37:$C$46</c:f>
              <c:numCache>
                <c:formatCode>_(* #,##0_);_(* \(#,##0\);_(* "-"??_);_(@_)</c:formatCode>
                <c:ptCount val="10"/>
                <c:pt idx="0">
                  <c:v>6730586</c:v>
                </c:pt>
                <c:pt idx="1">
                  <c:v>8082996</c:v>
                </c:pt>
                <c:pt idx="2">
                  <c:v>7652057</c:v>
                </c:pt>
                <c:pt idx="3">
                  <c:v>9494623.3499999996</c:v>
                </c:pt>
                <c:pt idx="4">
                  <c:v>5892594.0099999998</c:v>
                </c:pt>
                <c:pt idx="5">
                  <c:v>1687298</c:v>
                </c:pt>
                <c:pt idx="6">
                  <c:v>4228527</c:v>
                </c:pt>
                <c:pt idx="7">
                  <c:v>5611801</c:v>
                </c:pt>
                <c:pt idx="8">
                  <c:v>6030776</c:v>
                </c:pt>
                <c:pt idx="9">
                  <c:v>3382486</c:v>
                </c:pt>
              </c:numCache>
            </c:numRef>
          </c:val>
          <c:extLst>
            <c:ext xmlns:c16="http://schemas.microsoft.com/office/drawing/2014/chart" uri="{C3380CC4-5D6E-409C-BE32-E72D297353CC}">
              <c16:uniqueId val="{00000001-AA30-4C42-9C05-9F338AFB5183}"/>
            </c:ext>
          </c:extLst>
        </c:ser>
        <c:ser>
          <c:idx val="0"/>
          <c:order val="2"/>
          <c:tx>
            <c:strRef>
              <c:f>'10 Year History'!$B$36</c:f>
              <c:strCache>
                <c:ptCount val="1"/>
                <c:pt idx="0">
                  <c:v> Research </c:v>
                </c:pt>
              </c:strCache>
            </c:strRef>
          </c:tx>
          <c:spPr>
            <a:solidFill>
              <a:srgbClr val="CCFFCC"/>
            </a:solidFill>
            <a:ln w="12700">
              <a:solidFill>
                <a:srgbClr val="000000"/>
              </a:solidFill>
              <a:prstDash val="solid"/>
            </a:ln>
          </c:spPr>
          <c:cat>
            <c:numRef>
              <c:f>'10 Year History'!$A$37:$A$46</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'10 Year History'!$B$37:$B$46</c:f>
              <c:numCache>
                <c:formatCode>_(* #,##0_);_(* \(#,##0\);_(* "-"??_);_(@_)</c:formatCode>
                <c:ptCount val="10"/>
                <c:pt idx="0">
                  <c:v>101841190</c:v>
                </c:pt>
                <c:pt idx="1">
                  <c:v>107304830</c:v>
                </c:pt>
                <c:pt idx="2">
                  <c:v>88790412</c:v>
                </c:pt>
                <c:pt idx="3">
                  <c:v>96839919.229999989</c:v>
                </c:pt>
                <c:pt idx="4">
                  <c:v>122892610.30000007</c:v>
                </c:pt>
                <c:pt idx="5">
                  <c:v>147935518.76000002</c:v>
                </c:pt>
                <c:pt idx="6">
                  <c:v>148466129</c:v>
                </c:pt>
                <c:pt idx="7">
                  <c:v>181425291</c:v>
                </c:pt>
                <c:pt idx="8">
                  <c:v>198014542</c:v>
                </c:pt>
                <c:pt idx="9">
                  <c:v>192034001</c:v>
                </c:pt>
              </c:numCache>
            </c:numRef>
          </c:val>
          <c:extLst>
            <c:ext xmlns:c16="http://schemas.microsoft.com/office/drawing/2014/chart" uri="{C3380CC4-5D6E-409C-BE32-E72D297353CC}">
              <c16:uniqueId val="{00000002-AA30-4C42-9C05-9F338AFB5183}"/>
            </c:ext>
          </c:extLst>
        </c:ser>
        <c:dLbls>
          <c:showLegendKey val="0"/>
          <c:showVal val="0"/>
          <c:showCatName val="0"/>
          <c:showSerName val="0"/>
          <c:showPercent val="0"/>
          <c:showBubbleSize val="0"/>
        </c:dLbls>
        <c:axId val="445518944"/>
        <c:axId val="445522472"/>
      </c:areaChart>
      <c:catAx>
        <c:axId val="445518944"/>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Helvetica"/>
                <a:ea typeface="Helvetica"/>
                <a:cs typeface="Helvetica"/>
              </a:defRPr>
            </a:pPr>
            <a:endParaRPr lang="en-US"/>
          </a:p>
        </c:txPr>
        <c:crossAx val="445522472"/>
        <c:crosses val="autoZero"/>
        <c:auto val="0"/>
        <c:lblAlgn val="ctr"/>
        <c:lblOffset val="100"/>
        <c:tickLblSkip val="1"/>
        <c:tickMarkSkip val="1"/>
        <c:noMultiLvlLbl val="0"/>
      </c:catAx>
      <c:valAx>
        <c:axId val="445522472"/>
        <c:scaling>
          <c:orientation val="minMax"/>
        </c:scaling>
        <c:delete val="0"/>
        <c:axPos val="l"/>
        <c:title>
          <c:tx>
            <c:rich>
              <a:bodyPr/>
              <a:lstStyle/>
              <a:p>
                <a:pPr>
                  <a:defRPr sz="1200" b="1" i="0" u="none" strike="noStrike" baseline="0">
                    <a:solidFill>
                      <a:srgbClr val="000000"/>
                    </a:solidFill>
                    <a:latin typeface="Helvetica"/>
                    <a:ea typeface="Helvetica"/>
                    <a:cs typeface="Helvetica"/>
                  </a:defRPr>
                </a:pPr>
                <a:r>
                  <a:rPr lang="en-US"/>
                  <a:t>Awarded Funds (in Millions)</a:t>
                </a:r>
              </a:p>
            </c:rich>
          </c:tx>
          <c:layout>
            <c:manualLayout>
              <c:xMode val="edge"/>
              <c:yMode val="edge"/>
              <c:x val="7.5250470991739529E-3"/>
              <c:y val="0.22621067216383361"/>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Helvetica"/>
                <a:ea typeface="Helvetica"/>
                <a:cs typeface="Helvetica"/>
              </a:defRPr>
            </a:pPr>
            <a:endParaRPr lang="en-US"/>
          </a:p>
        </c:txPr>
        <c:crossAx val="445518944"/>
        <c:crosses val="autoZero"/>
        <c:crossBetween val="midCat"/>
        <c:majorUnit val="20000000"/>
      </c:valAx>
      <c:spPr>
        <a:noFill/>
        <a:ln w="12700">
          <a:solidFill>
            <a:srgbClr val="808080"/>
          </a:solidFill>
          <a:prstDash val="solid"/>
        </a:ln>
      </c:spPr>
    </c:plotArea>
    <c:legend>
      <c:legendPos val="r"/>
      <c:layout>
        <c:manualLayout>
          <c:xMode val="edge"/>
          <c:yMode val="edge"/>
          <c:x val="0.32018029897960004"/>
          <c:y val="0.19818378851984647"/>
          <c:w val="0.15195719932998011"/>
          <c:h val="0.18252245189702679"/>
        </c:manualLayout>
      </c:layout>
      <c:overlay val="0"/>
      <c:spPr>
        <a:noFill/>
        <a:ln w="25400">
          <a:noFill/>
        </a:ln>
      </c:spPr>
      <c:txPr>
        <a:bodyPr/>
        <a:lstStyle/>
        <a:p>
          <a:pPr>
            <a:defRPr sz="780" b="0" i="0" u="none" strike="noStrike" baseline="0">
              <a:solidFill>
                <a:srgbClr val="000000"/>
              </a:solidFill>
              <a:latin typeface="Helvetica"/>
              <a:ea typeface="Helvetica"/>
              <a:cs typeface="Helvetica"/>
            </a:defRPr>
          </a:pPr>
          <a:endParaRPr lang="en-US"/>
        </a:p>
      </c:txPr>
    </c:legend>
    <c:plotVisOnly val="1"/>
    <c:dispBlanksAs val="zero"/>
    <c:showDLblsOverMax val="0"/>
  </c:chart>
  <c:spPr>
    <a:solidFill>
      <a:srgbClr val="FFFFFF"/>
    </a:solidFill>
    <a:ln w="9525">
      <a:solidFill>
        <a:schemeClr val="tx1"/>
      </a:solidFill>
    </a:ln>
  </c:spPr>
  <c:txPr>
    <a:bodyPr/>
    <a:lstStyle/>
    <a:p>
      <a:pPr>
        <a:defRPr sz="1200" b="0" i="0" u="none" strike="noStrike" baseline="0">
          <a:solidFill>
            <a:srgbClr val="000000"/>
          </a:solidFill>
          <a:latin typeface="Helvetica"/>
          <a:ea typeface="Helvetica"/>
          <a:cs typeface="Helvetica"/>
        </a:defRPr>
      </a:pPr>
      <a:endParaRPr lang="en-US"/>
    </a:p>
  </c:txPr>
  <c:printSettings>
    <c:headerFooter alignWithMargins="0"/>
    <c:pageMargins b="1" l="0.75000000000000033" r="0.75000000000000033"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93132</xdr:rowOff>
    </xdr:from>
    <xdr:to>
      <xdr:col>0</xdr:col>
      <xdr:colOff>4195504</xdr:colOff>
      <xdr:row>4</xdr:row>
      <xdr:rowOff>21166</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3132"/>
          <a:ext cx="4100254"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84667</xdr:colOff>
      <xdr:row>0</xdr:row>
      <xdr:rowOff>114299</xdr:rowOff>
    </xdr:from>
    <xdr:to>
      <xdr:col>0</xdr:col>
      <xdr:colOff>3884084</xdr:colOff>
      <xdr:row>3</xdr:row>
      <xdr:rowOff>179338</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67" y="114299"/>
          <a:ext cx="3799417" cy="795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76201</xdr:colOff>
      <xdr:row>6</xdr:row>
      <xdr:rowOff>3464</xdr:rowOff>
    </xdr:from>
    <xdr:to>
      <xdr:col>5</xdr:col>
      <xdr:colOff>1181101</xdr:colOff>
      <xdr:row>23</xdr:row>
      <xdr:rowOff>9525</xdr:rowOff>
    </xdr:to>
    <xdr:graphicFrame macro="">
      <xdr:nvGraphicFramePr>
        <xdr:cNvPr id="3173" name="Chart 14">
          <a:extLst>
            <a:ext uri="{FF2B5EF4-FFF2-40B4-BE49-F238E27FC236}">
              <a16:creationId xmlns:a16="http://schemas.microsoft.com/office/drawing/2014/main" id="{00000000-0008-0000-0200-000065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66675</xdr:colOff>
      <xdr:row>24</xdr:row>
      <xdr:rowOff>19050</xdr:rowOff>
    </xdr:from>
    <xdr:to>
      <xdr:col>6</xdr:col>
      <xdr:colOff>19050</xdr:colOff>
      <xdr:row>43</xdr:row>
      <xdr:rowOff>133350</xdr:rowOff>
    </xdr:to>
    <xdr:graphicFrame macro="">
      <xdr:nvGraphicFramePr>
        <xdr:cNvPr id="3175" name="Chart 265">
          <a:extLst>
            <a:ext uri="{FF2B5EF4-FFF2-40B4-BE49-F238E27FC236}">
              <a16:creationId xmlns:a16="http://schemas.microsoft.com/office/drawing/2014/main" id="{00000000-0008-0000-0200-000067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84666</xdr:colOff>
      <xdr:row>0</xdr:row>
      <xdr:rowOff>74083</xdr:rowOff>
    </xdr:from>
    <xdr:to>
      <xdr:col>3</xdr:col>
      <xdr:colOff>1094587</xdr:colOff>
      <xdr:row>3</xdr:row>
      <xdr:rowOff>203200</xdr:rowOff>
    </xdr:to>
    <xdr:pic>
      <xdr:nvPicPr>
        <xdr:cNvPr id="9" name="Picture 1">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666" y="74083"/>
          <a:ext cx="4100254" cy="85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60133</xdr:colOff>
      <xdr:row>44</xdr:row>
      <xdr:rowOff>161924</xdr:rowOff>
    </xdr:from>
    <xdr:to>
      <xdr:col>5</xdr:col>
      <xdr:colOff>1186296</xdr:colOff>
      <xdr:row>64</xdr:row>
      <xdr:rowOff>133349</xdr:rowOff>
    </xdr:to>
    <xdr:graphicFrame macro="">
      <xdr:nvGraphicFramePr>
        <xdr:cNvPr id="7" name="Chart 17">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11</xdr:row>
      <xdr:rowOff>46567</xdr:rowOff>
    </xdr:from>
    <xdr:to>
      <xdr:col>6</xdr:col>
      <xdr:colOff>965200</xdr:colOff>
      <xdr:row>32</xdr:row>
      <xdr:rowOff>160867</xdr:rowOff>
    </xdr:to>
    <xdr:graphicFrame macro="">
      <xdr:nvGraphicFramePr>
        <xdr:cNvPr id="7219" name="Chart 4">
          <a:extLst>
            <a:ext uri="{FF2B5EF4-FFF2-40B4-BE49-F238E27FC236}">
              <a16:creationId xmlns:a16="http://schemas.microsoft.com/office/drawing/2014/main" id="{00000000-0008-0000-0300-000033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95251</xdr:colOff>
      <xdr:row>0</xdr:row>
      <xdr:rowOff>93133</xdr:rowOff>
    </xdr:from>
    <xdr:to>
      <xdr:col>2</xdr:col>
      <xdr:colOff>1111250</xdr:colOff>
      <xdr:row>4</xdr:row>
      <xdr:rowOff>68999</xdr:rowOff>
    </xdr:to>
    <xdr:pic>
      <xdr:nvPicPr>
        <xdr:cNvPr id="5" name="Picture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1" y="93133"/>
          <a:ext cx="3450166" cy="949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0.18442</cdr:x>
      <cdr:y>0.05718</cdr:y>
    </cdr:from>
    <cdr:to>
      <cdr:x>0.77692</cdr:x>
      <cdr:y>0.14406</cdr:y>
    </cdr:to>
    <cdr:sp macro="" textlink="">
      <cdr:nvSpPr>
        <cdr:cNvPr id="9218" name="Text Box 2"/>
        <cdr:cNvSpPr txBox="1">
          <a:spLocks xmlns:a="http://schemas.openxmlformats.org/drawingml/2006/main" noChangeArrowheads="1"/>
        </cdr:cNvSpPr>
      </cdr:nvSpPr>
      <cdr:spPr bwMode="auto">
        <a:xfrm xmlns:a="http://schemas.openxmlformats.org/drawingml/2006/main">
          <a:off x="1202267" y="232062"/>
          <a:ext cx="3862733" cy="3545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en-US" sz="1425" b="1" i="0" strike="noStrike">
              <a:solidFill>
                <a:srgbClr val="006600"/>
              </a:solidFill>
              <a:latin typeface="Arial"/>
              <a:cs typeface="Arial"/>
            </a:rPr>
            <a:t>Sponsored Project Awards By Purpose </a:t>
          </a:r>
        </a:p>
      </cdr:txBody>
    </cdr:sp>
  </cdr:relSizeAnchor>
  <cdr:relSizeAnchor xmlns:cdr="http://schemas.openxmlformats.org/drawingml/2006/chartDrawing">
    <cdr:from>
      <cdr:x>0.40761</cdr:x>
      <cdr:y>0.94831</cdr:y>
    </cdr:from>
    <cdr:to>
      <cdr:x>0.57862</cdr:x>
      <cdr:y>0.99185</cdr:y>
    </cdr:to>
    <cdr:sp macro="" textlink="">
      <cdr:nvSpPr>
        <cdr:cNvPr id="9219" name="Text Box 3"/>
        <cdr:cNvSpPr txBox="1">
          <a:spLocks xmlns:a="http://schemas.openxmlformats.org/drawingml/2006/main" noChangeArrowheads="1"/>
        </cdr:cNvSpPr>
      </cdr:nvSpPr>
      <cdr:spPr bwMode="auto">
        <a:xfrm xmlns:a="http://schemas.openxmlformats.org/drawingml/2006/main">
          <a:off x="2754821" y="3799104"/>
          <a:ext cx="1155774" cy="1959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US" sz="1200" b="1" i="0" strike="noStrike">
              <a:solidFill>
                <a:srgbClr val="000000"/>
              </a:solidFill>
              <a:latin typeface="Arial"/>
              <a:cs typeface="Arial"/>
            </a:rPr>
            <a:t>Fiscal Year</a:t>
          </a: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21165</xdr:colOff>
      <xdr:row>0</xdr:row>
      <xdr:rowOff>78053</xdr:rowOff>
    </xdr:from>
    <xdr:ext cx="3820583" cy="812419"/>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5" y="78053"/>
          <a:ext cx="3820583" cy="812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40"/>
  <sheetViews>
    <sheetView showGridLines="0" zoomScale="90" zoomScaleNormal="90" workbookViewId="0">
      <selection activeCell="A9" sqref="A9"/>
    </sheetView>
  </sheetViews>
  <sheetFormatPr defaultColWidth="19.42578125" defaultRowHeight="12.75"/>
  <cols>
    <col min="1" max="1" width="75.7109375" style="59" customWidth="1"/>
    <col min="2" max="2" width="18.7109375" style="98" customWidth="1"/>
    <col min="3" max="3" width="18.7109375" style="99" customWidth="1"/>
    <col min="4" max="4" width="18.7109375" style="100" customWidth="1"/>
    <col min="5" max="5" width="11.85546875" style="59" customWidth="1"/>
    <col min="6" max="6" width="23.85546875" style="59" customWidth="1"/>
    <col min="7" max="16384" width="19.42578125" style="59"/>
  </cols>
  <sheetData>
    <row r="1" spans="1:4" ht="18" customHeight="1"/>
    <row r="2" spans="1:4" ht="18" customHeight="1">
      <c r="B2" s="172" t="s">
        <v>0</v>
      </c>
      <c r="C2" s="172"/>
      <c r="D2" s="172"/>
    </row>
    <row r="3" spans="1:4" ht="18" customHeight="1">
      <c r="B3" s="171" t="s">
        <v>1</v>
      </c>
      <c r="C3" s="171"/>
      <c r="D3" s="171"/>
    </row>
    <row r="4" spans="1:4" ht="18" customHeight="1">
      <c r="B4" s="59"/>
      <c r="C4" s="101"/>
      <c r="D4" s="102"/>
    </row>
    <row r="5" spans="1:4" ht="18" customHeight="1">
      <c r="B5" s="30"/>
      <c r="C5" s="101"/>
      <c r="D5" s="125"/>
    </row>
    <row r="6" spans="1:4" ht="18" customHeight="1">
      <c r="A6" s="60" t="s">
        <v>2</v>
      </c>
      <c r="B6" s="103"/>
      <c r="C6" s="104"/>
      <c r="D6" s="105"/>
    </row>
    <row r="7" spans="1:4" ht="18" customHeight="1">
      <c r="A7" s="61"/>
      <c r="B7" s="106"/>
      <c r="C7" s="107"/>
      <c r="D7" s="108"/>
    </row>
    <row r="8" spans="1:4" ht="18" customHeight="1">
      <c r="A8" s="62" t="s">
        <v>3</v>
      </c>
      <c r="B8" s="109" t="s">
        <v>4</v>
      </c>
      <c r="C8" s="110" t="s">
        <v>5</v>
      </c>
      <c r="D8" s="111" t="s">
        <v>6</v>
      </c>
    </row>
    <row r="9" spans="1:4" ht="18" customHeight="1">
      <c r="A9" s="53" t="s">
        <v>7</v>
      </c>
      <c r="B9" s="112">
        <v>115</v>
      </c>
      <c r="C9" s="113">
        <v>40576053</v>
      </c>
      <c r="D9" s="114">
        <f t="shared" ref="D9:D19" si="0">C9/$C$19</f>
        <v>0.18052833191727752</v>
      </c>
    </row>
    <row r="10" spans="1:4" ht="18" customHeight="1">
      <c r="A10" s="53" t="s">
        <v>8</v>
      </c>
      <c r="B10" s="112">
        <v>44</v>
      </c>
      <c r="C10" s="113">
        <v>6393964</v>
      </c>
      <c r="D10" s="114">
        <f t="shared" si="0"/>
        <v>2.84476081313065E-2</v>
      </c>
    </row>
    <row r="11" spans="1:4" ht="18" customHeight="1">
      <c r="A11" s="53" t="s">
        <v>9</v>
      </c>
      <c r="B11" s="112">
        <v>25</v>
      </c>
      <c r="C11" s="113">
        <v>10850617</v>
      </c>
      <c r="D11" s="114">
        <f t="shared" si="0"/>
        <v>4.8275858356239182E-2</v>
      </c>
    </row>
    <row r="12" spans="1:4" ht="18" customHeight="1">
      <c r="A12" s="53" t="s">
        <v>10</v>
      </c>
      <c r="B12" s="112">
        <v>74</v>
      </c>
      <c r="C12" s="113">
        <v>25763283</v>
      </c>
      <c r="D12" s="114">
        <f t="shared" si="0"/>
        <v>0.1146243205247872</v>
      </c>
    </row>
    <row r="13" spans="1:4" ht="18" customHeight="1">
      <c r="A13" s="53" t="s">
        <v>11</v>
      </c>
      <c r="B13" s="112">
        <v>315</v>
      </c>
      <c r="C13" s="113">
        <v>101542619</v>
      </c>
      <c r="D13" s="114">
        <f t="shared" si="0"/>
        <v>0.45177680605310849</v>
      </c>
    </row>
    <row r="14" spans="1:4" ht="18" customHeight="1">
      <c r="A14" s="53" t="s">
        <v>12</v>
      </c>
      <c r="B14" s="112">
        <v>11</v>
      </c>
      <c r="C14" s="113">
        <v>1310262</v>
      </c>
      <c r="D14" s="114">
        <f t="shared" si="0"/>
        <v>5.8295323410238022E-3</v>
      </c>
    </row>
    <row r="15" spans="1:4" ht="18" customHeight="1">
      <c r="A15" s="53" t="s">
        <v>13</v>
      </c>
      <c r="B15" s="112">
        <v>65</v>
      </c>
      <c r="C15" s="113">
        <v>13574773</v>
      </c>
      <c r="D15" s="114">
        <f t="shared" si="0"/>
        <v>6.0395995782184561E-2</v>
      </c>
    </row>
    <row r="16" spans="1:4" ht="18" customHeight="1">
      <c r="A16" s="53" t="s">
        <v>14</v>
      </c>
      <c r="B16" s="112">
        <v>1</v>
      </c>
      <c r="C16" s="113">
        <v>14400</v>
      </c>
      <c r="D16" s="114">
        <f t="shared" si="0"/>
        <v>6.4067541995984587E-5</v>
      </c>
    </row>
    <row r="17" spans="1:4" ht="18" customHeight="1">
      <c r="A17" s="53" t="s">
        <v>15</v>
      </c>
      <c r="B17" s="112">
        <v>6</v>
      </c>
      <c r="C17" s="113">
        <v>12985337</v>
      </c>
      <c r="D17" s="114">
        <f t="shared" si="0"/>
        <v>5.7773515526355033E-2</v>
      </c>
    </row>
    <row r="18" spans="1:4" ht="18" customHeight="1">
      <c r="A18" s="63" t="s">
        <v>16</v>
      </c>
      <c r="B18" s="112">
        <v>12</v>
      </c>
      <c r="C18" s="113">
        <v>11751490</v>
      </c>
      <c r="D18" s="114">
        <f t="shared" si="0"/>
        <v>5.228396382572173E-2</v>
      </c>
    </row>
    <row r="19" spans="1:4" ht="18" customHeight="1">
      <c r="A19" s="64" t="s">
        <v>17</v>
      </c>
      <c r="B19" s="184">
        <f>SUM(B9:B18)</f>
        <v>668</v>
      </c>
      <c r="C19" s="185">
        <f>SUM(C9:C18)</f>
        <v>224762798</v>
      </c>
      <c r="D19" s="186">
        <f t="shared" si="0"/>
        <v>1</v>
      </c>
    </row>
    <row r="20" spans="1:4" ht="18" customHeight="1">
      <c r="A20" s="64"/>
      <c r="B20" s="115"/>
      <c r="C20" s="65"/>
      <c r="D20" s="186"/>
    </row>
    <row r="21" spans="1:4" ht="18" customHeight="1">
      <c r="A21" s="60" t="s">
        <v>18</v>
      </c>
      <c r="C21" s="66"/>
    </row>
    <row r="22" spans="1:4" ht="18" customHeight="1">
      <c r="A22" s="67"/>
      <c r="C22" s="66"/>
    </row>
    <row r="23" spans="1:4" s="69" customFormat="1" ht="18" customHeight="1">
      <c r="A23" s="187" t="s">
        <v>19</v>
      </c>
      <c r="B23" s="116" t="s">
        <v>4</v>
      </c>
      <c r="C23" s="110" t="s">
        <v>5</v>
      </c>
      <c r="D23" s="68" t="s">
        <v>6</v>
      </c>
    </row>
    <row r="24" spans="1:4" s="70" customFormat="1" ht="18" customHeight="1">
      <c r="A24" s="71" t="s">
        <v>20</v>
      </c>
      <c r="B24" s="117">
        <v>560</v>
      </c>
      <c r="C24" s="113">
        <v>192034001</v>
      </c>
      <c r="D24" s="188">
        <f>C24/$C$28</f>
        <v>0.85438516831419764</v>
      </c>
    </row>
    <row r="25" spans="1:4" s="69" customFormat="1" ht="18" customHeight="1">
      <c r="A25" s="71" t="s">
        <v>21</v>
      </c>
      <c r="B25" s="117">
        <v>2</v>
      </c>
      <c r="C25" s="113">
        <v>3382486</v>
      </c>
      <c r="D25" s="118">
        <f>C25/$C$28</f>
        <v>1.5049136378877077E-2</v>
      </c>
    </row>
    <row r="26" spans="1:4" s="69" customFormat="1" ht="18" customHeight="1">
      <c r="A26" s="71" t="s">
        <v>22</v>
      </c>
      <c r="B26" s="117">
        <v>66</v>
      </c>
      <c r="C26" s="113">
        <v>23527369</v>
      </c>
      <c r="D26" s="188">
        <f>C26/$C$28</f>
        <v>0.1046764376015643</v>
      </c>
    </row>
    <row r="27" spans="1:4" s="69" customFormat="1" ht="18" customHeight="1">
      <c r="A27" s="71" t="s">
        <v>23</v>
      </c>
      <c r="B27" s="117">
        <v>40</v>
      </c>
      <c r="C27" s="113">
        <v>5818942</v>
      </c>
      <c r="D27" s="188">
        <f>C27/$C$28</f>
        <v>2.5889257705361008E-2</v>
      </c>
    </row>
    <row r="28" spans="1:4" s="69" customFormat="1" ht="18" customHeight="1">
      <c r="A28" s="189" t="s">
        <v>17</v>
      </c>
      <c r="B28" s="190">
        <f>SUM(B24:B27)</f>
        <v>668</v>
      </c>
      <c r="C28" s="190">
        <f>SUM(C24:C27)</f>
        <v>224762798</v>
      </c>
      <c r="D28" s="191">
        <f t="shared" ref="D28" si="1">C28/$C$28</f>
        <v>1</v>
      </c>
    </row>
    <row r="29" spans="1:4" ht="18" customHeight="1">
      <c r="A29" s="67"/>
      <c r="C29" s="66"/>
    </row>
    <row r="30" spans="1:4" ht="18" customHeight="1">
      <c r="A30" s="60" t="s">
        <v>24</v>
      </c>
      <c r="C30" s="66"/>
    </row>
    <row r="31" spans="1:4" ht="18" customHeight="1">
      <c r="A31" s="67"/>
      <c r="C31" s="66"/>
    </row>
    <row r="32" spans="1:4" ht="18" customHeight="1">
      <c r="A32" s="62" t="s">
        <v>25</v>
      </c>
      <c r="B32" s="109" t="s">
        <v>4</v>
      </c>
      <c r="C32" s="110" t="s">
        <v>5</v>
      </c>
      <c r="D32" s="68" t="s">
        <v>6</v>
      </c>
    </row>
    <row r="33" spans="1:4" s="70" customFormat="1" ht="18" customHeight="1">
      <c r="A33" s="71" t="s">
        <v>26</v>
      </c>
      <c r="B33" s="119">
        <v>534</v>
      </c>
      <c r="C33" s="120">
        <v>202421814</v>
      </c>
      <c r="D33" s="188">
        <f t="shared" ref="D33:D38" si="2">C33/$C$38</f>
        <v>0.90060194926030424</v>
      </c>
    </row>
    <row r="34" spans="1:4" s="70" customFormat="1" ht="18" customHeight="1">
      <c r="A34" s="71" t="s">
        <v>27</v>
      </c>
      <c r="B34" s="119">
        <v>28</v>
      </c>
      <c r="C34" s="120">
        <v>6495906</v>
      </c>
      <c r="D34" s="188">
        <f t="shared" si="2"/>
        <v>2.8901161837289462E-2</v>
      </c>
    </row>
    <row r="35" spans="1:4" s="70" customFormat="1" ht="18" customHeight="1">
      <c r="A35" s="71" t="s">
        <v>28</v>
      </c>
      <c r="B35" s="121">
        <v>1</v>
      </c>
      <c r="C35" s="120">
        <v>10450</v>
      </c>
      <c r="D35" s="188">
        <f t="shared" si="2"/>
        <v>4.6493459295697148E-5</v>
      </c>
    </row>
    <row r="36" spans="1:4" s="70" customFormat="1" ht="18" customHeight="1">
      <c r="A36" s="71" t="s">
        <v>29</v>
      </c>
      <c r="B36" s="120">
        <v>22</v>
      </c>
      <c r="C36" s="120">
        <v>4504332</v>
      </c>
      <c r="D36" s="188">
        <f t="shared" si="2"/>
        <v>2.0040380525962308E-2</v>
      </c>
    </row>
    <row r="37" spans="1:4" s="70" customFormat="1" ht="18" customHeight="1">
      <c r="A37" s="71" t="s">
        <v>30</v>
      </c>
      <c r="B37" s="119">
        <v>83</v>
      </c>
      <c r="C37" s="120">
        <v>11330296</v>
      </c>
      <c r="D37" s="188">
        <f t="shared" si="2"/>
        <v>5.0410014917148346E-2</v>
      </c>
    </row>
    <row r="38" spans="1:4" s="70" customFormat="1" ht="18" customHeight="1">
      <c r="A38" s="189" t="s">
        <v>17</v>
      </c>
      <c r="B38" s="190">
        <f>SUM(B33:B37)</f>
        <v>668</v>
      </c>
      <c r="C38" s="190">
        <f>SUM(C33:C37)</f>
        <v>224762798</v>
      </c>
      <c r="D38" s="188">
        <f t="shared" si="2"/>
        <v>1</v>
      </c>
    </row>
    <row r="39" spans="1:4" ht="18" customHeight="1">
      <c r="A39" s="67"/>
      <c r="B39" s="115"/>
      <c r="C39" s="72"/>
      <c r="D39" s="122"/>
    </row>
    <row r="40" spans="1:4" ht="18" customHeight="1">
      <c r="A40" s="67"/>
      <c r="B40" s="115"/>
      <c r="C40" s="115"/>
      <c r="D40" s="122"/>
    </row>
  </sheetData>
  <customSheetViews>
    <customSheetView guid="{683739B1-2C95-423C-A874-EEB29FECC755}" showRuler="0" topLeftCell="A33">
      <selection activeCell="A29" sqref="A29"/>
      <pageMargins left="0" right="0" top="0" bottom="0" header="0" footer="0"/>
      <pageSetup orientation="portrait" r:id="rId1"/>
      <headerFooter alignWithMargins="0">
        <oddFooter>&amp;L&amp;Z&amp;F&amp;RPage &amp;P</oddFooter>
      </headerFooter>
    </customSheetView>
  </customSheetViews>
  <mergeCells count="2">
    <mergeCell ref="B3:D3"/>
    <mergeCell ref="B2:D2"/>
  </mergeCells>
  <phoneticPr fontId="0" type="noConversion"/>
  <pageMargins left="0.5" right="0.5" top="0.25" bottom="0.5" header="0" footer="0.25"/>
  <pageSetup scale="74"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0"/>
  <sheetViews>
    <sheetView showGridLines="0" zoomScale="90" zoomScaleNormal="90" zoomScaleSheetLayoutView="77" workbookViewId="0">
      <selection activeCell="A5" sqref="A5:A6"/>
    </sheetView>
  </sheetViews>
  <sheetFormatPr defaultColWidth="19.42578125" defaultRowHeight="12.75"/>
  <cols>
    <col min="1" max="1" width="60.7109375" style="13" bestFit="1" customWidth="1"/>
    <col min="2" max="2" width="55" style="13" bestFit="1" customWidth="1"/>
    <col min="3" max="16384" width="19.42578125" style="13"/>
  </cols>
  <sheetData>
    <row r="1" spans="1:5" s="15" customFormat="1" ht="20.100000000000001" customHeight="1">
      <c r="B1" s="25"/>
    </row>
    <row r="2" spans="1:5" s="15" customFormat="1" ht="20.100000000000001" customHeight="1">
      <c r="B2" s="55" t="s">
        <v>0</v>
      </c>
      <c r="E2" s="125"/>
    </row>
    <row r="3" spans="1:5" s="15" customFormat="1" ht="20.100000000000001" customHeight="1">
      <c r="B3" s="30" t="s">
        <v>31</v>
      </c>
    </row>
    <row r="4" spans="1:5" s="15" customFormat="1" ht="20.100000000000001" customHeight="1">
      <c r="B4" s="56"/>
    </row>
    <row r="5" spans="1:5" s="14" customFormat="1" ht="15.95" customHeight="1">
      <c r="A5" s="173" t="s">
        <v>32</v>
      </c>
      <c r="B5" s="173" t="s">
        <v>33</v>
      </c>
      <c r="C5" s="81" t="s">
        <v>34</v>
      </c>
      <c r="D5" s="81" t="s">
        <v>34</v>
      </c>
      <c r="E5" s="81" t="s">
        <v>34</v>
      </c>
    </row>
    <row r="6" spans="1:5" s="14" customFormat="1" ht="15.95" customHeight="1">
      <c r="A6" s="174"/>
      <c r="B6" s="174"/>
      <c r="C6" s="82" t="s">
        <v>4</v>
      </c>
      <c r="D6" s="82" t="s">
        <v>35</v>
      </c>
      <c r="E6" s="82" t="s">
        <v>36</v>
      </c>
    </row>
    <row r="7" spans="1:5" s="53" customFormat="1" ht="15.95" customHeight="1">
      <c r="A7" s="49" t="s">
        <v>7</v>
      </c>
      <c r="B7" s="44" t="s">
        <v>37</v>
      </c>
      <c r="C7" s="45">
        <v>7</v>
      </c>
      <c r="D7" s="45">
        <v>12</v>
      </c>
      <c r="E7" s="45">
        <v>1554780</v>
      </c>
    </row>
    <row r="8" spans="1:5" s="53" customFormat="1" ht="15.95" customHeight="1">
      <c r="A8" s="46"/>
      <c r="B8" s="44" t="s">
        <v>38</v>
      </c>
      <c r="C8" s="45">
        <v>8</v>
      </c>
      <c r="D8" s="45">
        <v>23</v>
      </c>
      <c r="E8" s="45">
        <v>7059112</v>
      </c>
    </row>
    <row r="9" spans="1:5" s="53" customFormat="1" ht="15.95" customHeight="1">
      <c r="A9" s="46"/>
      <c r="B9" s="44" t="s">
        <v>39</v>
      </c>
      <c r="C9" s="45">
        <v>11</v>
      </c>
      <c r="D9" s="45">
        <v>23</v>
      </c>
      <c r="E9" s="45">
        <v>4445103</v>
      </c>
    </row>
    <row r="10" spans="1:5" s="53" customFormat="1" ht="15.95" customHeight="1">
      <c r="A10" s="46"/>
      <c r="B10" s="44" t="s">
        <v>40</v>
      </c>
      <c r="C10" s="45">
        <v>10</v>
      </c>
      <c r="D10" s="45">
        <v>10</v>
      </c>
      <c r="E10" s="45">
        <v>2398620</v>
      </c>
    </row>
    <row r="11" spans="1:5" s="53" customFormat="1" ht="15.95" customHeight="1">
      <c r="A11" s="46"/>
      <c r="B11" s="44" t="s">
        <v>41</v>
      </c>
      <c r="C11" s="45">
        <v>6</v>
      </c>
      <c r="D11" s="45">
        <v>7</v>
      </c>
      <c r="E11" s="45">
        <v>1068300</v>
      </c>
    </row>
    <row r="12" spans="1:5" s="53" customFormat="1" ht="15.95" customHeight="1">
      <c r="A12" s="46"/>
      <c r="B12" s="44" t="s">
        <v>42</v>
      </c>
      <c r="C12" s="45">
        <v>39</v>
      </c>
      <c r="D12" s="45">
        <v>74</v>
      </c>
      <c r="E12" s="45">
        <v>9676376</v>
      </c>
    </row>
    <row r="13" spans="1:5" s="53" customFormat="1" ht="15.95" customHeight="1">
      <c r="A13" s="46"/>
      <c r="B13" s="44" t="s">
        <v>43</v>
      </c>
      <c r="C13" s="45">
        <v>1</v>
      </c>
      <c r="D13" s="45">
        <v>10</v>
      </c>
      <c r="E13" s="45">
        <v>10800240</v>
      </c>
    </row>
    <row r="14" spans="1:5" s="53" customFormat="1" ht="15.95" customHeight="1">
      <c r="A14" s="46"/>
      <c r="B14" s="44" t="s">
        <v>44</v>
      </c>
      <c r="C14" s="45">
        <v>5</v>
      </c>
      <c r="D14" s="45">
        <v>9</v>
      </c>
      <c r="E14" s="45">
        <v>858308</v>
      </c>
    </row>
    <row r="15" spans="1:5" s="53" customFormat="1" ht="15.95" customHeight="1">
      <c r="A15" s="46"/>
      <c r="B15" s="44" t="s">
        <v>45</v>
      </c>
      <c r="C15" s="45">
        <v>4</v>
      </c>
      <c r="D15" s="45">
        <v>4</v>
      </c>
      <c r="E15" s="45">
        <v>441100</v>
      </c>
    </row>
    <row r="16" spans="1:5" s="53" customFormat="1" ht="15.95" customHeight="1">
      <c r="A16" s="46"/>
      <c r="B16" s="44" t="s">
        <v>46</v>
      </c>
      <c r="C16" s="45">
        <v>2</v>
      </c>
      <c r="D16" s="45">
        <v>2</v>
      </c>
      <c r="E16" s="45">
        <v>72221</v>
      </c>
    </row>
    <row r="17" spans="1:5" s="53" customFormat="1" ht="15.95" customHeight="1">
      <c r="A17" s="46"/>
      <c r="B17" s="44" t="s">
        <v>47</v>
      </c>
      <c r="C17" s="45">
        <v>4</v>
      </c>
      <c r="D17" s="45">
        <v>5</v>
      </c>
      <c r="E17" s="45">
        <v>235736</v>
      </c>
    </row>
    <row r="18" spans="1:5" s="53" customFormat="1" ht="15.95" customHeight="1">
      <c r="A18" s="46"/>
      <c r="B18" s="44" t="s">
        <v>48</v>
      </c>
      <c r="C18" s="45">
        <v>14</v>
      </c>
      <c r="D18" s="45">
        <v>17</v>
      </c>
      <c r="E18" s="45">
        <v>1302780</v>
      </c>
    </row>
    <row r="19" spans="1:5" s="53" customFormat="1" ht="15.95" customHeight="1">
      <c r="A19" s="46"/>
      <c r="B19" s="44" t="s">
        <v>49</v>
      </c>
      <c r="C19" s="45">
        <v>4</v>
      </c>
      <c r="D19" s="45">
        <v>7</v>
      </c>
      <c r="E19" s="45">
        <v>663377</v>
      </c>
    </row>
    <row r="20" spans="1:5" s="14" customFormat="1" ht="15.95" customHeight="1">
      <c r="A20" s="47" t="s">
        <v>50</v>
      </c>
      <c r="B20" s="48" t="s">
        <v>17</v>
      </c>
      <c r="C20" s="28">
        <f>SUM(C7:C19)</f>
        <v>115</v>
      </c>
      <c r="D20" s="28">
        <f>SUM(D7:D19)</f>
        <v>203</v>
      </c>
      <c r="E20" s="28">
        <f>SUM(E7:E19)</f>
        <v>40576053</v>
      </c>
    </row>
    <row r="21" spans="1:5" s="53" customFormat="1" ht="15.95" customHeight="1">
      <c r="A21" s="54" t="s">
        <v>8</v>
      </c>
      <c r="B21" s="44" t="s">
        <v>51</v>
      </c>
      <c r="C21" s="45">
        <v>2</v>
      </c>
      <c r="D21" s="45">
        <v>2</v>
      </c>
      <c r="E21" s="45">
        <v>4000</v>
      </c>
    </row>
    <row r="22" spans="1:5" s="53" customFormat="1" ht="15.95" customHeight="1">
      <c r="A22" s="54"/>
      <c r="B22" s="44" t="s">
        <v>52</v>
      </c>
      <c r="C22" s="45">
        <v>6</v>
      </c>
      <c r="D22" s="45">
        <v>13</v>
      </c>
      <c r="E22" s="45">
        <v>2075268</v>
      </c>
    </row>
    <row r="23" spans="1:5" s="53" customFormat="1" ht="15.95" customHeight="1">
      <c r="A23" s="46"/>
      <c r="B23" s="44" t="s">
        <v>53</v>
      </c>
      <c r="C23" s="45">
        <v>7</v>
      </c>
      <c r="D23" s="45">
        <v>9</v>
      </c>
      <c r="E23" s="45">
        <v>1031753</v>
      </c>
    </row>
    <row r="24" spans="1:5" s="53" customFormat="1" ht="15.95" customHeight="1">
      <c r="A24" s="46"/>
      <c r="B24" s="44" t="s">
        <v>54</v>
      </c>
      <c r="C24" s="45">
        <v>12</v>
      </c>
      <c r="D24" s="45">
        <v>17</v>
      </c>
      <c r="E24" s="45">
        <v>235396</v>
      </c>
    </row>
    <row r="25" spans="1:5" s="53" customFormat="1" ht="15.95" customHeight="1">
      <c r="A25" s="46"/>
      <c r="B25" s="44" t="s">
        <v>55</v>
      </c>
      <c r="C25" s="45">
        <v>2</v>
      </c>
      <c r="D25" s="45">
        <v>2</v>
      </c>
      <c r="E25" s="45">
        <v>419707</v>
      </c>
    </row>
    <row r="26" spans="1:5" s="53" customFormat="1" ht="15.95" customHeight="1">
      <c r="A26" s="46"/>
      <c r="B26" s="44" t="s">
        <v>56</v>
      </c>
      <c r="C26" s="45">
        <v>7</v>
      </c>
      <c r="D26" s="45">
        <v>7</v>
      </c>
      <c r="E26" s="45">
        <v>2193329</v>
      </c>
    </row>
    <row r="27" spans="1:5" s="53" customFormat="1" ht="15.95" customHeight="1">
      <c r="A27" s="46"/>
      <c r="B27" s="44" t="s">
        <v>57</v>
      </c>
      <c r="C27" s="45">
        <v>0</v>
      </c>
      <c r="D27" s="45">
        <v>0</v>
      </c>
      <c r="E27" s="45">
        <v>0</v>
      </c>
    </row>
    <row r="28" spans="1:5" s="53" customFormat="1" ht="15.95" customHeight="1">
      <c r="A28" s="46"/>
      <c r="B28" s="44" t="s">
        <v>58</v>
      </c>
      <c r="C28" s="45">
        <v>3</v>
      </c>
      <c r="D28" s="45">
        <v>3</v>
      </c>
      <c r="E28" s="45">
        <v>110000</v>
      </c>
    </row>
    <row r="29" spans="1:5" s="53" customFormat="1" ht="15.95" customHeight="1">
      <c r="A29" s="46"/>
      <c r="B29" s="44" t="s">
        <v>59</v>
      </c>
      <c r="C29" s="45">
        <v>0</v>
      </c>
      <c r="D29" s="45">
        <v>0</v>
      </c>
      <c r="E29" s="45">
        <v>0</v>
      </c>
    </row>
    <row r="30" spans="1:5" s="53" customFormat="1" ht="15.95" customHeight="1">
      <c r="A30" s="46"/>
      <c r="B30" s="44" t="s">
        <v>60</v>
      </c>
      <c r="C30" s="45">
        <v>5</v>
      </c>
      <c r="D30" s="45">
        <v>5</v>
      </c>
      <c r="E30" s="45">
        <v>324511</v>
      </c>
    </row>
    <row r="31" spans="1:5" s="53" customFormat="1" ht="15.95" customHeight="1">
      <c r="A31" s="46"/>
      <c r="B31" s="44" t="s">
        <v>61</v>
      </c>
      <c r="C31" s="45">
        <v>0</v>
      </c>
      <c r="D31" s="45">
        <v>0</v>
      </c>
      <c r="E31" s="45">
        <v>0</v>
      </c>
    </row>
    <row r="32" spans="1:5" s="53" customFormat="1" ht="15.95" customHeight="1">
      <c r="A32" s="47" t="s">
        <v>62</v>
      </c>
      <c r="B32" s="48" t="s">
        <v>17</v>
      </c>
      <c r="C32" s="28">
        <f>SUM(C21:C31)</f>
        <v>44</v>
      </c>
      <c r="D32" s="28">
        <f>SUM(D21:D31)</f>
        <v>58</v>
      </c>
      <c r="E32" s="28">
        <f>SUM(E21:E31)</f>
        <v>6393964</v>
      </c>
    </row>
    <row r="33" spans="1:5" s="14" customFormat="1" ht="15.95" customHeight="1">
      <c r="A33" s="49" t="s">
        <v>9</v>
      </c>
      <c r="B33" s="44" t="s">
        <v>63</v>
      </c>
      <c r="C33" s="45">
        <v>1</v>
      </c>
      <c r="D33" s="45">
        <v>1</v>
      </c>
      <c r="E33" s="45">
        <v>26087</v>
      </c>
    </row>
    <row r="34" spans="1:5" s="53" customFormat="1" ht="15.95" customHeight="1">
      <c r="A34" s="46"/>
      <c r="B34" s="44" t="s">
        <v>64</v>
      </c>
      <c r="C34" s="45">
        <v>12</v>
      </c>
      <c r="D34" s="45">
        <v>17</v>
      </c>
      <c r="E34" s="45">
        <v>5318653</v>
      </c>
    </row>
    <row r="35" spans="1:5" s="53" customFormat="1" ht="15.95" customHeight="1">
      <c r="A35" s="46"/>
      <c r="B35" s="44" t="s">
        <v>65</v>
      </c>
      <c r="C35" s="45">
        <v>9</v>
      </c>
      <c r="D35" s="45">
        <v>15</v>
      </c>
      <c r="E35" s="45">
        <v>2603696</v>
      </c>
    </row>
    <row r="36" spans="1:5" s="53" customFormat="1" ht="15.95" customHeight="1">
      <c r="A36" s="46"/>
      <c r="B36" s="44" t="s">
        <v>66</v>
      </c>
      <c r="C36" s="45">
        <v>3</v>
      </c>
      <c r="D36" s="45">
        <v>12</v>
      </c>
      <c r="E36" s="45">
        <v>2902181</v>
      </c>
    </row>
    <row r="37" spans="1:5" s="53" customFormat="1" ht="15.95" customHeight="1">
      <c r="A37" s="47" t="s">
        <v>67</v>
      </c>
      <c r="B37" s="48" t="s">
        <v>17</v>
      </c>
      <c r="C37" s="28">
        <f>SUM(C33:C36)</f>
        <v>25</v>
      </c>
      <c r="D37" s="28">
        <f>SUM(D33:D36)</f>
        <v>45</v>
      </c>
      <c r="E37" s="28">
        <f>SUM(E33:E36)</f>
        <v>10850617</v>
      </c>
    </row>
    <row r="38" spans="1:5" s="14" customFormat="1" ht="15.95" customHeight="1">
      <c r="A38" s="78" t="s">
        <v>10</v>
      </c>
      <c r="B38" s="44" t="s">
        <v>68</v>
      </c>
      <c r="C38" s="45">
        <v>6</v>
      </c>
      <c r="D38" s="45">
        <v>13</v>
      </c>
      <c r="E38" s="45">
        <v>2415025</v>
      </c>
    </row>
    <row r="39" spans="1:5" s="14" customFormat="1" ht="15.95" customHeight="1">
      <c r="A39" s="79"/>
      <c r="B39" s="44" t="s">
        <v>69</v>
      </c>
      <c r="C39" s="45">
        <v>9</v>
      </c>
      <c r="D39" s="45">
        <v>22</v>
      </c>
      <c r="E39" s="45">
        <v>4216477</v>
      </c>
    </row>
    <row r="40" spans="1:5" s="53" customFormat="1" ht="15.95" customHeight="1">
      <c r="A40" s="46"/>
      <c r="B40" s="44" t="s">
        <v>70</v>
      </c>
      <c r="C40" s="45">
        <v>11</v>
      </c>
      <c r="D40" s="45">
        <v>15</v>
      </c>
      <c r="E40" s="45">
        <v>8798324</v>
      </c>
    </row>
    <row r="41" spans="1:5" s="53" customFormat="1" ht="15.95" customHeight="1">
      <c r="A41" s="46"/>
      <c r="B41" s="44" t="s">
        <v>71</v>
      </c>
      <c r="C41" s="45">
        <v>7</v>
      </c>
      <c r="D41" s="45">
        <v>15</v>
      </c>
      <c r="E41" s="45">
        <v>1473819</v>
      </c>
    </row>
    <row r="42" spans="1:5" s="53" customFormat="1" ht="15.95" customHeight="1">
      <c r="A42" s="46"/>
      <c r="B42" s="44" t="s">
        <v>72</v>
      </c>
      <c r="C42" s="45">
        <v>24</v>
      </c>
      <c r="D42" s="45">
        <v>43</v>
      </c>
      <c r="E42" s="45">
        <v>4536629</v>
      </c>
    </row>
    <row r="43" spans="1:5" s="53" customFormat="1" ht="15.95" customHeight="1">
      <c r="A43" s="46"/>
      <c r="B43" s="44" t="s">
        <v>73</v>
      </c>
      <c r="C43" s="45">
        <v>4</v>
      </c>
      <c r="D43" s="45">
        <v>7</v>
      </c>
      <c r="E43" s="45">
        <v>295881</v>
      </c>
    </row>
    <row r="44" spans="1:5" s="53" customFormat="1" ht="15.95" customHeight="1">
      <c r="A44" s="46"/>
      <c r="B44" s="44" t="s">
        <v>74</v>
      </c>
      <c r="C44" s="45">
        <v>8</v>
      </c>
      <c r="D44" s="45">
        <v>9</v>
      </c>
      <c r="E44" s="45">
        <v>2216183</v>
      </c>
    </row>
    <row r="45" spans="1:5" s="53" customFormat="1" ht="15.95" customHeight="1">
      <c r="A45" s="46"/>
      <c r="B45" s="44" t="s">
        <v>75</v>
      </c>
      <c r="C45" s="45">
        <v>4</v>
      </c>
      <c r="D45" s="45">
        <v>8</v>
      </c>
      <c r="E45" s="45">
        <v>1700945</v>
      </c>
    </row>
    <row r="46" spans="1:5" s="53" customFormat="1" ht="15.95" customHeight="1">
      <c r="A46" s="46"/>
      <c r="B46" s="44" t="s">
        <v>76</v>
      </c>
      <c r="C46" s="45">
        <v>0</v>
      </c>
      <c r="D46" s="45">
        <v>0</v>
      </c>
      <c r="E46" s="45">
        <v>0</v>
      </c>
    </row>
    <row r="47" spans="1:5" s="53" customFormat="1" ht="15.95" customHeight="1">
      <c r="A47" s="46"/>
      <c r="B47" s="44" t="s">
        <v>77</v>
      </c>
      <c r="C47" s="45">
        <v>1</v>
      </c>
      <c r="D47" s="45">
        <v>1</v>
      </c>
      <c r="E47" s="45">
        <v>110000</v>
      </c>
    </row>
    <row r="48" spans="1:5" s="53" customFormat="1" ht="15.95" customHeight="1">
      <c r="A48" s="47" t="s">
        <v>78</v>
      </c>
      <c r="B48" s="48" t="s">
        <v>17</v>
      </c>
      <c r="C48" s="28">
        <f>SUM(C38:C47)</f>
        <v>74</v>
      </c>
      <c r="D48" s="28">
        <f>SUM(D38:D47)</f>
        <v>133</v>
      </c>
      <c r="E48" s="28">
        <f>SUM(E38:E47)</f>
        <v>25763283</v>
      </c>
    </row>
    <row r="49" spans="1:5" s="53" customFormat="1" ht="15.95" customHeight="1">
      <c r="A49" s="49" t="s">
        <v>11</v>
      </c>
      <c r="B49" s="44" t="s">
        <v>79</v>
      </c>
      <c r="C49" s="45">
        <v>1</v>
      </c>
      <c r="D49" s="45">
        <v>1</v>
      </c>
      <c r="E49" s="45">
        <v>6300</v>
      </c>
    </row>
    <row r="50" spans="1:5" s="14" customFormat="1" ht="15.95" customHeight="1">
      <c r="A50" s="54"/>
      <c r="B50" s="44" t="s">
        <v>80</v>
      </c>
      <c r="C50" s="45">
        <v>10</v>
      </c>
      <c r="D50" s="45">
        <v>16</v>
      </c>
      <c r="E50" s="45">
        <v>6210353</v>
      </c>
    </row>
    <row r="51" spans="1:5" s="14" customFormat="1" ht="15.95" customHeight="1">
      <c r="A51" s="54"/>
      <c r="B51" s="44" t="s">
        <v>81</v>
      </c>
      <c r="C51" s="45">
        <v>36</v>
      </c>
      <c r="D51" s="45">
        <v>47</v>
      </c>
      <c r="E51" s="45">
        <v>12425497</v>
      </c>
    </row>
    <row r="52" spans="1:5" s="53" customFormat="1" ht="15.95" customHeight="1">
      <c r="A52" s="54"/>
      <c r="B52" s="44" t="s">
        <v>82</v>
      </c>
      <c r="C52" s="45">
        <v>2</v>
      </c>
      <c r="D52" s="45">
        <v>4</v>
      </c>
      <c r="E52" s="45">
        <v>3004808</v>
      </c>
    </row>
    <row r="53" spans="1:5" s="53" customFormat="1" ht="15.95" customHeight="1">
      <c r="A53" s="54"/>
      <c r="B53" s="44" t="s">
        <v>83</v>
      </c>
      <c r="C53" s="45">
        <v>3</v>
      </c>
      <c r="D53" s="45">
        <v>3</v>
      </c>
      <c r="E53" s="45">
        <v>40675</v>
      </c>
    </row>
    <row r="54" spans="1:5" s="53" customFormat="1" ht="15.95" customHeight="1">
      <c r="A54" s="54"/>
      <c r="B54" s="44" t="s">
        <v>84</v>
      </c>
      <c r="C54" s="45">
        <v>7</v>
      </c>
      <c r="D54" s="45">
        <v>12</v>
      </c>
      <c r="E54" s="45">
        <v>3932094</v>
      </c>
    </row>
    <row r="55" spans="1:5" s="53" customFormat="1" ht="15.95" customHeight="1">
      <c r="A55" s="54"/>
      <c r="B55" s="44" t="s">
        <v>85</v>
      </c>
      <c r="C55" s="45">
        <v>3</v>
      </c>
      <c r="D55" s="45">
        <v>3</v>
      </c>
      <c r="E55" s="45">
        <v>465370</v>
      </c>
    </row>
    <row r="56" spans="1:5" s="53" customFormat="1" ht="15.95" customHeight="1">
      <c r="A56" s="54"/>
      <c r="B56" s="44" t="s">
        <v>86</v>
      </c>
      <c r="C56" s="45">
        <v>0</v>
      </c>
      <c r="D56" s="45">
        <v>0</v>
      </c>
      <c r="E56" s="45">
        <v>0</v>
      </c>
    </row>
    <row r="57" spans="1:5" s="53" customFormat="1" ht="15.95" customHeight="1">
      <c r="A57" s="54"/>
      <c r="B57" s="44" t="s">
        <v>87</v>
      </c>
      <c r="C57" s="45">
        <v>10</v>
      </c>
      <c r="D57" s="45">
        <v>11</v>
      </c>
      <c r="E57" s="45">
        <v>2807298</v>
      </c>
    </row>
    <row r="58" spans="1:5" s="53" customFormat="1" ht="15.95" customHeight="1">
      <c r="A58" s="54"/>
      <c r="B58" s="44" t="s">
        <v>88</v>
      </c>
      <c r="C58" s="45">
        <v>5</v>
      </c>
      <c r="D58" s="45">
        <v>5</v>
      </c>
      <c r="E58" s="45">
        <v>346045</v>
      </c>
    </row>
    <row r="59" spans="1:5" s="53" customFormat="1" ht="15.95" customHeight="1">
      <c r="A59" s="54"/>
      <c r="B59" s="44" t="s">
        <v>89</v>
      </c>
      <c r="C59" s="45">
        <v>7</v>
      </c>
      <c r="D59" s="45">
        <v>7</v>
      </c>
      <c r="E59" s="45">
        <v>564856</v>
      </c>
    </row>
    <row r="60" spans="1:5" s="53" customFormat="1" ht="15.95" customHeight="1">
      <c r="A60" s="54"/>
      <c r="B60" s="44" t="s">
        <v>90</v>
      </c>
      <c r="C60" s="45">
        <v>0</v>
      </c>
      <c r="D60" s="45">
        <v>0</v>
      </c>
      <c r="E60" s="45">
        <v>0</v>
      </c>
    </row>
    <row r="61" spans="1:5" s="53" customFormat="1" ht="15.95" customHeight="1">
      <c r="A61" s="54"/>
      <c r="B61" s="44" t="s">
        <v>91</v>
      </c>
      <c r="C61" s="45">
        <v>3</v>
      </c>
      <c r="D61" s="45">
        <v>3</v>
      </c>
      <c r="E61" s="45">
        <v>262993</v>
      </c>
    </row>
    <row r="62" spans="1:5" s="53" customFormat="1" ht="15.95" customHeight="1">
      <c r="A62" s="54"/>
      <c r="B62" s="44" t="s">
        <v>92</v>
      </c>
      <c r="C62" s="45">
        <v>12</v>
      </c>
      <c r="D62" s="45">
        <v>18</v>
      </c>
      <c r="E62" s="45">
        <v>4399450</v>
      </c>
    </row>
    <row r="63" spans="1:5" s="53" customFormat="1" ht="15.95" customHeight="1">
      <c r="A63" s="54"/>
      <c r="B63" s="44" t="s">
        <v>93</v>
      </c>
      <c r="C63" s="45">
        <v>0</v>
      </c>
      <c r="D63" s="45">
        <v>0</v>
      </c>
      <c r="E63" s="45">
        <v>0</v>
      </c>
    </row>
    <row r="64" spans="1:5" s="53" customFormat="1" ht="15.95" customHeight="1">
      <c r="A64" s="46"/>
      <c r="B64" s="44" t="s">
        <v>94</v>
      </c>
      <c r="C64" s="45">
        <v>5</v>
      </c>
      <c r="D64" s="45">
        <v>7</v>
      </c>
      <c r="E64" s="45">
        <v>2095610</v>
      </c>
    </row>
    <row r="65" spans="1:5" s="53" customFormat="1" ht="15.95" customHeight="1">
      <c r="A65" s="46"/>
      <c r="B65" s="44" t="s">
        <v>95</v>
      </c>
      <c r="C65" s="45">
        <v>1</v>
      </c>
      <c r="D65" s="45">
        <v>1</v>
      </c>
      <c r="E65" s="45">
        <v>23400</v>
      </c>
    </row>
    <row r="66" spans="1:5" s="53" customFormat="1" ht="15.95" customHeight="1">
      <c r="A66" s="46"/>
      <c r="B66" s="44" t="s">
        <v>96</v>
      </c>
      <c r="C66" s="45">
        <v>0</v>
      </c>
      <c r="D66" s="45">
        <v>0</v>
      </c>
      <c r="E66" s="45">
        <v>0</v>
      </c>
    </row>
    <row r="67" spans="1:5" s="53" customFormat="1" ht="15.95" customHeight="1">
      <c r="A67" s="46"/>
      <c r="B67" s="44" t="s">
        <v>97</v>
      </c>
      <c r="C67" s="45">
        <v>23</v>
      </c>
      <c r="D67" s="45">
        <v>28</v>
      </c>
      <c r="E67" s="45">
        <v>5052899</v>
      </c>
    </row>
    <row r="68" spans="1:5" s="53" customFormat="1" ht="15.95" customHeight="1">
      <c r="A68" s="46"/>
      <c r="B68" s="44" t="s">
        <v>98</v>
      </c>
      <c r="C68" s="45">
        <v>19</v>
      </c>
      <c r="D68" s="45">
        <v>20</v>
      </c>
      <c r="E68" s="45">
        <v>4335180</v>
      </c>
    </row>
    <row r="69" spans="1:5" s="53" customFormat="1" ht="15.95" customHeight="1">
      <c r="A69" s="46"/>
      <c r="B69" s="44" t="s">
        <v>99</v>
      </c>
      <c r="C69" s="45">
        <v>22</v>
      </c>
      <c r="D69" s="45">
        <v>22</v>
      </c>
      <c r="E69" s="45">
        <v>4455974</v>
      </c>
    </row>
    <row r="70" spans="1:5" s="53" customFormat="1" ht="15.95" customHeight="1">
      <c r="A70" s="46"/>
      <c r="B70" s="44" t="s">
        <v>100</v>
      </c>
      <c r="C70" s="45">
        <v>3</v>
      </c>
      <c r="D70" s="45">
        <v>3</v>
      </c>
      <c r="E70" s="45">
        <v>549500</v>
      </c>
    </row>
    <row r="71" spans="1:5" s="53" customFormat="1" ht="15.95" customHeight="1">
      <c r="A71" s="46"/>
      <c r="B71" s="44" t="s">
        <v>101</v>
      </c>
      <c r="C71" s="45">
        <v>1</v>
      </c>
      <c r="D71" s="45">
        <v>1</v>
      </c>
      <c r="E71" s="45">
        <v>10340</v>
      </c>
    </row>
    <row r="72" spans="1:5" s="53" customFormat="1" ht="15.95" customHeight="1">
      <c r="A72" s="46"/>
      <c r="B72" s="44" t="s">
        <v>102</v>
      </c>
      <c r="C72" s="45">
        <v>2</v>
      </c>
      <c r="D72" s="45">
        <v>2</v>
      </c>
      <c r="E72" s="45">
        <v>458086</v>
      </c>
    </row>
    <row r="73" spans="1:5" s="53" customFormat="1" ht="15.95" customHeight="1">
      <c r="A73" s="46"/>
      <c r="B73" s="44" t="s">
        <v>103</v>
      </c>
      <c r="C73" s="45">
        <v>4</v>
      </c>
      <c r="D73" s="45">
        <v>4</v>
      </c>
      <c r="E73" s="45">
        <v>1106228</v>
      </c>
    </row>
    <row r="74" spans="1:5" s="53" customFormat="1" ht="15.95" customHeight="1">
      <c r="A74" s="46"/>
      <c r="B74" s="44" t="s">
        <v>104</v>
      </c>
      <c r="C74" s="45">
        <v>6</v>
      </c>
      <c r="D74" s="45">
        <v>8</v>
      </c>
      <c r="E74" s="45">
        <v>1069056</v>
      </c>
    </row>
    <row r="75" spans="1:5" s="53" customFormat="1" ht="15.95" customHeight="1">
      <c r="A75" s="46"/>
      <c r="B75" s="44" t="s">
        <v>105</v>
      </c>
      <c r="C75" s="45">
        <v>2</v>
      </c>
      <c r="D75" s="45">
        <v>2</v>
      </c>
      <c r="E75" s="45">
        <v>13594</v>
      </c>
    </row>
    <row r="76" spans="1:5" s="53" customFormat="1" ht="15.95" customHeight="1">
      <c r="A76" s="46"/>
      <c r="B76" s="44" t="s">
        <v>106</v>
      </c>
      <c r="C76" s="45">
        <v>35</v>
      </c>
      <c r="D76" s="45">
        <v>37</v>
      </c>
      <c r="E76" s="45">
        <v>9654628</v>
      </c>
    </row>
    <row r="77" spans="1:5" s="53" customFormat="1" ht="15.95" customHeight="1">
      <c r="A77" s="46"/>
      <c r="B77" s="44" t="s">
        <v>107</v>
      </c>
      <c r="C77" s="45">
        <v>12</v>
      </c>
      <c r="D77" s="45">
        <v>17</v>
      </c>
      <c r="E77" s="45">
        <v>7315352</v>
      </c>
    </row>
    <row r="78" spans="1:5" s="53" customFormat="1" ht="15.95" customHeight="1">
      <c r="A78" s="46"/>
      <c r="B78" s="44" t="s">
        <v>108</v>
      </c>
      <c r="C78" s="45">
        <v>1</v>
      </c>
      <c r="D78" s="45">
        <v>1</v>
      </c>
      <c r="E78" s="45">
        <v>686</v>
      </c>
    </row>
    <row r="79" spans="1:5" s="53" customFormat="1" ht="15.95" customHeight="1">
      <c r="A79" s="46"/>
      <c r="B79" s="44" t="s">
        <v>109</v>
      </c>
      <c r="C79" s="45">
        <v>2</v>
      </c>
      <c r="D79" s="45">
        <v>2</v>
      </c>
      <c r="E79" s="45">
        <v>61530</v>
      </c>
    </row>
    <row r="80" spans="1:5" s="53" customFormat="1" ht="15.95" customHeight="1">
      <c r="A80" s="46"/>
      <c r="B80" s="44" t="s">
        <v>110</v>
      </c>
      <c r="C80" s="45">
        <v>0</v>
      </c>
      <c r="D80" s="45">
        <v>0</v>
      </c>
      <c r="E80" s="45">
        <v>0</v>
      </c>
    </row>
    <row r="81" spans="1:5" s="53" customFormat="1" ht="15.95" customHeight="1">
      <c r="A81" s="46"/>
      <c r="B81" s="44" t="s">
        <v>111</v>
      </c>
      <c r="C81" s="45">
        <v>3</v>
      </c>
      <c r="D81" s="45">
        <v>3</v>
      </c>
      <c r="E81" s="45">
        <v>113264</v>
      </c>
    </row>
    <row r="82" spans="1:5" s="53" customFormat="1" ht="15.95" customHeight="1">
      <c r="A82" s="46"/>
      <c r="B82" s="44" t="s">
        <v>112</v>
      </c>
      <c r="C82" s="45">
        <v>6</v>
      </c>
      <c r="D82" s="45">
        <v>6</v>
      </c>
      <c r="E82" s="45">
        <v>781242</v>
      </c>
    </row>
    <row r="83" spans="1:5" s="53" customFormat="1" ht="15.95" customHeight="1">
      <c r="A83" s="46"/>
      <c r="B83" s="44" t="s">
        <v>113</v>
      </c>
      <c r="C83" s="45">
        <v>13</v>
      </c>
      <c r="D83" s="45">
        <v>20</v>
      </c>
      <c r="E83" s="45">
        <v>5349472</v>
      </c>
    </row>
    <row r="84" spans="1:5" s="53" customFormat="1" ht="15.95" customHeight="1">
      <c r="A84" s="46"/>
      <c r="B84" s="44" t="s">
        <v>114</v>
      </c>
      <c r="C84" s="45">
        <v>30</v>
      </c>
      <c r="D84" s="45">
        <v>35</v>
      </c>
      <c r="E84" s="45">
        <v>16273823</v>
      </c>
    </row>
    <row r="85" spans="1:5" s="53" customFormat="1" ht="15.95" customHeight="1">
      <c r="A85" s="46"/>
      <c r="B85" s="44" t="s">
        <v>115</v>
      </c>
      <c r="C85" s="45">
        <v>1</v>
      </c>
      <c r="D85" s="45">
        <v>1</v>
      </c>
      <c r="E85" s="45">
        <v>79817</v>
      </c>
    </row>
    <row r="86" spans="1:5" s="53" customFormat="1" ht="15.95" customHeight="1">
      <c r="A86" s="46"/>
      <c r="B86" s="44" t="s">
        <v>116</v>
      </c>
      <c r="C86" s="45">
        <v>4</v>
      </c>
      <c r="D86" s="45">
        <v>4</v>
      </c>
      <c r="E86" s="45">
        <v>1382115</v>
      </c>
    </row>
    <row r="87" spans="1:5" s="53" customFormat="1" ht="15.95" customHeight="1">
      <c r="A87" s="46"/>
      <c r="B87" s="44" t="s">
        <v>117</v>
      </c>
      <c r="C87" s="45">
        <v>1</v>
      </c>
      <c r="D87" s="45">
        <v>1</v>
      </c>
      <c r="E87" s="45">
        <v>44077</v>
      </c>
    </row>
    <row r="88" spans="1:5" s="53" customFormat="1" ht="15.95" customHeight="1">
      <c r="A88" s="46"/>
      <c r="B88" s="44" t="s">
        <v>118</v>
      </c>
      <c r="C88" s="45">
        <v>1</v>
      </c>
      <c r="D88" s="45">
        <v>1</v>
      </c>
      <c r="E88" s="45">
        <v>22791</v>
      </c>
    </row>
    <row r="89" spans="1:5" s="53" customFormat="1" ht="15.95" customHeight="1">
      <c r="A89" s="46"/>
      <c r="B89" s="44" t="s">
        <v>119</v>
      </c>
      <c r="C89" s="45">
        <v>1</v>
      </c>
      <c r="D89" s="45">
        <v>1</v>
      </c>
      <c r="E89" s="45">
        <v>1431</v>
      </c>
    </row>
    <row r="90" spans="1:5" s="53" customFormat="1" ht="15.95" customHeight="1">
      <c r="A90" s="46"/>
      <c r="B90" s="44" t="s">
        <v>120</v>
      </c>
      <c r="C90" s="45">
        <v>5</v>
      </c>
      <c r="D90" s="45">
        <v>6</v>
      </c>
      <c r="E90" s="45">
        <v>2271456</v>
      </c>
    </row>
    <row r="91" spans="1:5" s="53" customFormat="1" ht="15.95" customHeight="1">
      <c r="A91" s="46"/>
      <c r="B91" s="44" t="s">
        <v>121</v>
      </c>
      <c r="C91" s="45">
        <v>1</v>
      </c>
      <c r="D91" s="45">
        <v>1</v>
      </c>
      <c r="E91" s="45">
        <v>158052</v>
      </c>
    </row>
    <row r="92" spans="1:5" s="53" customFormat="1" ht="15.95" customHeight="1">
      <c r="A92" s="46"/>
      <c r="B92" s="44" t="s">
        <v>122</v>
      </c>
      <c r="C92" s="45">
        <v>12</v>
      </c>
      <c r="D92" s="45">
        <v>23</v>
      </c>
      <c r="E92" s="45">
        <v>4397277</v>
      </c>
    </row>
    <row r="93" spans="1:5" s="53" customFormat="1" ht="15.95" customHeight="1">
      <c r="A93" s="47" t="s">
        <v>123</v>
      </c>
      <c r="B93" s="48" t="s">
        <v>17</v>
      </c>
      <c r="C93" s="28">
        <f>SUM(C49:C92)</f>
        <v>315</v>
      </c>
      <c r="D93" s="28">
        <f>SUM(D49:D92)</f>
        <v>387</v>
      </c>
      <c r="E93" s="28">
        <f>SUM(E49:E92)</f>
        <v>101542619</v>
      </c>
    </row>
    <row r="94" spans="1:5" s="53" customFormat="1" ht="15.95" customHeight="1">
      <c r="A94" s="78" t="s">
        <v>12</v>
      </c>
      <c r="B94" s="44" t="s">
        <v>124</v>
      </c>
      <c r="C94" s="45">
        <v>4</v>
      </c>
      <c r="D94" s="45">
        <v>4</v>
      </c>
      <c r="E94" s="45">
        <v>842007</v>
      </c>
    </row>
    <row r="95" spans="1:5" s="53" customFormat="1" ht="15.95" customHeight="1">
      <c r="A95" s="79"/>
      <c r="B95" s="44" t="s">
        <v>125</v>
      </c>
      <c r="C95" s="45">
        <v>3</v>
      </c>
      <c r="D95" s="45">
        <v>5</v>
      </c>
      <c r="E95" s="45">
        <v>48048</v>
      </c>
    </row>
    <row r="96" spans="1:5" s="14" customFormat="1" ht="15.95" customHeight="1">
      <c r="A96" s="58"/>
      <c r="B96" s="44" t="s">
        <v>126</v>
      </c>
      <c r="C96" s="45">
        <v>3</v>
      </c>
      <c r="D96" s="45">
        <v>5</v>
      </c>
      <c r="E96" s="45">
        <v>411027</v>
      </c>
    </row>
    <row r="97" spans="1:5" s="14" customFormat="1" ht="15.95" customHeight="1">
      <c r="A97" s="123"/>
      <c r="B97" s="44" t="s">
        <v>127</v>
      </c>
      <c r="C97" s="45">
        <v>1</v>
      </c>
      <c r="D97" s="45">
        <v>1</v>
      </c>
      <c r="E97" s="45">
        <v>9180</v>
      </c>
    </row>
    <row r="98" spans="1:5" s="53" customFormat="1" ht="15.95" customHeight="1">
      <c r="A98" s="47" t="s">
        <v>128</v>
      </c>
      <c r="B98" s="48" t="s">
        <v>17</v>
      </c>
      <c r="C98" s="28">
        <f>SUM(C94:C97)</f>
        <v>11</v>
      </c>
      <c r="D98" s="28">
        <f>SUM(D94:D97)</f>
        <v>15</v>
      </c>
      <c r="E98" s="28">
        <f>SUM(E94:E97)</f>
        <v>1310262</v>
      </c>
    </row>
    <row r="99" spans="1:5" s="14" customFormat="1" ht="15.95" customHeight="1">
      <c r="A99" s="78" t="s">
        <v>13</v>
      </c>
      <c r="B99" s="44" t="s">
        <v>129</v>
      </c>
      <c r="C99" s="45">
        <v>65</v>
      </c>
      <c r="D99" s="45">
        <v>125</v>
      </c>
      <c r="E99" s="45">
        <v>13574773</v>
      </c>
    </row>
    <row r="100" spans="1:5" s="53" customFormat="1" ht="15.95" customHeight="1">
      <c r="A100" s="47" t="s">
        <v>130</v>
      </c>
      <c r="B100" s="48" t="s">
        <v>17</v>
      </c>
      <c r="C100" s="28">
        <f>SUM(C99)</f>
        <v>65</v>
      </c>
      <c r="D100" s="28">
        <f>SUM(D99)</f>
        <v>125</v>
      </c>
      <c r="E100" s="28">
        <f>SUM(E99)</f>
        <v>13574773</v>
      </c>
    </row>
    <row r="101" spans="1:5" s="14" customFormat="1" ht="15.95" customHeight="1">
      <c r="A101" s="78" t="s">
        <v>14</v>
      </c>
      <c r="B101" s="44" t="s">
        <v>131</v>
      </c>
      <c r="C101" s="45">
        <v>1</v>
      </c>
      <c r="D101" s="45">
        <v>1</v>
      </c>
      <c r="E101" s="45">
        <v>14400</v>
      </c>
    </row>
    <row r="102" spans="1:5" s="53" customFormat="1" ht="15.95" customHeight="1">
      <c r="A102" s="47" t="s">
        <v>132</v>
      </c>
      <c r="B102" s="48" t="s">
        <v>17</v>
      </c>
      <c r="C102" s="28">
        <f>SUM(C101)</f>
        <v>1</v>
      </c>
      <c r="D102" s="28">
        <f>SUM(D101)</f>
        <v>1</v>
      </c>
      <c r="E102" s="28">
        <f>SUM(E101)</f>
        <v>14400</v>
      </c>
    </row>
    <row r="103" spans="1:5" s="53" customFormat="1" ht="15.95" customHeight="1">
      <c r="A103" s="78" t="s">
        <v>15</v>
      </c>
      <c r="B103" s="44" t="s">
        <v>133</v>
      </c>
      <c r="C103" s="45">
        <v>1</v>
      </c>
      <c r="D103" s="45">
        <v>8</v>
      </c>
      <c r="E103" s="45">
        <v>3913757</v>
      </c>
    </row>
    <row r="104" spans="1:5" s="53" customFormat="1" ht="15.95" customHeight="1">
      <c r="A104" s="79"/>
      <c r="B104" s="44" t="s">
        <v>134</v>
      </c>
      <c r="C104" s="45">
        <v>1</v>
      </c>
      <c r="D104" s="45">
        <v>1</v>
      </c>
      <c r="E104" s="45">
        <v>95388</v>
      </c>
    </row>
    <row r="105" spans="1:5" s="53" customFormat="1" ht="15.95" customHeight="1">
      <c r="A105" s="57"/>
      <c r="B105" s="44" t="s">
        <v>135</v>
      </c>
      <c r="C105" s="45">
        <v>4</v>
      </c>
      <c r="D105" s="45">
        <v>12</v>
      </c>
      <c r="E105" s="45">
        <v>8976192</v>
      </c>
    </row>
    <row r="106" spans="1:5" s="53" customFormat="1" ht="15.95" customHeight="1">
      <c r="A106" s="47" t="s">
        <v>136</v>
      </c>
      <c r="B106" s="48" t="s">
        <v>17</v>
      </c>
      <c r="C106" s="28">
        <f>SUM(C103:C105)</f>
        <v>6</v>
      </c>
      <c r="D106" s="28">
        <f>SUM(D103:D105)</f>
        <v>21</v>
      </c>
      <c r="E106" s="28">
        <f>SUM(E103:E105)</f>
        <v>12985337</v>
      </c>
    </row>
    <row r="107" spans="1:5" s="14" customFormat="1" ht="15.95" customHeight="1">
      <c r="A107" s="78" t="s">
        <v>16</v>
      </c>
      <c r="B107" s="44" t="s">
        <v>137</v>
      </c>
      <c r="C107" s="45">
        <v>1</v>
      </c>
      <c r="D107" s="45">
        <v>1</v>
      </c>
      <c r="E107" s="45">
        <v>1500</v>
      </c>
    </row>
    <row r="108" spans="1:5" s="53" customFormat="1" ht="15.95" customHeight="1">
      <c r="A108" s="57"/>
      <c r="B108" s="44" t="s">
        <v>138</v>
      </c>
      <c r="C108" s="45">
        <v>0</v>
      </c>
      <c r="D108" s="45">
        <v>0</v>
      </c>
      <c r="E108" s="45">
        <v>0</v>
      </c>
    </row>
    <row r="109" spans="1:5" s="53" customFormat="1" ht="15.95" customHeight="1">
      <c r="A109" s="57"/>
      <c r="B109" s="44" t="s">
        <v>139</v>
      </c>
      <c r="C109" s="45">
        <v>1</v>
      </c>
      <c r="D109" s="45">
        <v>1</v>
      </c>
      <c r="E109" s="45">
        <v>150000</v>
      </c>
    </row>
    <row r="110" spans="1:5" s="53" customFormat="1" ht="15.95" customHeight="1">
      <c r="A110" s="57"/>
      <c r="B110" s="44" t="s">
        <v>140</v>
      </c>
      <c r="C110" s="45">
        <v>2</v>
      </c>
      <c r="D110" s="45">
        <v>2</v>
      </c>
      <c r="E110" s="45">
        <v>581836</v>
      </c>
    </row>
    <row r="111" spans="1:5" s="53" customFormat="1" ht="15.95" customHeight="1">
      <c r="A111" s="57"/>
      <c r="B111" s="44" t="s">
        <v>141</v>
      </c>
      <c r="C111" s="45">
        <v>1</v>
      </c>
      <c r="D111" s="45">
        <v>5</v>
      </c>
      <c r="E111" s="45">
        <v>2667900</v>
      </c>
    </row>
    <row r="112" spans="1:5" s="53" customFormat="1" ht="15.95" customHeight="1">
      <c r="A112" s="124"/>
      <c r="B112" s="44" t="s">
        <v>142</v>
      </c>
      <c r="C112" s="45">
        <v>1</v>
      </c>
      <c r="D112" s="45">
        <v>1</v>
      </c>
      <c r="E112" s="45">
        <v>5000</v>
      </c>
    </row>
    <row r="113" spans="1:5" s="53" customFormat="1" ht="15.95" customHeight="1">
      <c r="A113" s="74"/>
      <c r="B113" s="44" t="s">
        <v>143</v>
      </c>
      <c r="C113" s="45">
        <v>1</v>
      </c>
      <c r="D113" s="45">
        <v>1</v>
      </c>
      <c r="E113" s="45">
        <v>20000</v>
      </c>
    </row>
    <row r="114" spans="1:5" s="53" customFormat="1" ht="15.95" customHeight="1">
      <c r="A114" s="74"/>
      <c r="B114" s="44" t="s">
        <v>144</v>
      </c>
      <c r="C114" s="45">
        <v>2</v>
      </c>
      <c r="D114" s="45">
        <v>3</v>
      </c>
      <c r="E114" s="45">
        <v>544298</v>
      </c>
    </row>
    <row r="115" spans="1:5" s="53" customFormat="1" ht="15.95" customHeight="1">
      <c r="A115" s="74"/>
      <c r="B115" s="44" t="s">
        <v>145</v>
      </c>
      <c r="C115" s="45">
        <v>1</v>
      </c>
      <c r="D115" s="45">
        <v>1</v>
      </c>
      <c r="E115" s="45">
        <v>943976</v>
      </c>
    </row>
    <row r="116" spans="1:5" s="53" customFormat="1" ht="15.95" customHeight="1">
      <c r="A116" s="46"/>
      <c r="B116" s="44" t="s">
        <v>146</v>
      </c>
      <c r="C116" s="45">
        <v>2</v>
      </c>
      <c r="D116" s="45">
        <v>5</v>
      </c>
      <c r="E116" s="45">
        <v>6836980</v>
      </c>
    </row>
    <row r="117" spans="1:5" s="53" customFormat="1" ht="15.95" customHeight="1">
      <c r="A117" s="74"/>
      <c r="B117" s="44" t="s">
        <v>147</v>
      </c>
      <c r="C117" s="45">
        <v>0</v>
      </c>
      <c r="D117" s="45">
        <v>0</v>
      </c>
      <c r="E117" s="45">
        <v>0</v>
      </c>
    </row>
    <row r="118" spans="1:5" s="53" customFormat="1" ht="15.95" customHeight="1">
      <c r="A118" s="47" t="s">
        <v>16</v>
      </c>
      <c r="B118" s="48" t="s">
        <v>17</v>
      </c>
      <c r="C118" s="28">
        <f>SUM(C107:C117)</f>
        <v>12</v>
      </c>
      <c r="D118" s="28">
        <f>SUM(D107:D117)</f>
        <v>20</v>
      </c>
      <c r="E118" s="28">
        <f>SUM(E107:E117)</f>
        <v>11751490</v>
      </c>
    </row>
    <row r="119" spans="1:5" s="52" customFormat="1" ht="15.95" customHeight="1">
      <c r="A119" s="6" t="s">
        <v>17</v>
      </c>
      <c r="B119" s="80"/>
      <c r="C119" s="28">
        <v>668</v>
      </c>
      <c r="D119" s="28">
        <v>1008</v>
      </c>
      <c r="E119" s="28">
        <v>224762798</v>
      </c>
    </row>
    <row r="120" spans="1:5" s="52" customFormat="1"/>
  </sheetData>
  <mergeCells count="2">
    <mergeCell ref="A5:A6"/>
    <mergeCell ref="B5:B6"/>
  </mergeCells>
  <pageMargins left="0.5" right="0.5" top="0.25" bottom="0.5" header="0" footer="0.25"/>
  <pageSetup scale="54"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7"/>
  <sheetViews>
    <sheetView showGridLines="0" tabSelected="1" zoomScale="90" zoomScaleNormal="90" workbookViewId="0">
      <selection activeCell="A5" sqref="A5:F5"/>
    </sheetView>
  </sheetViews>
  <sheetFormatPr defaultColWidth="19.42578125" defaultRowHeight="12.75"/>
  <cols>
    <col min="1" max="1" width="8.85546875" style="15" customWidth="1"/>
    <col min="2" max="2" width="17.7109375" style="15" customWidth="1"/>
    <col min="3" max="3" width="19.7109375" style="15" customWidth="1"/>
    <col min="4" max="6" width="17.85546875" style="15" customWidth="1"/>
    <col min="7" max="7" width="6.140625" style="22" customWidth="1"/>
    <col min="8" max="8" width="6.42578125" style="21" bestFit="1" customWidth="1"/>
    <col min="9" max="9" width="19.42578125" style="15" customWidth="1"/>
    <col min="10" max="16384" width="19.42578125" style="15"/>
  </cols>
  <sheetData>
    <row r="1" spans="1:7" ht="20.100000000000001" customHeight="1"/>
    <row r="2" spans="1:7" ht="20.100000000000001" customHeight="1"/>
    <row r="3" spans="1:7" ht="20.100000000000001" customHeight="1"/>
    <row r="4" spans="1:7" ht="20.100000000000001" customHeight="1"/>
    <row r="5" spans="1:7" ht="25.5" customHeight="1">
      <c r="A5" s="175" t="s">
        <v>148</v>
      </c>
      <c r="B5" s="175"/>
      <c r="C5" s="175"/>
      <c r="D5" s="175"/>
      <c r="E5" s="175"/>
      <c r="F5" s="175"/>
    </row>
    <row r="6" spans="1:7" ht="18" customHeight="1">
      <c r="C6" s="56"/>
      <c r="G6" s="16"/>
    </row>
    <row r="7" spans="1:7">
      <c r="A7" s="17"/>
      <c r="B7" s="17"/>
      <c r="C7" s="17"/>
      <c r="D7" s="17"/>
      <c r="E7" s="17"/>
      <c r="F7" s="17"/>
      <c r="G7" s="18"/>
    </row>
    <row r="8" spans="1:7" ht="23.25" customHeight="1">
      <c r="A8" s="19"/>
      <c r="B8" s="19"/>
      <c r="C8" s="20"/>
      <c r="D8" s="19"/>
      <c r="E8" s="19"/>
      <c r="F8" s="19"/>
      <c r="G8" s="16"/>
    </row>
    <row r="9" spans="1:7">
      <c r="F9" s="16"/>
      <c r="G9" s="16"/>
    </row>
    <row r="10" spans="1:7">
      <c r="F10" s="16"/>
      <c r="G10" s="16"/>
    </row>
    <row r="11" spans="1:7">
      <c r="F11" s="16"/>
      <c r="G11" s="16"/>
    </row>
    <row r="12" spans="1:7">
      <c r="F12" s="16"/>
      <c r="G12" s="16"/>
    </row>
    <row r="13" spans="1:7">
      <c r="F13" s="16"/>
      <c r="G13" s="16"/>
    </row>
    <row r="14" spans="1:7">
      <c r="F14" s="16"/>
      <c r="G14" s="16"/>
    </row>
    <row r="15" spans="1:7">
      <c r="F15" s="16"/>
      <c r="G15" s="16"/>
    </row>
    <row r="16" spans="1:7">
      <c r="F16" s="16"/>
      <c r="G16" s="16"/>
    </row>
    <row r="17" spans="6:7">
      <c r="F17" s="16"/>
      <c r="G17" s="16"/>
    </row>
    <row r="18" spans="6:7">
      <c r="F18" s="16"/>
      <c r="G18" s="16"/>
    </row>
    <row r="19" spans="6:7">
      <c r="F19" s="16"/>
      <c r="G19" s="16"/>
    </row>
    <row r="20" spans="6:7">
      <c r="F20" s="16"/>
      <c r="G20" s="16"/>
    </row>
    <row r="21" spans="6:7">
      <c r="F21" s="16"/>
      <c r="G21" s="16"/>
    </row>
    <row r="22" spans="6:7">
      <c r="F22" s="16"/>
      <c r="G22" s="16"/>
    </row>
    <row r="23" spans="6:7">
      <c r="F23" s="16"/>
      <c r="G23" s="16"/>
    </row>
    <row r="24" spans="6:7">
      <c r="F24" s="16"/>
      <c r="G24" s="16"/>
    </row>
    <row r="25" spans="6:7">
      <c r="F25" s="16"/>
      <c r="G25" s="16"/>
    </row>
    <row r="26" spans="6:7">
      <c r="F26" s="16"/>
      <c r="G26" s="16"/>
    </row>
    <row r="27" spans="6:7">
      <c r="F27" s="16"/>
      <c r="G27" s="16"/>
    </row>
    <row r="28" spans="6:7">
      <c r="F28" s="16"/>
      <c r="G28" s="16"/>
    </row>
    <row r="29" spans="6:7">
      <c r="F29" s="16"/>
      <c r="G29" s="16"/>
    </row>
    <row r="30" spans="6:7">
      <c r="F30" s="16"/>
      <c r="G30" s="16"/>
    </row>
    <row r="31" spans="6:7">
      <c r="F31" s="16"/>
      <c r="G31" s="16"/>
    </row>
    <row r="32" spans="6:7">
      <c r="F32" s="16"/>
      <c r="G32" s="16"/>
    </row>
    <row r="33" spans="1:7">
      <c r="F33" s="16"/>
      <c r="G33" s="16"/>
    </row>
    <row r="34" spans="1:7">
      <c r="F34" s="16"/>
      <c r="G34" s="16"/>
    </row>
    <row r="35" spans="1:7">
      <c r="F35" s="16"/>
      <c r="G35" s="16"/>
    </row>
    <row r="36" spans="1:7">
      <c r="F36" s="16"/>
      <c r="G36" s="16"/>
    </row>
    <row r="37" spans="1:7">
      <c r="F37" s="16"/>
      <c r="G37" s="16"/>
    </row>
    <row r="38" spans="1:7">
      <c r="F38" s="16"/>
      <c r="G38" s="16"/>
    </row>
    <row r="39" spans="1:7">
      <c r="F39" s="16"/>
      <c r="G39" s="16"/>
    </row>
    <row r="40" spans="1:7">
      <c r="F40" s="16"/>
      <c r="G40" s="16"/>
    </row>
    <row r="41" spans="1:7">
      <c r="F41" s="16"/>
      <c r="G41" s="16"/>
    </row>
    <row r="42" spans="1:7">
      <c r="F42" s="16"/>
      <c r="G42" s="16"/>
    </row>
    <row r="43" spans="1:7">
      <c r="F43" s="16"/>
      <c r="G43" s="16"/>
    </row>
    <row r="44" spans="1:7">
      <c r="F44" s="16"/>
      <c r="G44" s="16"/>
    </row>
    <row r="45" spans="1:7">
      <c r="F45" s="16"/>
      <c r="G45" s="16"/>
    </row>
    <row r="46" spans="1:7">
      <c r="F46" s="16"/>
      <c r="G46" s="16"/>
    </row>
    <row r="47" spans="1:7">
      <c r="A47"/>
      <c r="F47" s="16"/>
      <c r="G47" s="16"/>
    </row>
    <row r="48" spans="1:7">
      <c r="A48" s="29"/>
      <c r="F48" s="16"/>
      <c r="G48" s="16"/>
    </row>
    <row r="49" spans="6:7">
      <c r="F49" s="16"/>
      <c r="G49" s="16"/>
    </row>
    <row r="50" spans="6:7">
      <c r="F50" s="16"/>
      <c r="G50" s="16"/>
    </row>
    <row r="51" spans="6:7">
      <c r="F51" s="16"/>
      <c r="G51" s="16"/>
    </row>
    <row r="52" spans="6:7">
      <c r="F52" s="16"/>
      <c r="G52" s="16"/>
    </row>
    <row r="53" spans="6:7">
      <c r="F53" s="16"/>
      <c r="G53" s="16"/>
    </row>
    <row r="54" spans="6:7">
      <c r="F54" s="16"/>
      <c r="G54" s="16"/>
    </row>
    <row r="55" spans="6:7">
      <c r="F55" s="16"/>
      <c r="G55" s="16"/>
    </row>
    <row r="56" spans="6:7">
      <c r="F56" s="16"/>
      <c r="G56" s="16"/>
    </row>
    <row r="57" spans="6:7">
      <c r="F57" s="16"/>
      <c r="G57" s="16"/>
    </row>
    <row r="58" spans="6:7">
      <c r="F58" s="16"/>
      <c r="G58" s="16"/>
    </row>
    <row r="59" spans="6:7">
      <c r="F59" s="16"/>
      <c r="G59" s="16"/>
    </row>
    <row r="60" spans="6:7">
      <c r="G60" s="16"/>
    </row>
    <row r="61" spans="6:7">
      <c r="G61" s="16"/>
    </row>
    <row r="62" spans="6:7">
      <c r="G62" s="16"/>
    </row>
    <row r="63" spans="6:7">
      <c r="G63" s="16"/>
    </row>
    <row r="64" spans="6:7">
      <c r="G64" s="16"/>
    </row>
    <row r="65" spans="7:7">
      <c r="G65" s="16"/>
    </row>
    <row r="66" spans="7:7">
      <c r="G66" s="16"/>
    </row>
    <row r="67" spans="7:7">
      <c r="G67" s="16"/>
    </row>
  </sheetData>
  <customSheetViews>
    <customSheetView guid="{683739B1-2C95-423C-A874-EEB29FECC755}" scale="50" showRuler="0">
      <selection activeCell="E48" sqref="A1:H48"/>
      <pageMargins left="0" right="0" top="0" bottom="0" header="0" footer="0"/>
      <pageSetup orientation="portrait" r:id="rId1"/>
      <headerFooter alignWithMargins="0">
        <oddFooter xml:space="preserve">&amp;L&amp;Z&amp;F&amp;RPage &amp;P
</oddFooter>
      </headerFooter>
    </customSheetView>
  </customSheetViews>
  <mergeCells count="1">
    <mergeCell ref="A5:F5"/>
  </mergeCells>
  <phoneticPr fontId="0" type="noConversion"/>
  <pageMargins left="0.5" right="0.5" top="0.25" bottom="0.5" header="0" footer="0.25"/>
  <pageSetup scale="83"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53"/>
  <sheetViews>
    <sheetView showGridLines="0" zoomScale="90" zoomScaleNormal="90" zoomScaleSheetLayoutView="50" workbookViewId="0">
      <selection activeCell="A7" sqref="A7"/>
    </sheetView>
  </sheetViews>
  <sheetFormatPr defaultColWidth="19.42578125" defaultRowHeight="12.75"/>
  <cols>
    <col min="1" max="1" width="15.7109375" style="15" customWidth="1"/>
    <col min="2" max="5" width="20.7109375" style="15" customWidth="1"/>
    <col min="6" max="6" width="15.7109375" style="23" customWidth="1"/>
    <col min="7" max="7" width="15.140625" style="27" customWidth="1"/>
    <col min="8" max="8" width="3.85546875" style="15" customWidth="1"/>
    <col min="9" max="16384" width="19.42578125" style="15"/>
  </cols>
  <sheetData>
    <row r="1" spans="1:8" ht="20.100000000000001" customHeight="1">
      <c r="B1" s="25"/>
      <c r="C1" s="26"/>
      <c r="D1" s="23"/>
      <c r="E1" s="27"/>
      <c r="F1" s="15"/>
      <c r="G1" s="15"/>
    </row>
    <row r="2" spans="1:8" ht="20.100000000000001" customHeight="1">
      <c r="B2" s="171"/>
      <c r="C2" s="171"/>
      <c r="D2" s="171"/>
      <c r="E2" s="23"/>
      <c r="F2" s="15"/>
      <c r="G2" s="15"/>
    </row>
    <row r="3" spans="1:8" ht="20.100000000000001" customHeight="1">
      <c r="E3" s="23"/>
      <c r="F3" s="16"/>
      <c r="G3" s="125"/>
    </row>
    <row r="4" spans="1:8" ht="20.100000000000001" customHeight="1">
      <c r="B4" s="30"/>
      <c r="C4" s="30"/>
      <c r="D4" s="30"/>
      <c r="E4" s="56"/>
      <c r="F4" s="15"/>
      <c r="G4" s="15"/>
    </row>
    <row r="5" spans="1:8" ht="20.100000000000001" customHeight="1">
      <c r="B5" s="30"/>
      <c r="C5" s="30"/>
      <c r="D5" s="30"/>
      <c r="E5" s="23"/>
      <c r="F5" s="15"/>
      <c r="G5" s="15"/>
    </row>
    <row r="6" spans="1:8" ht="24.75" customHeight="1">
      <c r="A6" s="172" t="s">
        <v>149</v>
      </c>
      <c r="B6" s="172"/>
      <c r="C6" s="172"/>
      <c r="D6" s="172"/>
      <c r="E6" s="172"/>
      <c r="F6" s="172"/>
      <c r="G6" s="172"/>
    </row>
    <row r="7" spans="1:8" ht="20.100000000000001" customHeight="1">
      <c r="B7" s="33"/>
      <c r="C7" s="33"/>
      <c r="D7" s="33"/>
      <c r="E7" s="34"/>
      <c r="F7" s="34"/>
      <c r="G7" s="34"/>
    </row>
    <row r="8" spans="1:8" customFormat="1" ht="15.95" customHeight="1">
      <c r="A8" s="2" t="s">
        <v>150</v>
      </c>
      <c r="H8" s="15"/>
    </row>
    <row r="9" spans="1:8" customFormat="1" ht="15.95" customHeight="1">
      <c r="A9" s="2" t="s">
        <v>151</v>
      </c>
      <c r="H9" s="15"/>
    </row>
    <row r="10" spans="1:8" customFormat="1" ht="15.95" customHeight="1">
      <c r="A10" s="1" t="s">
        <v>152</v>
      </c>
      <c r="H10" s="15"/>
    </row>
    <row r="11" spans="1:8" customFormat="1" ht="15.95" customHeight="1"/>
    <row r="12" spans="1:8" customFormat="1" ht="15.95" customHeight="1">
      <c r="A12" s="1"/>
    </row>
    <row r="13" spans="1:8" customFormat="1" ht="15.95" customHeight="1">
      <c r="A13" s="1"/>
    </row>
    <row r="14" spans="1:8" ht="15.95" customHeight="1">
      <c r="A14" s="31"/>
      <c r="B14" s="12"/>
      <c r="C14" s="12"/>
      <c r="D14" s="12"/>
      <c r="E14" s="12"/>
      <c r="F14" s="12"/>
      <c r="G14" s="12"/>
      <c r="H14" s="12"/>
    </row>
    <row r="15" spans="1:8" ht="15.95" customHeight="1">
      <c r="A15" s="192"/>
      <c r="B15" s="12"/>
      <c r="C15" s="12"/>
      <c r="D15" s="12"/>
      <c r="E15" s="12"/>
      <c r="F15" s="12"/>
      <c r="G15" s="12"/>
      <c r="H15" s="12"/>
    </row>
    <row r="16" spans="1:8" ht="15.95" customHeight="1">
      <c r="A16" s="192"/>
      <c r="B16" s="12"/>
      <c r="C16" s="12"/>
      <c r="D16" s="12"/>
      <c r="E16" s="12"/>
      <c r="F16" s="12"/>
      <c r="G16" s="12"/>
      <c r="H16" s="12"/>
    </row>
    <row r="17" spans="1:8" ht="15.95" customHeight="1">
      <c r="A17" s="192"/>
      <c r="B17" s="12"/>
      <c r="C17" s="12"/>
      <c r="D17" s="12"/>
      <c r="E17" s="12"/>
      <c r="F17" s="12"/>
      <c r="G17" s="12"/>
      <c r="H17" s="12"/>
    </row>
    <row r="18" spans="1:8" ht="15.95" customHeight="1">
      <c r="A18" s="192"/>
      <c r="B18" s="12"/>
      <c r="C18" s="12"/>
      <c r="D18" s="12"/>
      <c r="E18" s="12"/>
      <c r="F18" s="12"/>
      <c r="G18" s="12"/>
      <c r="H18" s="12"/>
    </row>
    <row r="19" spans="1:8" ht="15.95" customHeight="1">
      <c r="A19" s="12"/>
      <c r="B19" s="12"/>
      <c r="C19" s="12"/>
      <c r="D19" s="12"/>
      <c r="E19" s="12"/>
      <c r="F19" s="12"/>
      <c r="G19" s="12"/>
      <c r="H19" s="12"/>
    </row>
    <row r="20" spans="1:8" ht="15.95" customHeight="1">
      <c r="A20" s="12"/>
      <c r="B20" s="12"/>
      <c r="C20" s="12"/>
      <c r="D20" s="12"/>
      <c r="E20" s="12"/>
      <c r="F20" s="12"/>
      <c r="G20" s="12"/>
      <c r="H20" s="12"/>
    </row>
    <row r="21" spans="1:8" ht="15.95" customHeight="1">
      <c r="A21" s="12"/>
      <c r="B21" s="12"/>
      <c r="C21" s="12"/>
      <c r="D21" s="12"/>
      <c r="E21" s="12"/>
      <c r="F21" s="12"/>
      <c r="G21" s="12"/>
      <c r="H21" s="12"/>
    </row>
    <row r="22" spans="1:8" ht="15.95" customHeight="1">
      <c r="A22" s="12"/>
      <c r="B22" s="12"/>
      <c r="C22" s="12"/>
      <c r="D22" s="12"/>
      <c r="E22" s="12"/>
      <c r="F22" s="12"/>
      <c r="G22" s="12"/>
      <c r="H22" s="12"/>
    </row>
    <row r="23" spans="1:8" ht="15.95" customHeight="1">
      <c r="A23" s="12"/>
      <c r="B23" s="12"/>
      <c r="C23" s="12"/>
      <c r="D23" s="12"/>
      <c r="E23" s="12"/>
      <c r="F23" s="12"/>
      <c r="G23" s="12"/>
      <c r="H23" s="12"/>
    </row>
    <row r="24" spans="1:8" ht="15.95" customHeight="1">
      <c r="A24" s="12"/>
      <c r="B24" s="12"/>
      <c r="C24" s="12"/>
      <c r="D24" s="12"/>
      <c r="E24" s="12"/>
      <c r="F24" s="12"/>
      <c r="G24" s="12"/>
      <c r="H24" s="12"/>
    </row>
    <row r="25" spans="1:8" ht="15.95" customHeight="1">
      <c r="A25" s="12"/>
      <c r="B25" s="12"/>
      <c r="C25" s="12"/>
      <c r="D25" s="12"/>
      <c r="E25" s="12"/>
      <c r="F25" s="12"/>
      <c r="G25" s="12"/>
      <c r="H25" s="12"/>
    </row>
    <row r="26" spans="1:8" ht="15.95" customHeight="1">
      <c r="A26" s="12"/>
      <c r="B26" s="12"/>
      <c r="C26" s="12"/>
      <c r="D26" s="12"/>
      <c r="E26" s="12"/>
      <c r="F26" s="12"/>
      <c r="G26" s="12"/>
      <c r="H26" s="12"/>
    </row>
    <row r="27" spans="1:8" ht="15.95" customHeight="1">
      <c r="A27" s="12"/>
      <c r="B27" s="12"/>
      <c r="C27" s="12"/>
      <c r="D27" s="12"/>
      <c r="E27" s="12"/>
      <c r="F27" s="12"/>
      <c r="G27" s="12"/>
      <c r="H27" s="12"/>
    </row>
    <row r="28" spans="1:8" ht="15.95" customHeight="1">
      <c r="A28" s="12"/>
      <c r="B28" s="12"/>
      <c r="C28" s="12"/>
      <c r="D28" s="12"/>
      <c r="E28" s="12"/>
      <c r="F28" s="12"/>
      <c r="G28" s="12"/>
      <c r="H28" s="12"/>
    </row>
    <row r="29" spans="1:8" ht="15.95" customHeight="1">
      <c r="A29" s="12"/>
      <c r="B29" s="12"/>
      <c r="C29" s="12"/>
      <c r="D29" s="12"/>
      <c r="E29" s="12"/>
      <c r="F29" s="12"/>
      <c r="G29" s="12"/>
      <c r="H29" s="12"/>
    </row>
    <row r="30" spans="1:8" ht="15.95" customHeight="1">
      <c r="A30" s="12"/>
      <c r="B30" s="12"/>
      <c r="C30" s="12"/>
      <c r="D30" s="12"/>
      <c r="E30" s="12"/>
      <c r="F30" s="12"/>
      <c r="G30" s="12"/>
      <c r="H30" s="12"/>
    </row>
    <row r="31" spans="1:8" ht="15.95" customHeight="1">
      <c r="A31" s="12"/>
      <c r="B31" s="12"/>
      <c r="C31" s="12"/>
      <c r="D31" s="12"/>
      <c r="E31" s="12"/>
      <c r="F31" s="12"/>
      <c r="G31" s="12"/>
      <c r="H31" s="12"/>
    </row>
    <row r="32" spans="1:8" ht="15.95" customHeight="1">
      <c r="A32" s="12"/>
      <c r="B32" s="12"/>
      <c r="C32" s="12"/>
      <c r="D32" s="12"/>
      <c r="E32" s="12"/>
      <c r="F32" s="12"/>
      <c r="G32" s="12"/>
      <c r="H32" s="12"/>
    </row>
    <row r="33" spans="1:8" ht="15.95" customHeight="1">
      <c r="A33" s="11"/>
      <c r="B33" s="11"/>
      <c r="C33" s="11"/>
      <c r="D33" s="11"/>
      <c r="E33" s="11"/>
      <c r="F33" s="11"/>
      <c r="G33" s="11"/>
      <c r="H33" s="12"/>
    </row>
    <row r="34" spans="1:8" ht="15.95" customHeight="1">
      <c r="G34" s="11"/>
      <c r="H34" s="12"/>
    </row>
    <row r="35" spans="1:8" ht="15.95" customHeight="1">
      <c r="G35" s="11"/>
      <c r="H35" s="12"/>
    </row>
    <row r="36" spans="1:8" ht="15.95" customHeight="1">
      <c r="A36" s="35" t="s">
        <v>153</v>
      </c>
      <c r="B36" s="51" t="s">
        <v>20</v>
      </c>
      <c r="C36" s="51" t="s">
        <v>21</v>
      </c>
      <c r="D36" s="51" t="s">
        <v>154</v>
      </c>
      <c r="E36" s="51" t="s">
        <v>17</v>
      </c>
      <c r="F36" s="35" t="s">
        <v>155</v>
      </c>
      <c r="G36" s="11"/>
      <c r="H36" s="12"/>
    </row>
    <row r="37" spans="1:8" ht="15.95" customHeight="1">
      <c r="A37" s="36">
        <v>2015</v>
      </c>
      <c r="B37" s="7">
        <v>101841190</v>
      </c>
      <c r="C37" s="7">
        <v>6730586</v>
      </c>
      <c r="D37" s="37">
        <v>24203849</v>
      </c>
      <c r="E37" s="8">
        <v>132775625</v>
      </c>
      <c r="F37" s="9">
        <v>673</v>
      </c>
      <c r="G37" s="11"/>
      <c r="H37" s="12"/>
    </row>
    <row r="38" spans="1:8" ht="15.95" customHeight="1">
      <c r="A38" s="36">
        <v>2016</v>
      </c>
      <c r="B38" s="7">
        <v>107304830</v>
      </c>
      <c r="C38" s="7">
        <v>8082996</v>
      </c>
      <c r="D38" s="37">
        <v>22595090</v>
      </c>
      <c r="E38" s="8">
        <v>137982916</v>
      </c>
      <c r="F38" s="9">
        <v>598</v>
      </c>
      <c r="G38" s="11"/>
      <c r="H38" s="12"/>
    </row>
    <row r="39" spans="1:8" ht="15.95" customHeight="1">
      <c r="A39" s="36">
        <v>2017</v>
      </c>
      <c r="B39" s="7">
        <v>88790412</v>
      </c>
      <c r="C39" s="7">
        <v>7652057</v>
      </c>
      <c r="D39" s="32">
        <v>26734202</v>
      </c>
      <c r="E39" s="8">
        <v>123176671</v>
      </c>
      <c r="F39" s="9">
        <v>716</v>
      </c>
      <c r="G39" s="11"/>
      <c r="H39" s="12"/>
    </row>
    <row r="40" spans="1:8" ht="15.95" customHeight="1">
      <c r="A40" s="36">
        <v>2018</v>
      </c>
      <c r="B40" s="7">
        <v>96839919.229999989</v>
      </c>
      <c r="C40" s="7">
        <v>9494623.3499999996</v>
      </c>
      <c r="D40" s="32">
        <v>29618046.609999996</v>
      </c>
      <c r="E40" s="8">
        <v>135952589.19</v>
      </c>
      <c r="F40" s="9">
        <v>624</v>
      </c>
      <c r="G40" s="11"/>
      <c r="H40" s="12"/>
    </row>
    <row r="41" spans="1:8" ht="15.95" customHeight="1">
      <c r="A41" s="36">
        <v>2019</v>
      </c>
      <c r="B41" s="7">
        <v>122892610.30000007</v>
      </c>
      <c r="C41" s="7">
        <v>5892594.0099999998</v>
      </c>
      <c r="D41" s="32">
        <v>15515250.939999999</v>
      </c>
      <c r="E41" s="8">
        <v>144300455.25000006</v>
      </c>
      <c r="F41" s="9">
        <v>631</v>
      </c>
      <c r="G41" s="11"/>
      <c r="H41" s="12"/>
    </row>
    <row r="42" spans="1:8" ht="15.95" customHeight="1">
      <c r="A42" s="36">
        <v>2020</v>
      </c>
      <c r="B42" s="7">
        <v>147935518.76000002</v>
      </c>
      <c r="C42" s="7">
        <v>1687298</v>
      </c>
      <c r="D42" s="32">
        <v>32049607.82</v>
      </c>
      <c r="E42" s="8">
        <v>181672424.58000004</v>
      </c>
      <c r="F42" s="9">
        <v>678</v>
      </c>
      <c r="G42" s="11"/>
      <c r="H42" s="12"/>
    </row>
    <row r="43" spans="1:8" ht="15.95" customHeight="1">
      <c r="A43" s="36">
        <v>2021</v>
      </c>
      <c r="B43" s="7">
        <v>148466129</v>
      </c>
      <c r="C43" s="7">
        <v>4228527</v>
      </c>
      <c r="D43" s="32">
        <v>51074179</v>
      </c>
      <c r="E43" s="8">
        <v>203768835</v>
      </c>
      <c r="F43" s="9">
        <v>711</v>
      </c>
      <c r="G43" s="11"/>
      <c r="H43" s="12"/>
    </row>
    <row r="44" spans="1:8" ht="15.95" customHeight="1">
      <c r="A44" s="36">
        <v>2022</v>
      </c>
      <c r="B44" s="7">
        <v>181425291</v>
      </c>
      <c r="C44" s="7">
        <v>5611801</v>
      </c>
      <c r="D44" s="32">
        <v>27081765</v>
      </c>
      <c r="E44" s="8">
        <v>214118857</v>
      </c>
      <c r="F44" s="9">
        <v>798</v>
      </c>
      <c r="G44" s="11"/>
      <c r="H44" s="12"/>
    </row>
    <row r="45" spans="1:8" ht="15.95" customHeight="1">
      <c r="A45" s="36">
        <v>2023</v>
      </c>
      <c r="B45" s="7">
        <v>198014542</v>
      </c>
      <c r="C45" s="7">
        <v>6030776</v>
      </c>
      <c r="D45" s="32">
        <v>26108813</v>
      </c>
      <c r="E45" s="8">
        <f>B45+C45+D45</f>
        <v>230154131</v>
      </c>
      <c r="F45" s="9">
        <v>688</v>
      </c>
      <c r="G45" s="11"/>
      <c r="H45" s="12"/>
    </row>
    <row r="46" spans="1:8" ht="15.95" customHeight="1">
      <c r="A46" s="5">
        <v>2024</v>
      </c>
      <c r="B46" s="3">
        <f>'Summary FY24'!C24</f>
        <v>192034001</v>
      </c>
      <c r="C46" s="3">
        <f>'Summary FY24'!C25</f>
        <v>3382486</v>
      </c>
      <c r="D46" s="3">
        <f>'Summary FY24'!C26+'Summary FY24'!C27</f>
        <v>29346311</v>
      </c>
      <c r="E46" s="4">
        <f>B46+C46+D46</f>
        <v>224762798</v>
      </c>
      <c r="F46" s="5">
        <v>668</v>
      </c>
      <c r="G46" s="11"/>
      <c r="H46" s="12"/>
    </row>
    <row r="47" spans="1:8" ht="15.95" customHeight="1">
      <c r="A47" s="38"/>
      <c r="B47" s="193"/>
      <c r="C47" s="39"/>
      <c r="D47" s="40"/>
      <c r="E47" s="40"/>
      <c r="F47" s="40"/>
      <c r="G47" s="11"/>
      <c r="H47" s="12"/>
    </row>
    <row r="48" spans="1:8" ht="15.95" customHeight="1">
      <c r="A48" s="41"/>
      <c r="B48" s="42"/>
      <c r="C48" s="41"/>
      <c r="D48" s="41"/>
      <c r="E48" s="41"/>
      <c r="F48" s="41"/>
      <c r="G48" s="11"/>
      <c r="H48" s="12"/>
    </row>
    <row r="49" spans="1:8" ht="15.95" customHeight="1">
      <c r="A49" s="10"/>
      <c r="B49" s="11"/>
      <c r="C49" s="11"/>
      <c r="D49" s="11"/>
      <c r="E49" s="11"/>
      <c r="F49" s="11"/>
      <c r="G49" s="11"/>
      <c r="H49" s="12"/>
    </row>
    <row r="50" spans="1:8" ht="15.95" customHeight="1">
      <c r="A50" s="31" t="s">
        <v>156</v>
      </c>
      <c r="B50" s="11"/>
      <c r="C50" s="11"/>
      <c r="D50" s="11"/>
      <c r="E50" s="11"/>
      <c r="F50" s="11"/>
      <c r="G50" s="11"/>
      <c r="H50" s="12"/>
    </row>
    <row r="51" spans="1:8" ht="15.95" customHeight="1">
      <c r="A51" s="31" t="s">
        <v>157</v>
      </c>
      <c r="B51" s="11"/>
      <c r="C51" s="11"/>
      <c r="D51" s="11"/>
      <c r="E51" s="43"/>
      <c r="F51" s="11"/>
      <c r="G51" s="11"/>
      <c r="H51" s="12"/>
    </row>
    <row r="52" spans="1:8" ht="15.95" customHeight="1">
      <c r="A52" s="10"/>
      <c r="B52" s="12"/>
      <c r="C52" s="12"/>
      <c r="D52" s="12"/>
      <c r="E52" s="12"/>
      <c r="F52" s="12"/>
      <c r="G52" s="12"/>
      <c r="H52" s="12"/>
    </row>
    <row r="53" spans="1:8" ht="15.95" customHeight="1">
      <c r="E53" s="16"/>
      <c r="G53" s="24"/>
      <c r="H53" s="12"/>
    </row>
  </sheetData>
  <customSheetViews>
    <customSheetView guid="{683739B1-2C95-423C-A874-EEB29FECC755}" showRuler="0" topLeftCell="A35">
      <selection activeCell="H50" sqref="H50"/>
      <pageMargins left="0" right="0" top="0" bottom="0" header="0" footer="0"/>
      <pageSetup scale="80" orientation="portrait" r:id="rId1"/>
      <headerFooter alignWithMargins="0">
        <oddFooter>&amp;L&amp;Z&amp;F&amp;RPage &amp;P</oddFooter>
      </headerFooter>
    </customSheetView>
  </customSheetViews>
  <mergeCells count="2">
    <mergeCell ref="B2:D2"/>
    <mergeCell ref="A6:G6"/>
  </mergeCells>
  <phoneticPr fontId="0" type="noConversion"/>
  <pageMargins left="0.5" right="0.5" top="0.25" bottom="0.5" header="0" footer="0.25"/>
  <pageSetup scale="72" fitToHeight="0"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19"/>
  <sheetViews>
    <sheetView showGridLines="0" zoomScale="90" zoomScaleNormal="90" zoomScaleSheetLayoutView="77" workbookViewId="0">
      <selection activeCell="A5" sqref="A5:A6"/>
    </sheetView>
  </sheetViews>
  <sheetFormatPr defaultColWidth="19.42578125" defaultRowHeight="12.75"/>
  <cols>
    <col min="1" max="1" width="47.7109375" style="169" customWidth="1"/>
    <col min="2" max="2" width="36.85546875" style="52" customWidth="1"/>
    <col min="3" max="5" width="13.7109375" style="52" customWidth="1"/>
    <col min="6" max="6" width="4.7109375" style="52" customWidth="1"/>
    <col min="7" max="9" width="13.7109375" style="52" customWidth="1"/>
    <col min="10" max="10" width="4.7109375" style="52" customWidth="1"/>
    <col min="11" max="11" width="13.7109375" style="52" customWidth="1"/>
    <col min="12" max="12" width="13.7109375" style="76" customWidth="1"/>
    <col min="13" max="16384" width="19.42578125" style="52"/>
  </cols>
  <sheetData>
    <row r="1" spans="1:13" s="15" customFormat="1" ht="20.100000000000001" customHeight="1">
      <c r="B1" s="25"/>
      <c r="L1" s="75"/>
    </row>
    <row r="2" spans="1:13" s="15" customFormat="1" ht="20.100000000000001" customHeight="1">
      <c r="C2" s="55" t="s">
        <v>0</v>
      </c>
      <c r="G2" s="125"/>
      <c r="L2" s="75"/>
    </row>
    <row r="3" spans="1:13" s="15" customFormat="1" ht="20.100000000000001" customHeight="1">
      <c r="C3" s="30" t="s">
        <v>158</v>
      </c>
      <c r="L3" s="75"/>
    </row>
    <row r="4" spans="1:13" s="15" customFormat="1" ht="20.100000000000001" customHeight="1">
      <c r="L4" s="75"/>
    </row>
    <row r="5" spans="1:13" s="14" customFormat="1" ht="15.95" customHeight="1">
      <c r="A5" s="178" t="s">
        <v>32</v>
      </c>
      <c r="B5" s="173" t="s">
        <v>33</v>
      </c>
      <c r="C5" s="81" t="s">
        <v>159</v>
      </c>
      <c r="D5" s="81" t="s">
        <v>159</v>
      </c>
      <c r="E5" s="81" t="s">
        <v>159</v>
      </c>
      <c r="G5" s="81" t="s">
        <v>34</v>
      </c>
      <c r="H5" s="81" t="s">
        <v>34</v>
      </c>
      <c r="I5" s="81" t="s">
        <v>34</v>
      </c>
      <c r="K5" s="180" t="s">
        <v>160</v>
      </c>
      <c r="L5" s="176" t="s">
        <v>161</v>
      </c>
    </row>
    <row r="6" spans="1:13" s="14" customFormat="1" ht="15.95" customHeight="1">
      <c r="A6" s="179"/>
      <c r="B6" s="174"/>
      <c r="C6" s="82" t="s">
        <v>4</v>
      </c>
      <c r="D6" s="82" t="s">
        <v>35</v>
      </c>
      <c r="E6" s="82" t="s">
        <v>36</v>
      </c>
      <c r="G6" s="82" t="s">
        <v>4</v>
      </c>
      <c r="H6" s="82" t="s">
        <v>35</v>
      </c>
      <c r="I6" s="82" t="s">
        <v>36</v>
      </c>
      <c r="K6" s="181"/>
      <c r="L6" s="177"/>
    </row>
    <row r="7" spans="1:13" s="53" customFormat="1" ht="15.95" customHeight="1">
      <c r="A7" s="49" t="s">
        <v>7</v>
      </c>
      <c r="B7" s="44" t="s">
        <v>37</v>
      </c>
      <c r="C7" s="45">
        <v>4</v>
      </c>
      <c r="D7" s="45">
        <v>5</v>
      </c>
      <c r="E7" s="45">
        <v>589867</v>
      </c>
      <c r="G7" s="45">
        <v>7</v>
      </c>
      <c r="H7" s="45">
        <v>12</v>
      </c>
      <c r="I7" s="45">
        <v>1554780</v>
      </c>
      <c r="K7" s="45">
        <f>I7-E7</f>
        <v>964913</v>
      </c>
      <c r="L7" s="73">
        <f>K7/E7</f>
        <v>1.6358145141192846</v>
      </c>
      <c r="M7" s="170"/>
    </row>
    <row r="8" spans="1:13" s="53" customFormat="1" ht="15.95" customHeight="1">
      <c r="A8" s="46"/>
      <c r="B8" s="44" t="s">
        <v>38</v>
      </c>
      <c r="C8" s="45">
        <v>10</v>
      </c>
      <c r="D8" s="45">
        <v>23</v>
      </c>
      <c r="E8" s="45">
        <v>9625757</v>
      </c>
      <c r="G8" s="45">
        <v>8</v>
      </c>
      <c r="H8" s="45">
        <v>23</v>
      </c>
      <c r="I8" s="45">
        <v>7059112</v>
      </c>
      <c r="K8" s="45">
        <f t="shared" ref="K8:K64" si="0">I8-E8</f>
        <v>-2566645</v>
      </c>
      <c r="L8" s="73">
        <f t="shared" ref="L8:L64" si="1">K8/E8</f>
        <v>-0.26664344425067038</v>
      </c>
      <c r="M8" s="170"/>
    </row>
    <row r="9" spans="1:13" s="53" customFormat="1" ht="15.95" customHeight="1">
      <c r="A9" s="46"/>
      <c r="B9" s="44" t="s">
        <v>39</v>
      </c>
      <c r="C9" s="45">
        <v>11</v>
      </c>
      <c r="D9" s="45">
        <v>13</v>
      </c>
      <c r="E9" s="45">
        <v>2362349</v>
      </c>
      <c r="G9" s="45">
        <v>11</v>
      </c>
      <c r="H9" s="45">
        <v>23</v>
      </c>
      <c r="I9" s="45">
        <v>4445103</v>
      </c>
      <c r="K9" s="45">
        <f t="shared" si="0"/>
        <v>2082754</v>
      </c>
      <c r="L9" s="73">
        <f t="shared" si="1"/>
        <v>0.88164534537445571</v>
      </c>
      <c r="M9" s="170"/>
    </row>
    <row r="10" spans="1:13" s="53" customFormat="1" ht="15.95" customHeight="1">
      <c r="A10" s="46"/>
      <c r="B10" s="44" t="s">
        <v>40</v>
      </c>
      <c r="C10" s="45">
        <v>9</v>
      </c>
      <c r="D10" s="45">
        <v>9</v>
      </c>
      <c r="E10" s="45">
        <v>2439790</v>
      </c>
      <c r="G10" s="45">
        <v>10</v>
      </c>
      <c r="H10" s="45">
        <v>10</v>
      </c>
      <c r="I10" s="45">
        <v>2398620</v>
      </c>
      <c r="K10" s="45">
        <f t="shared" si="0"/>
        <v>-41170</v>
      </c>
      <c r="L10" s="73">
        <f t="shared" si="1"/>
        <v>-1.6874403124859105E-2</v>
      </c>
      <c r="M10" s="170"/>
    </row>
    <row r="11" spans="1:13" s="53" customFormat="1" ht="15.95" customHeight="1">
      <c r="A11" s="46"/>
      <c r="B11" s="44" t="s">
        <v>41</v>
      </c>
      <c r="C11" s="45">
        <v>6</v>
      </c>
      <c r="D11" s="45">
        <v>6</v>
      </c>
      <c r="E11" s="45">
        <v>993794</v>
      </c>
      <c r="G11" s="45">
        <v>6</v>
      </c>
      <c r="H11" s="45">
        <v>7</v>
      </c>
      <c r="I11" s="45">
        <v>1068300</v>
      </c>
      <c r="K11" s="45">
        <f t="shared" si="0"/>
        <v>74506</v>
      </c>
      <c r="L11" s="73">
        <f t="shared" si="1"/>
        <v>7.4971271712246199E-2</v>
      </c>
      <c r="M11" s="170"/>
    </row>
    <row r="12" spans="1:13" s="53" customFormat="1" ht="15.95" customHeight="1">
      <c r="A12" s="46"/>
      <c r="B12" s="44" t="s">
        <v>42</v>
      </c>
      <c r="C12" s="45">
        <v>53</v>
      </c>
      <c r="D12" s="45">
        <v>87</v>
      </c>
      <c r="E12" s="45">
        <v>7988235</v>
      </c>
      <c r="G12" s="45">
        <v>39</v>
      </c>
      <c r="H12" s="45">
        <v>74</v>
      </c>
      <c r="I12" s="45">
        <v>9676376</v>
      </c>
      <c r="K12" s="45">
        <f t="shared" si="0"/>
        <v>1688141</v>
      </c>
      <c r="L12" s="73">
        <f t="shared" si="1"/>
        <v>0.21132840984272497</v>
      </c>
      <c r="M12" s="170"/>
    </row>
    <row r="13" spans="1:13" s="53" customFormat="1" ht="15.95" customHeight="1">
      <c r="A13" s="46"/>
      <c r="B13" s="44" t="s">
        <v>43</v>
      </c>
      <c r="C13" s="45">
        <v>1</v>
      </c>
      <c r="D13" s="45">
        <v>9</v>
      </c>
      <c r="E13" s="45">
        <v>11255000</v>
      </c>
      <c r="G13" s="45">
        <v>1</v>
      </c>
      <c r="H13" s="45">
        <v>10</v>
      </c>
      <c r="I13" s="45">
        <v>10800240</v>
      </c>
      <c r="K13" s="45">
        <f t="shared" si="0"/>
        <v>-454760</v>
      </c>
      <c r="L13" s="73">
        <f t="shared" si="1"/>
        <v>-4.040515326521546E-2</v>
      </c>
      <c r="M13" s="170"/>
    </row>
    <row r="14" spans="1:13" s="53" customFormat="1" ht="15.95" customHeight="1">
      <c r="A14" s="46"/>
      <c r="B14" s="44" t="s">
        <v>44</v>
      </c>
      <c r="C14" s="45">
        <v>6</v>
      </c>
      <c r="D14" s="45">
        <v>9</v>
      </c>
      <c r="E14" s="45">
        <v>440840</v>
      </c>
      <c r="G14" s="45">
        <v>5</v>
      </c>
      <c r="H14" s="45">
        <v>9</v>
      </c>
      <c r="I14" s="45">
        <v>858308</v>
      </c>
      <c r="K14" s="45">
        <f t="shared" si="0"/>
        <v>417468</v>
      </c>
      <c r="L14" s="73">
        <f t="shared" si="1"/>
        <v>0.94698303239270487</v>
      </c>
      <c r="M14" s="170"/>
    </row>
    <row r="15" spans="1:13" s="53" customFormat="1" ht="15.95" customHeight="1">
      <c r="A15" s="46"/>
      <c r="B15" s="44" t="s">
        <v>45</v>
      </c>
      <c r="C15" s="45">
        <v>2</v>
      </c>
      <c r="D15" s="45">
        <v>2</v>
      </c>
      <c r="E15" s="45">
        <v>141539</v>
      </c>
      <c r="G15" s="45">
        <v>4</v>
      </c>
      <c r="H15" s="45">
        <v>4</v>
      </c>
      <c r="I15" s="45">
        <v>441100</v>
      </c>
      <c r="K15" s="45">
        <f t="shared" si="0"/>
        <v>299561</v>
      </c>
      <c r="L15" s="73">
        <f t="shared" si="1"/>
        <v>2.1164555352235075</v>
      </c>
      <c r="M15" s="170"/>
    </row>
    <row r="16" spans="1:13" s="53" customFormat="1" ht="15.95" customHeight="1">
      <c r="A16" s="46"/>
      <c r="B16" s="44" t="s">
        <v>46</v>
      </c>
      <c r="C16" s="45">
        <v>3</v>
      </c>
      <c r="D16" s="45">
        <v>3</v>
      </c>
      <c r="E16" s="45">
        <v>47862</v>
      </c>
      <c r="G16" s="45">
        <v>2</v>
      </c>
      <c r="H16" s="45">
        <v>2</v>
      </c>
      <c r="I16" s="45">
        <v>72221</v>
      </c>
      <c r="K16" s="45">
        <f t="shared" si="0"/>
        <v>24359</v>
      </c>
      <c r="L16" s="73">
        <f t="shared" si="1"/>
        <v>0.5089423759976599</v>
      </c>
      <c r="M16" s="170"/>
    </row>
    <row r="17" spans="1:12" s="53" customFormat="1" ht="15.95" customHeight="1">
      <c r="A17" s="46"/>
      <c r="B17" s="44" t="s">
        <v>47</v>
      </c>
      <c r="C17" s="45">
        <v>4</v>
      </c>
      <c r="D17" s="45">
        <v>4</v>
      </c>
      <c r="E17" s="45">
        <v>1136213</v>
      </c>
      <c r="G17" s="45">
        <v>4</v>
      </c>
      <c r="H17" s="45">
        <v>5</v>
      </c>
      <c r="I17" s="45">
        <v>235736</v>
      </c>
      <c r="K17" s="45">
        <f t="shared" si="0"/>
        <v>-900477</v>
      </c>
      <c r="L17" s="73">
        <f t="shared" si="1"/>
        <v>-0.79252481708975342</v>
      </c>
    </row>
    <row r="18" spans="1:12" s="53" customFormat="1" ht="15.95" customHeight="1">
      <c r="A18" s="46"/>
      <c r="B18" s="44" t="s">
        <v>48</v>
      </c>
      <c r="C18" s="45">
        <v>16</v>
      </c>
      <c r="D18" s="45">
        <v>27</v>
      </c>
      <c r="E18" s="45">
        <v>1900989</v>
      </c>
      <c r="G18" s="45">
        <v>14</v>
      </c>
      <c r="H18" s="45">
        <v>17</v>
      </c>
      <c r="I18" s="45">
        <v>1302780</v>
      </c>
      <c r="K18" s="45">
        <f t="shared" si="0"/>
        <v>-598209</v>
      </c>
      <c r="L18" s="73">
        <f t="shared" si="1"/>
        <v>-0.31468304130113323</v>
      </c>
    </row>
    <row r="19" spans="1:12" s="53" customFormat="1" ht="15.95" customHeight="1">
      <c r="A19" s="46"/>
      <c r="B19" s="44" t="s">
        <v>49</v>
      </c>
      <c r="C19" s="45">
        <v>6</v>
      </c>
      <c r="D19" s="45">
        <v>10</v>
      </c>
      <c r="E19" s="45">
        <v>643728</v>
      </c>
      <c r="G19" s="45">
        <v>4</v>
      </c>
      <c r="H19" s="45">
        <v>7</v>
      </c>
      <c r="I19" s="45">
        <v>663377</v>
      </c>
      <c r="K19" s="45">
        <f t="shared" si="0"/>
        <v>19649</v>
      </c>
      <c r="L19" s="73">
        <f t="shared" si="1"/>
        <v>3.0523761588745556E-2</v>
      </c>
    </row>
    <row r="20" spans="1:12" s="53" customFormat="1" ht="15.95" customHeight="1">
      <c r="A20" s="163" t="s">
        <v>50</v>
      </c>
      <c r="B20" s="164" t="s">
        <v>17</v>
      </c>
      <c r="C20" s="165">
        <f>SUM(C7:C19)</f>
        <v>131</v>
      </c>
      <c r="D20" s="165">
        <f>SUM(D7:D19)</f>
        <v>207</v>
      </c>
      <c r="E20" s="165">
        <f>SUM(E7:E19)</f>
        <v>39565963</v>
      </c>
      <c r="G20" s="165">
        <f>SUM(G7:G19)</f>
        <v>115</v>
      </c>
      <c r="H20" s="165">
        <f>SUM(H7:H19)</f>
        <v>203</v>
      </c>
      <c r="I20" s="165">
        <f>SUM(I7:I19)</f>
        <v>40576053</v>
      </c>
      <c r="K20" s="165">
        <f>SUM(K7:K19)</f>
        <v>1010090</v>
      </c>
      <c r="L20" s="166">
        <f t="shared" si="1"/>
        <v>2.5529266152323905E-2</v>
      </c>
    </row>
    <row r="21" spans="1:12" s="53" customFormat="1" ht="15.95" customHeight="1">
      <c r="A21" s="54" t="s">
        <v>8</v>
      </c>
      <c r="B21" s="44" t="s">
        <v>51</v>
      </c>
      <c r="C21" s="45">
        <v>0</v>
      </c>
      <c r="D21" s="45">
        <v>0</v>
      </c>
      <c r="E21" s="45">
        <v>0</v>
      </c>
      <c r="G21" s="45">
        <v>2</v>
      </c>
      <c r="H21" s="45">
        <v>2</v>
      </c>
      <c r="I21" s="45">
        <v>4000</v>
      </c>
      <c r="K21" s="45">
        <f t="shared" ref="K21" si="2">I21-E21</f>
        <v>4000</v>
      </c>
      <c r="L21" s="73" t="s">
        <v>162</v>
      </c>
    </row>
    <row r="22" spans="1:12" s="53" customFormat="1" ht="15.95" customHeight="1">
      <c r="A22" s="54"/>
      <c r="B22" s="44" t="s">
        <v>52</v>
      </c>
      <c r="C22" s="45">
        <v>8</v>
      </c>
      <c r="D22" s="45">
        <v>13</v>
      </c>
      <c r="E22" s="45">
        <v>1661681</v>
      </c>
      <c r="G22" s="45">
        <v>6</v>
      </c>
      <c r="H22" s="45">
        <v>13</v>
      </c>
      <c r="I22" s="45">
        <v>2075268</v>
      </c>
      <c r="K22" s="45">
        <f t="shared" si="0"/>
        <v>413587</v>
      </c>
      <c r="L22" s="73">
        <f t="shared" si="1"/>
        <v>0.24889674973716375</v>
      </c>
    </row>
    <row r="23" spans="1:12" s="53" customFormat="1" ht="15.95" customHeight="1">
      <c r="A23" s="46"/>
      <c r="B23" s="44" t="s">
        <v>53</v>
      </c>
      <c r="C23" s="45">
        <v>7</v>
      </c>
      <c r="D23" s="45">
        <v>8</v>
      </c>
      <c r="E23" s="45">
        <v>1162420</v>
      </c>
      <c r="G23" s="45">
        <v>7</v>
      </c>
      <c r="H23" s="45">
        <v>9</v>
      </c>
      <c r="I23" s="45">
        <v>1031753</v>
      </c>
      <c r="K23" s="45">
        <f t="shared" si="0"/>
        <v>-130667</v>
      </c>
      <c r="L23" s="73">
        <f t="shared" si="1"/>
        <v>-0.11240945613461571</v>
      </c>
    </row>
    <row r="24" spans="1:12" s="53" customFormat="1" ht="15.95" customHeight="1">
      <c r="A24" s="46"/>
      <c r="B24" s="44" t="s">
        <v>54</v>
      </c>
      <c r="C24" s="45">
        <v>12</v>
      </c>
      <c r="D24" s="45">
        <v>17</v>
      </c>
      <c r="E24" s="45">
        <v>324789</v>
      </c>
      <c r="G24" s="45">
        <v>12</v>
      </c>
      <c r="H24" s="45">
        <v>17</v>
      </c>
      <c r="I24" s="45">
        <v>235396</v>
      </c>
      <c r="K24" s="45">
        <f t="shared" si="0"/>
        <v>-89393</v>
      </c>
      <c r="L24" s="73">
        <f t="shared" si="1"/>
        <v>-0.27523407504564501</v>
      </c>
    </row>
    <row r="25" spans="1:12" s="53" customFormat="1" ht="15.95" customHeight="1">
      <c r="A25" s="46"/>
      <c r="B25" s="44" t="s">
        <v>55</v>
      </c>
      <c r="C25" s="45">
        <v>2</v>
      </c>
      <c r="D25" s="45">
        <v>2</v>
      </c>
      <c r="E25" s="45">
        <v>34645</v>
      </c>
      <c r="G25" s="45">
        <v>2</v>
      </c>
      <c r="H25" s="45">
        <v>2</v>
      </c>
      <c r="I25" s="45">
        <v>419707</v>
      </c>
      <c r="K25" s="45">
        <f t="shared" si="0"/>
        <v>385062</v>
      </c>
      <c r="L25" s="73">
        <f t="shared" si="1"/>
        <v>11.11450425746861</v>
      </c>
    </row>
    <row r="26" spans="1:12" s="53" customFormat="1" ht="15.95" customHeight="1">
      <c r="A26" s="46"/>
      <c r="B26" s="44" t="s">
        <v>56</v>
      </c>
      <c r="C26" s="45">
        <v>6</v>
      </c>
      <c r="D26" s="45">
        <v>6</v>
      </c>
      <c r="E26" s="45">
        <v>1955232</v>
      </c>
      <c r="G26" s="45">
        <v>7</v>
      </c>
      <c r="H26" s="45">
        <v>7</v>
      </c>
      <c r="I26" s="45">
        <v>2193329</v>
      </c>
      <c r="K26" s="45">
        <f t="shared" si="0"/>
        <v>238097</v>
      </c>
      <c r="L26" s="73">
        <f t="shared" si="1"/>
        <v>0.12177429583803866</v>
      </c>
    </row>
    <row r="27" spans="1:12" s="53" customFormat="1" ht="15.95" customHeight="1">
      <c r="A27" s="46"/>
      <c r="B27" s="44" t="s">
        <v>57</v>
      </c>
      <c r="C27" s="45">
        <v>4</v>
      </c>
      <c r="D27" s="45">
        <v>5</v>
      </c>
      <c r="E27" s="45">
        <v>1357392</v>
      </c>
      <c r="G27" s="45">
        <v>0</v>
      </c>
      <c r="H27" s="45">
        <v>0</v>
      </c>
      <c r="I27" s="45">
        <v>0</v>
      </c>
      <c r="K27" s="45">
        <f t="shared" si="0"/>
        <v>-1357392</v>
      </c>
      <c r="L27" s="73">
        <f t="shared" si="1"/>
        <v>-1</v>
      </c>
    </row>
    <row r="28" spans="1:12" s="53" customFormat="1" ht="15.95" customHeight="1">
      <c r="A28" s="46"/>
      <c r="B28" s="44" t="s">
        <v>58</v>
      </c>
      <c r="C28" s="45">
        <v>0</v>
      </c>
      <c r="D28" s="45">
        <v>0</v>
      </c>
      <c r="E28" s="45">
        <v>0</v>
      </c>
      <c r="G28" s="45">
        <v>3</v>
      </c>
      <c r="H28" s="45">
        <v>3</v>
      </c>
      <c r="I28" s="45">
        <v>110000</v>
      </c>
      <c r="K28" s="45">
        <f t="shared" si="0"/>
        <v>110000</v>
      </c>
      <c r="L28" s="73" t="s">
        <v>162</v>
      </c>
    </row>
    <row r="29" spans="1:12" s="53" customFormat="1" ht="15.95" customHeight="1">
      <c r="A29" s="46"/>
      <c r="B29" s="44" t="s">
        <v>59</v>
      </c>
      <c r="C29" s="45">
        <v>1</v>
      </c>
      <c r="D29" s="45">
        <v>1</v>
      </c>
      <c r="E29" s="45">
        <v>5000</v>
      </c>
      <c r="G29" s="45">
        <v>0</v>
      </c>
      <c r="H29" s="45">
        <v>0</v>
      </c>
      <c r="I29" s="45">
        <v>0</v>
      </c>
      <c r="K29" s="45">
        <f t="shared" si="0"/>
        <v>-5000</v>
      </c>
      <c r="L29" s="73">
        <f t="shared" si="1"/>
        <v>-1</v>
      </c>
    </row>
    <row r="30" spans="1:12" s="53" customFormat="1" ht="15.95" customHeight="1">
      <c r="A30" s="46"/>
      <c r="B30" s="44" t="s">
        <v>60</v>
      </c>
      <c r="C30" s="45">
        <v>10</v>
      </c>
      <c r="D30" s="45">
        <v>10</v>
      </c>
      <c r="E30" s="45">
        <v>1166263</v>
      </c>
      <c r="G30" s="45">
        <v>5</v>
      </c>
      <c r="H30" s="45">
        <v>5</v>
      </c>
      <c r="I30" s="45">
        <v>324511</v>
      </c>
      <c r="K30" s="45">
        <f t="shared" si="0"/>
        <v>-841752</v>
      </c>
      <c r="L30" s="73">
        <f t="shared" si="1"/>
        <v>-0.72175144028405258</v>
      </c>
    </row>
    <row r="31" spans="1:12" s="53" customFormat="1" ht="15.95" customHeight="1">
      <c r="A31" s="46"/>
      <c r="B31" s="44" t="s">
        <v>61</v>
      </c>
      <c r="C31" s="45">
        <v>1</v>
      </c>
      <c r="D31" s="45">
        <v>2</v>
      </c>
      <c r="E31" s="45">
        <v>55000</v>
      </c>
      <c r="G31" s="45">
        <v>0</v>
      </c>
      <c r="H31" s="45">
        <v>0</v>
      </c>
      <c r="I31" s="45">
        <v>0</v>
      </c>
      <c r="K31" s="45">
        <f t="shared" si="0"/>
        <v>-55000</v>
      </c>
      <c r="L31" s="73">
        <f t="shared" si="1"/>
        <v>-1</v>
      </c>
    </row>
    <row r="32" spans="1:12" s="53" customFormat="1" ht="15.95" customHeight="1">
      <c r="A32" s="163" t="s">
        <v>62</v>
      </c>
      <c r="B32" s="164" t="s">
        <v>17</v>
      </c>
      <c r="C32" s="165">
        <f>SUM(C21:C31)</f>
        <v>51</v>
      </c>
      <c r="D32" s="165">
        <f>SUM(D21:D31)</f>
        <v>64</v>
      </c>
      <c r="E32" s="165">
        <f>SUM(E21:E31)</f>
        <v>7722422</v>
      </c>
      <c r="G32" s="165">
        <f>SUM(G21:G31)</f>
        <v>44</v>
      </c>
      <c r="H32" s="165">
        <f>SUM(H21:H31)</f>
        <v>58</v>
      </c>
      <c r="I32" s="165">
        <f>SUM(I21:I31)</f>
        <v>6393964</v>
      </c>
      <c r="K32" s="165">
        <f>SUM(K21:K31)</f>
        <v>-1328458</v>
      </c>
      <c r="L32" s="166">
        <f t="shared" si="1"/>
        <v>-0.17202608197272826</v>
      </c>
    </row>
    <row r="33" spans="1:12" s="53" customFormat="1" ht="15.95" customHeight="1">
      <c r="A33" s="49" t="s">
        <v>9</v>
      </c>
      <c r="B33" s="44" t="s">
        <v>63</v>
      </c>
      <c r="C33" s="45">
        <v>0</v>
      </c>
      <c r="D33" s="45">
        <v>0</v>
      </c>
      <c r="E33" s="45">
        <v>0</v>
      </c>
      <c r="G33" s="45">
        <v>1</v>
      </c>
      <c r="H33" s="45">
        <v>1</v>
      </c>
      <c r="I33" s="45">
        <v>26087</v>
      </c>
      <c r="K33" s="45">
        <f t="shared" si="0"/>
        <v>26087</v>
      </c>
      <c r="L33" s="73" t="s">
        <v>162</v>
      </c>
    </row>
    <row r="34" spans="1:12" s="53" customFormat="1" ht="15.95" customHeight="1">
      <c r="A34" s="46"/>
      <c r="B34" s="44" t="s">
        <v>64</v>
      </c>
      <c r="C34" s="45">
        <v>12</v>
      </c>
      <c r="D34" s="45">
        <v>15</v>
      </c>
      <c r="E34" s="45">
        <v>3111902</v>
      </c>
      <c r="G34" s="45">
        <v>12</v>
      </c>
      <c r="H34" s="45">
        <v>17</v>
      </c>
      <c r="I34" s="45">
        <v>5318653</v>
      </c>
      <c r="K34" s="45">
        <f t="shared" si="0"/>
        <v>2206751</v>
      </c>
      <c r="L34" s="73">
        <f t="shared" si="1"/>
        <v>0.70913254980394624</v>
      </c>
    </row>
    <row r="35" spans="1:12" s="53" customFormat="1" ht="15.95" customHeight="1">
      <c r="A35" s="46"/>
      <c r="B35" s="44" t="s">
        <v>65</v>
      </c>
      <c r="C35" s="45">
        <v>7</v>
      </c>
      <c r="D35" s="45">
        <v>12</v>
      </c>
      <c r="E35" s="45">
        <v>1064821</v>
      </c>
      <c r="G35" s="45">
        <v>9</v>
      </c>
      <c r="H35" s="45">
        <v>15</v>
      </c>
      <c r="I35" s="45">
        <v>2603696</v>
      </c>
      <c r="K35" s="45">
        <f t="shared" si="0"/>
        <v>1538875</v>
      </c>
      <c r="L35" s="73">
        <f t="shared" si="1"/>
        <v>1.4451959531226375</v>
      </c>
    </row>
    <row r="36" spans="1:12" s="53" customFormat="1" ht="15.95" customHeight="1">
      <c r="A36" s="46"/>
      <c r="B36" s="44" t="s">
        <v>66</v>
      </c>
      <c r="C36" s="45">
        <v>2</v>
      </c>
      <c r="D36" s="45">
        <v>11</v>
      </c>
      <c r="E36" s="45">
        <v>2626776</v>
      </c>
      <c r="G36" s="45">
        <v>3</v>
      </c>
      <c r="H36" s="45">
        <v>12</v>
      </c>
      <c r="I36" s="45">
        <v>2902181</v>
      </c>
      <c r="K36" s="45">
        <f t="shared" si="0"/>
        <v>275405</v>
      </c>
      <c r="L36" s="73">
        <f t="shared" si="1"/>
        <v>0.10484525517211973</v>
      </c>
    </row>
    <row r="37" spans="1:12" s="53" customFormat="1" ht="15.95" customHeight="1">
      <c r="A37" s="163" t="s">
        <v>67</v>
      </c>
      <c r="B37" s="164" t="s">
        <v>17</v>
      </c>
      <c r="C37" s="165">
        <f>SUM(C33:C36)</f>
        <v>21</v>
      </c>
      <c r="D37" s="165">
        <f>SUM(D33:D36)</f>
        <v>38</v>
      </c>
      <c r="E37" s="165">
        <f>SUM(E33:E36)</f>
        <v>6803499</v>
      </c>
      <c r="G37" s="165">
        <f>SUM(G33:G36)</f>
        <v>25</v>
      </c>
      <c r="H37" s="165">
        <f>SUM(H33:H36)</f>
        <v>45</v>
      </c>
      <c r="I37" s="165">
        <f>SUM(I33:I36)</f>
        <v>10850617</v>
      </c>
      <c r="K37" s="165">
        <f>SUM(K33:K36)</f>
        <v>4047118</v>
      </c>
      <c r="L37" s="166">
        <f t="shared" si="1"/>
        <v>0.59485832216628531</v>
      </c>
    </row>
    <row r="38" spans="1:12" s="53" customFormat="1" ht="15.95" customHeight="1">
      <c r="A38" s="182" t="s">
        <v>10</v>
      </c>
      <c r="B38" s="44" t="s">
        <v>68</v>
      </c>
      <c r="C38" s="45">
        <v>8</v>
      </c>
      <c r="D38" s="45">
        <v>21</v>
      </c>
      <c r="E38" s="45">
        <v>7015832</v>
      </c>
      <c r="G38" s="45">
        <v>6</v>
      </c>
      <c r="H38" s="45">
        <v>13</v>
      </c>
      <c r="I38" s="45">
        <v>2415025</v>
      </c>
      <c r="K38" s="45">
        <f t="shared" si="0"/>
        <v>-4600807</v>
      </c>
      <c r="L38" s="73">
        <f t="shared" si="1"/>
        <v>-0.65577496724550988</v>
      </c>
    </row>
    <row r="39" spans="1:12" s="53" customFormat="1" ht="15.95" customHeight="1">
      <c r="A39" s="183"/>
      <c r="B39" s="44" t="s">
        <v>69</v>
      </c>
      <c r="C39" s="45">
        <v>10</v>
      </c>
      <c r="D39" s="45">
        <v>31</v>
      </c>
      <c r="E39" s="45">
        <v>3064182</v>
      </c>
      <c r="G39" s="45">
        <v>9</v>
      </c>
      <c r="H39" s="45">
        <v>22</v>
      </c>
      <c r="I39" s="45">
        <v>4216477</v>
      </c>
      <c r="K39" s="45">
        <f t="shared" si="0"/>
        <v>1152295</v>
      </c>
      <c r="L39" s="73">
        <f t="shared" si="1"/>
        <v>0.37605305428985614</v>
      </c>
    </row>
    <row r="40" spans="1:12" s="53" customFormat="1" ht="15.95" customHeight="1">
      <c r="A40" s="46"/>
      <c r="B40" s="44" t="s">
        <v>70</v>
      </c>
      <c r="C40" s="45">
        <v>8</v>
      </c>
      <c r="D40" s="45">
        <v>11</v>
      </c>
      <c r="E40" s="45">
        <v>1406282</v>
      </c>
      <c r="G40" s="45">
        <v>11</v>
      </c>
      <c r="H40" s="45">
        <v>15</v>
      </c>
      <c r="I40" s="45">
        <v>8798324</v>
      </c>
      <c r="K40" s="45">
        <f t="shared" si="0"/>
        <v>7392042</v>
      </c>
      <c r="L40" s="73">
        <f t="shared" si="1"/>
        <v>5.256443586705938</v>
      </c>
    </row>
    <row r="41" spans="1:12" s="53" customFormat="1" ht="15.95" customHeight="1">
      <c r="A41" s="46"/>
      <c r="B41" s="44" t="s">
        <v>71</v>
      </c>
      <c r="C41" s="45">
        <v>9</v>
      </c>
      <c r="D41" s="45">
        <v>15</v>
      </c>
      <c r="E41" s="45">
        <v>1056805</v>
      </c>
      <c r="G41" s="45">
        <v>7</v>
      </c>
      <c r="H41" s="45">
        <v>15</v>
      </c>
      <c r="I41" s="45">
        <v>1473819</v>
      </c>
      <c r="K41" s="45">
        <f t="shared" si="0"/>
        <v>417014</v>
      </c>
      <c r="L41" s="73">
        <f t="shared" si="1"/>
        <v>0.39459881435080263</v>
      </c>
    </row>
    <row r="42" spans="1:12" s="53" customFormat="1" ht="15.95" customHeight="1">
      <c r="A42" s="46"/>
      <c r="B42" s="44" t="s">
        <v>72</v>
      </c>
      <c r="C42" s="45">
        <v>17</v>
      </c>
      <c r="D42" s="45">
        <v>30</v>
      </c>
      <c r="E42" s="45">
        <v>8761607</v>
      </c>
      <c r="G42" s="45">
        <v>24</v>
      </c>
      <c r="H42" s="45">
        <v>43</v>
      </c>
      <c r="I42" s="45">
        <v>4536629</v>
      </c>
      <c r="K42" s="45">
        <f t="shared" si="0"/>
        <v>-4224978</v>
      </c>
      <c r="L42" s="73">
        <f t="shared" si="1"/>
        <v>-0.48221496353351617</v>
      </c>
    </row>
    <row r="43" spans="1:12" s="53" customFormat="1" ht="15.95" customHeight="1">
      <c r="A43" s="46"/>
      <c r="B43" s="44" t="s">
        <v>73</v>
      </c>
      <c r="C43" s="45">
        <v>3</v>
      </c>
      <c r="D43" s="45">
        <v>4</v>
      </c>
      <c r="E43" s="45">
        <v>90119</v>
      </c>
      <c r="G43" s="45">
        <v>4</v>
      </c>
      <c r="H43" s="45">
        <v>7</v>
      </c>
      <c r="I43" s="45">
        <v>295881</v>
      </c>
      <c r="K43" s="45">
        <f t="shared" si="0"/>
        <v>205762</v>
      </c>
      <c r="L43" s="73">
        <f t="shared" si="1"/>
        <v>2.2832255129329</v>
      </c>
    </row>
    <row r="44" spans="1:12" s="53" customFormat="1" ht="15.95" customHeight="1">
      <c r="A44" s="46"/>
      <c r="B44" s="44" t="s">
        <v>74</v>
      </c>
      <c r="C44" s="45">
        <v>11</v>
      </c>
      <c r="D44" s="45">
        <v>11</v>
      </c>
      <c r="E44" s="45">
        <v>2107008</v>
      </c>
      <c r="G44" s="45">
        <v>8</v>
      </c>
      <c r="H44" s="45">
        <v>9</v>
      </c>
      <c r="I44" s="45">
        <v>2216183</v>
      </c>
      <c r="K44" s="45">
        <f t="shared" si="0"/>
        <v>109175</v>
      </c>
      <c r="L44" s="73">
        <f t="shared" si="1"/>
        <v>5.1815180578336673E-2</v>
      </c>
    </row>
    <row r="45" spans="1:12" s="53" customFormat="1" ht="15.95" customHeight="1">
      <c r="A45" s="46"/>
      <c r="B45" s="44" t="s">
        <v>75</v>
      </c>
      <c r="C45" s="45">
        <v>3</v>
      </c>
      <c r="D45" s="45">
        <v>4</v>
      </c>
      <c r="E45" s="45">
        <v>1671847</v>
      </c>
      <c r="G45" s="45">
        <v>4</v>
      </c>
      <c r="H45" s="45">
        <v>8</v>
      </c>
      <c r="I45" s="45">
        <v>1700945</v>
      </c>
      <c r="K45" s="45">
        <f t="shared" si="0"/>
        <v>29098</v>
      </c>
      <c r="L45" s="73">
        <f t="shared" si="1"/>
        <v>1.7404702703058356E-2</v>
      </c>
    </row>
    <row r="46" spans="1:12" s="53" customFormat="1" ht="15.95" customHeight="1">
      <c r="A46" s="46"/>
      <c r="B46" s="44" t="s">
        <v>76</v>
      </c>
      <c r="C46" s="45">
        <v>1</v>
      </c>
      <c r="D46" s="45">
        <v>1</v>
      </c>
      <c r="E46" s="45">
        <v>500000</v>
      </c>
      <c r="G46" s="45">
        <v>0</v>
      </c>
      <c r="H46" s="45">
        <v>0</v>
      </c>
      <c r="I46" s="45">
        <v>0</v>
      </c>
      <c r="K46" s="45">
        <f t="shared" si="0"/>
        <v>-500000</v>
      </c>
      <c r="L46" s="73">
        <f t="shared" si="1"/>
        <v>-1</v>
      </c>
    </row>
    <row r="47" spans="1:12" s="53" customFormat="1" ht="15.95" customHeight="1">
      <c r="A47" s="46"/>
      <c r="B47" s="44" t="s">
        <v>77</v>
      </c>
      <c r="C47" s="45">
        <v>1</v>
      </c>
      <c r="D47" s="45">
        <v>1</v>
      </c>
      <c r="E47" s="45">
        <v>116000</v>
      </c>
      <c r="G47" s="45">
        <v>1</v>
      </c>
      <c r="H47" s="45">
        <v>1</v>
      </c>
      <c r="I47" s="45">
        <v>110000</v>
      </c>
      <c r="K47" s="45">
        <f t="shared" si="0"/>
        <v>-6000</v>
      </c>
      <c r="L47" s="73">
        <f t="shared" si="1"/>
        <v>-5.1724137931034482E-2</v>
      </c>
    </row>
    <row r="48" spans="1:12" s="53" customFormat="1" ht="15.95" customHeight="1">
      <c r="A48" s="163" t="s">
        <v>78</v>
      </c>
      <c r="B48" s="164" t="s">
        <v>17</v>
      </c>
      <c r="C48" s="165">
        <f>SUM(C38:C47)</f>
        <v>71</v>
      </c>
      <c r="D48" s="165">
        <f>SUM(D38:D47)</f>
        <v>129</v>
      </c>
      <c r="E48" s="165">
        <f>SUM(E38:E47)</f>
        <v>25789682</v>
      </c>
      <c r="G48" s="165">
        <f>SUM(G38:G47)</f>
        <v>74</v>
      </c>
      <c r="H48" s="165">
        <f>SUM(H38:H47)</f>
        <v>133</v>
      </c>
      <c r="I48" s="165">
        <f>SUM(I38:I47)</f>
        <v>25763283</v>
      </c>
      <c r="K48" s="165">
        <f>SUM(K38:K47)</f>
        <v>-26399</v>
      </c>
      <c r="L48" s="166">
        <f t="shared" si="1"/>
        <v>-1.0236264254828732E-3</v>
      </c>
    </row>
    <row r="49" spans="1:12" s="53" customFormat="1" ht="15.95" customHeight="1">
      <c r="A49" s="49" t="s">
        <v>11</v>
      </c>
      <c r="B49" s="44" t="s">
        <v>79</v>
      </c>
      <c r="C49" s="45">
        <v>4</v>
      </c>
      <c r="D49" s="45">
        <v>5</v>
      </c>
      <c r="E49" s="45">
        <v>194235</v>
      </c>
      <c r="G49" s="45">
        <v>1</v>
      </c>
      <c r="H49" s="45">
        <v>1</v>
      </c>
      <c r="I49" s="45">
        <v>6300</v>
      </c>
      <c r="K49" s="45">
        <f t="shared" si="0"/>
        <v>-187935</v>
      </c>
      <c r="L49" s="73">
        <f t="shared" si="1"/>
        <v>-0.96756506293922306</v>
      </c>
    </row>
    <row r="50" spans="1:12" s="53" customFormat="1" ht="15.95" customHeight="1">
      <c r="A50" s="54"/>
      <c r="B50" s="44" t="s">
        <v>80</v>
      </c>
      <c r="C50" s="45">
        <v>6</v>
      </c>
      <c r="D50" s="45">
        <v>17</v>
      </c>
      <c r="E50" s="45">
        <v>3936213</v>
      </c>
      <c r="G50" s="45">
        <v>10</v>
      </c>
      <c r="H50" s="45">
        <v>16</v>
      </c>
      <c r="I50" s="45">
        <v>6210353</v>
      </c>
      <c r="K50" s="45">
        <f t="shared" si="0"/>
        <v>2274140</v>
      </c>
      <c r="L50" s="73">
        <f t="shared" si="1"/>
        <v>0.5777482062073368</v>
      </c>
    </row>
    <row r="51" spans="1:12" s="53" customFormat="1" ht="15.95" customHeight="1">
      <c r="A51" s="54"/>
      <c r="B51" s="44" t="s">
        <v>81</v>
      </c>
      <c r="C51" s="45">
        <v>26</v>
      </c>
      <c r="D51" s="45">
        <v>38</v>
      </c>
      <c r="E51" s="45">
        <v>9428853</v>
      </c>
      <c r="G51" s="45">
        <v>36</v>
      </c>
      <c r="H51" s="45">
        <v>47</v>
      </c>
      <c r="I51" s="45">
        <v>12425497</v>
      </c>
      <c r="K51" s="45">
        <f t="shared" si="0"/>
        <v>2996644</v>
      </c>
      <c r="L51" s="73">
        <f t="shared" si="1"/>
        <v>0.31781638763484804</v>
      </c>
    </row>
    <row r="52" spans="1:12" s="53" customFormat="1" ht="15.95" customHeight="1">
      <c r="A52" s="54"/>
      <c r="B52" s="44" t="s">
        <v>82</v>
      </c>
      <c r="C52" s="45">
        <v>1</v>
      </c>
      <c r="D52" s="45">
        <v>3</v>
      </c>
      <c r="E52" s="45">
        <v>1631188</v>
      </c>
      <c r="G52" s="45">
        <v>2</v>
      </c>
      <c r="H52" s="45">
        <v>4</v>
      </c>
      <c r="I52" s="45">
        <v>3004808</v>
      </c>
      <c r="K52" s="45">
        <f t="shared" si="0"/>
        <v>1373620</v>
      </c>
      <c r="L52" s="73">
        <f t="shared" si="1"/>
        <v>0.84209790655644845</v>
      </c>
    </row>
    <row r="53" spans="1:12" s="53" customFormat="1" ht="15.95" customHeight="1">
      <c r="A53" s="54"/>
      <c r="B53" s="44" t="s">
        <v>83</v>
      </c>
      <c r="C53" s="45">
        <v>2</v>
      </c>
      <c r="D53" s="45">
        <v>2</v>
      </c>
      <c r="E53" s="45">
        <v>50080</v>
      </c>
      <c r="G53" s="45">
        <v>3</v>
      </c>
      <c r="H53" s="45">
        <v>3</v>
      </c>
      <c r="I53" s="45">
        <v>40675</v>
      </c>
      <c r="K53" s="45">
        <f t="shared" si="0"/>
        <v>-9405</v>
      </c>
      <c r="L53" s="73">
        <f t="shared" si="1"/>
        <v>-0.18779952076677317</v>
      </c>
    </row>
    <row r="54" spans="1:12" s="53" customFormat="1" ht="15.95" customHeight="1">
      <c r="A54" s="54"/>
      <c r="B54" s="44" t="s">
        <v>84</v>
      </c>
      <c r="C54" s="45">
        <v>6</v>
      </c>
      <c r="D54" s="45">
        <v>11</v>
      </c>
      <c r="E54" s="45">
        <v>5486610</v>
      </c>
      <c r="G54" s="45">
        <v>7</v>
      </c>
      <c r="H54" s="45">
        <v>12</v>
      </c>
      <c r="I54" s="45">
        <v>3932094</v>
      </c>
      <c r="K54" s="45">
        <f t="shared" si="0"/>
        <v>-1554516</v>
      </c>
      <c r="L54" s="73">
        <f t="shared" si="1"/>
        <v>-0.28332905017852555</v>
      </c>
    </row>
    <row r="55" spans="1:12" s="53" customFormat="1" ht="15.95" customHeight="1">
      <c r="A55" s="54"/>
      <c r="B55" s="44" t="s">
        <v>85</v>
      </c>
      <c r="C55" s="45">
        <v>0</v>
      </c>
      <c r="D55" s="45">
        <v>0</v>
      </c>
      <c r="E55" s="45">
        <v>0</v>
      </c>
      <c r="G55" s="45">
        <v>3</v>
      </c>
      <c r="H55" s="45">
        <v>3</v>
      </c>
      <c r="I55" s="45">
        <v>465370</v>
      </c>
      <c r="K55" s="45">
        <f t="shared" si="0"/>
        <v>465370</v>
      </c>
      <c r="L55" s="73" t="s">
        <v>162</v>
      </c>
    </row>
    <row r="56" spans="1:12" s="53" customFormat="1" ht="15.95" customHeight="1">
      <c r="A56" s="54"/>
      <c r="B56" s="44" t="s">
        <v>86</v>
      </c>
      <c r="C56" s="45">
        <v>1</v>
      </c>
      <c r="D56" s="45">
        <v>1</v>
      </c>
      <c r="E56" s="45">
        <v>5000</v>
      </c>
      <c r="G56" s="45">
        <v>0</v>
      </c>
      <c r="H56" s="45">
        <v>0</v>
      </c>
      <c r="I56" s="45">
        <v>0</v>
      </c>
      <c r="K56" s="45">
        <f t="shared" si="0"/>
        <v>-5000</v>
      </c>
      <c r="L56" s="73">
        <f t="shared" si="1"/>
        <v>-1</v>
      </c>
    </row>
    <row r="57" spans="1:12" s="53" customFormat="1" ht="15.95" customHeight="1">
      <c r="A57" s="54"/>
      <c r="B57" s="44" t="s">
        <v>87</v>
      </c>
      <c r="C57" s="45">
        <v>13</v>
      </c>
      <c r="D57" s="45">
        <v>14</v>
      </c>
      <c r="E57" s="45">
        <v>2984665</v>
      </c>
      <c r="G57" s="45">
        <v>10</v>
      </c>
      <c r="H57" s="45">
        <v>11</v>
      </c>
      <c r="I57" s="45">
        <v>2807298</v>
      </c>
      <c r="K57" s="45">
        <f t="shared" si="0"/>
        <v>-177367</v>
      </c>
      <c r="L57" s="73">
        <f t="shared" si="1"/>
        <v>-5.9426099746537717E-2</v>
      </c>
    </row>
    <row r="58" spans="1:12" s="53" customFormat="1" ht="15.95" customHeight="1">
      <c r="A58" s="54"/>
      <c r="B58" s="44" t="s">
        <v>88</v>
      </c>
      <c r="C58" s="45">
        <v>5</v>
      </c>
      <c r="D58" s="45">
        <v>5</v>
      </c>
      <c r="E58" s="45">
        <v>153737</v>
      </c>
      <c r="G58" s="45">
        <v>5</v>
      </c>
      <c r="H58" s="45">
        <v>5</v>
      </c>
      <c r="I58" s="45">
        <v>346045</v>
      </c>
      <c r="K58" s="45">
        <f t="shared" si="0"/>
        <v>192308</v>
      </c>
      <c r="L58" s="73">
        <f t="shared" si="1"/>
        <v>1.2508895061045813</v>
      </c>
    </row>
    <row r="59" spans="1:12" s="53" customFormat="1" ht="15.95" customHeight="1">
      <c r="A59" s="54"/>
      <c r="B59" s="44" t="s">
        <v>89</v>
      </c>
      <c r="C59" s="45">
        <v>9</v>
      </c>
      <c r="D59" s="45">
        <v>9</v>
      </c>
      <c r="E59" s="45">
        <v>377336</v>
      </c>
      <c r="G59" s="45">
        <v>7</v>
      </c>
      <c r="H59" s="45">
        <v>7</v>
      </c>
      <c r="I59" s="45">
        <v>564856</v>
      </c>
      <c r="K59" s="45">
        <f t="shared" si="0"/>
        <v>187520</v>
      </c>
      <c r="L59" s="73">
        <f t="shared" si="1"/>
        <v>0.49695761867407295</v>
      </c>
    </row>
    <row r="60" spans="1:12" s="53" customFormat="1" ht="15.95" customHeight="1">
      <c r="A60" s="54"/>
      <c r="B60" s="44" t="s">
        <v>90</v>
      </c>
      <c r="C60" s="45">
        <v>1</v>
      </c>
      <c r="D60" s="45">
        <v>1</v>
      </c>
      <c r="E60" s="45">
        <v>184400</v>
      </c>
      <c r="G60" s="45">
        <v>0</v>
      </c>
      <c r="H60" s="45">
        <v>0</v>
      </c>
      <c r="I60" s="45">
        <v>0</v>
      </c>
      <c r="K60" s="45">
        <f t="shared" si="0"/>
        <v>-184400</v>
      </c>
      <c r="L60" s="73">
        <f t="shared" si="1"/>
        <v>-1</v>
      </c>
    </row>
    <row r="61" spans="1:12" s="53" customFormat="1" ht="15.95" customHeight="1">
      <c r="A61" s="54"/>
      <c r="B61" s="44" t="s">
        <v>91</v>
      </c>
      <c r="C61" s="45">
        <v>7</v>
      </c>
      <c r="D61" s="45">
        <v>8</v>
      </c>
      <c r="E61" s="45">
        <v>384697</v>
      </c>
      <c r="G61" s="45">
        <v>3</v>
      </c>
      <c r="H61" s="45">
        <v>3</v>
      </c>
      <c r="I61" s="45">
        <v>262993</v>
      </c>
      <c r="K61" s="45">
        <f t="shared" si="0"/>
        <v>-121704</v>
      </c>
      <c r="L61" s="73">
        <f t="shared" si="1"/>
        <v>-0.31636326771459095</v>
      </c>
    </row>
    <row r="62" spans="1:12" s="53" customFormat="1" ht="15.95" customHeight="1">
      <c r="A62" s="54"/>
      <c r="B62" s="44" t="s">
        <v>92</v>
      </c>
      <c r="C62" s="45">
        <v>12</v>
      </c>
      <c r="D62" s="45">
        <v>12</v>
      </c>
      <c r="E62" s="45">
        <v>2582528</v>
      </c>
      <c r="G62" s="45">
        <v>12</v>
      </c>
      <c r="H62" s="45">
        <v>18</v>
      </c>
      <c r="I62" s="45">
        <v>4399450</v>
      </c>
      <c r="K62" s="45">
        <f t="shared" si="0"/>
        <v>1816922</v>
      </c>
      <c r="L62" s="73">
        <f t="shared" si="1"/>
        <v>0.70354396931998409</v>
      </c>
    </row>
    <row r="63" spans="1:12" s="53" customFormat="1" ht="15.95" customHeight="1">
      <c r="A63" s="54"/>
      <c r="B63" s="44" t="s">
        <v>93</v>
      </c>
      <c r="C63" s="45">
        <v>1</v>
      </c>
      <c r="D63" s="45">
        <v>1</v>
      </c>
      <c r="E63" s="45">
        <v>609616</v>
      </c>
      <c r="G63" s="45">
        <v>0</v>
      </c>
      <c r="H63" s="45">
        <v>0</v>
      </c>
      <c r="I63" s="45">
        <v>0</v>
      </c>
      <c r="K63" s="45">
        <f t="shared" si="0"/>
        <v>-609616</v>
      </c>
      <c r="L63" s="73">
        <f t="shared" si="1"/>
        <v>-1</v>
      </c>
    </row>
    <row r="64" spans="1:12" s="53" customFormat="1" ht="15.95" customHeight="1">
      <c r="A64" s="46"/>
      <c r="B64" s="44" t="s">
        <v>94</v>
      </c>
      <c r="C64" s="45">
        <v>1</v>
      </c>
      <c r="D64" s="45">
        <v>1</v>
      </c>
      <c r="E64" s="45">
        <v>543938</v>
      </c>
      <c r="G64" s="45">
        <v>5</v>
      </c>
      <c r="H64" s="45">
        <v>7</v>
      </c>
      <c r="I64" s="45">
        <v>2095610</v>
      </c>
      <c r="K64" s="45">
        <f t="shared" si="0"/>
        <v>1551672</v>
      </c>
      <c r="L64" s="73">
        <f t="shared" si="1"/>
        <v>2.8526633550147258</v>
      </c>
    </row>
    <row r="65" spans="1:12" s="53" customFormat="1" ht="15.95" customHeight="1">
      <c r="A65" s="46"/>
      <c r="B65" s="44" t="s">
        <v>95</v>
      </c>
      <c r="C65" s="45">
        <v>3</v>
      </c>
      <c r="D65" s="45">
        <v>3</v>
      </c>
      <c r="E65" s="45">
        <v>1342168</v>
      </c>
      <c r="G65" s="45">
        <v>1</v>
      </c>
      <c r="H65" s="45">
        <v>1</v>
      </c>
      <c r="I65" s="45">
        <v>23400</v>
      </c>
      <c r="K65" s="45">
        <f t="shared" ref="K65:K119" si="3">I65-E65</f>
        <v>-1318768</v>
      </c>
      <c r="L65" s="73">
        <f t="shared" ref="L65:L119" si="4">K65/E65</f>
        <v>-0.98256552085878968</v>
      </c>
    </row>
    <row r="66" spans="1:12" s="53" customFormat="1" ht="15.95" customHeight="1">
      <c r="A66" s="46"/>
      <c r="B66" s="44" t="s">
        <v>96</v>
      </c>
      <c r="C66" s="45">
        <v>3</v>
      </c>
      <c r="D66" s="45">
        <v>3</v>
      </c>
      <c r="E66" s="45">
        <v>84148</v>
      </c>
      <c r="G66" s="45">
        <v>0</v>
      </c>
      <c r="H66" s="45">
        <v>0</v>
      </c>
      <c r="I66" s="45">
        <v>0</v>
      </c>
      <c r="K66" s="45">
        <f t="shared" si="3"/>
        <v>-84148</v>
      </c>
      <c r="L66" s="73">
        <f t="shared" si="4"/>
        <v>-1</v>
      </c>
    </row>
    <row r="67" spans="1:12" s="53" customFormat="1" ht="15.95" customHeight="1">
      <c r="A67" s="46"/>
      <c r="B67" s="44" t="s">
        <v>97</v>
      </c>
      <c r="C67" s="45">
        <v>32</v>
      </c>
      <c r="D67" s="45">
        <v>36</v>
      </c>
      <c r="E67" s="45">
        <v>5317956</v>
      </c>
      <c r="G67" s="45">
        <v>23</v>
      </c>
      <c r="H67" s="45">
        <v>28</v>
      </c>
      <c r="I67" s="45">
        <v>5052899</v>
      </c>
      <c r="K67" s="45">
        <f t="shared" si="3"/>
        <v>-265057</v>
      </c>
      <c r="L67" s="73">
        <f t="shared" si="4"/>
        <v>-4.9841894141282851E-2</v>
      </c>
    </row>
    <row r="68" spans="1:12" s="53" customFormat="1" ht="15.95" customHeight="1">
      <c r="A68" s="46"/>
      <c r="B68" s="44" t="s">
        <v>98</v>
      </c>
      <c r="C68" s="45">
        <v>21</v>
      </c>
      <c r="D68" s="45">
        <v>22</v>
      </c>
      <c r="E68" s="45">
        <v>3533176</v>
      </c>
      <c r="G68" s="45">
        <v>19</v>
      </c>
      <c r="H68" s="45">
        <v>20</v>
      </c>
      <c r="I68" s="45">
        <v>4335180</v>
      </c>
      <c r="K68" s="45">
        <f t="shared" si="3"/>
        <v>802004</v>
      </c>
      <c r="L68" s="73">
        <f t="shared" si="4"/>
        <v>0.22699237173579806</v>
      </c>
    </row>
    <row r="69" spans="1:12" s="53" customFormat="1" ht="15.95" customHeight="1">
      <c r="A69" s="46"/>
      <c r="B69" s="44" t="s">
        <v>99</v>
      </c>
      <c r="C69" s="45">
        <v>24</v>
      </c>
      <c r="D69" s="45">
        <v>27</v>
      </c>
      <c r="E69" s="45">
        <v>6312429</v>
      </c>
      <c r="G69" s="45">
        <v>22</v>
      </c>
      <c r="H69" s="45">
        <v>22</v>
      </c>
      <c r="I69" s="45">
        <v>4455974</v>
      </c>
      <c r="K69" s="45">
        <f t="shared" si="3"/>
        <v>-1856455</v>
      </c>
      <c r="L69" s="73">
        <f t="shared" si="4"/>
        <v>-0.29409518903103704</v>
      </c>
    </row>
    <row r="70" spans="1:12" s="53" customFormat="1" ht="15.95" customHeight="1">
      <c r="A70" s="46"/>
      <c r="B70" s="44" t="s">
        <v>100</v>
      </c>
      <c r="C70" s="45">
        <v>1</v>
      </c>
      <c r="D70" s="45">
        <v>1</v>
      </c>
      <c r="E70" s="45">
        <v>50000</v>
      </c>
      <c r="G70" s="45">
        <v>3</v>
      </c>
      <c r="H70" s="45">
        <v>3</v>
      </c>
      <c r="I70" s="45">
        <v>549500</v>
      </c>
      <c r="K70" s="45">
        <f t="shared" si="3"/>
        <v>499500</v>
      </c>
      <c r="L70" s="73">
        <f t="shared" si="4"/>
        <v>9.99</v>
      </c>
    </row>
    <row r="71" spans="1:12" s="53" customFormat="1" ht="15.95" customHeight="1">
      <c r="A71" s="46"/>
      <c r="B71" s="44" t="s">
        <v>101</v>
      </c>
      <c r="C71" s="45">
        <v>0</v>
      </c>
      <c r="D71" s="45">
        <v>0</v>
      </c>
      <c r="E71" s="45">
        <v>0</v>
      </c>
      <c r="G71" s="45">
        <v>1</v>
      </c>
      <c r="H71" s="45">
        <v>1</v>
      </c>
      <c r="I71" s="45">
        <v>10340</v>
      </c>
      <c r="K71" s="45">
        <f t="shared" si="3"/>
        <v>10340</v>
      </c>
      <c r="L71" s="73" t="s">
        <v>162</v>
      </c>
    </row>
    <row r="72" spans="1:12" s="53" customFormat="1" ht="15.95" customHeight="1">
      <c r="A72" s="46"/>
      <c r="B72" s="44" t="s">
        <v>102</v>
      </c>
      <c r="C72" s="45">
        <v>0</v>
      </c>
      <c r="D72" s="45">
        <v>0</v>
      </c>
      <c r="E72" s="45">
        <v>0</v>
      </c>
      <c r="G72" s="45">
        <v>2</v>
      </c>
      <c r="H72" s="45">
        <v>2</v>
      </c>
      <c r="I72" s="45">
        <v>458086</v>
      </c>
      <c r="K72" s="45">
        <f t="shared" si="3"/>
        <v>458086</v>
      </c>
      <c r="L72" s="73" t="s">
        <v>162</v>
      </c>
    </row>
    <row r="73" spans="1:12" s="53" customFormat="1" ht="15.95" customHeight="1">
      <c r="A73" s="46"/>
      <c r="B73" s="44" t="s">
        <v>103</v>
      </c>
      <c r="C73" s="45">
        <v>0</v>
      </c>
      <c r="D73" s="45">
        <v>0</v>
      </c>
      <c r="E73" s="45">
        <v>0</v>
      </c>
      <c r="G73" s="45">
        <v>4</v>
      </c>
      <c r="H73" s="45">
        <v>4</v>
      </c>
      <c r="I73" s="45">
        <v>1106228</v>
      </c>
      <c r="K73" s="45">
        <f t="shared" si="3"/>
        <v>1106228</v>
      </c>
      <c r="L73" s="73" t="s">
        <v>162</v>
      </c>
    </row>
    <row r="74" spans="1:12" s="53" customFormat="1" ht="15.95" customHeight="1">
      <c r="A74" s="46"/>
      <c r="B74" s="44" t="s">
        <v>104</v>
      </c>
      <c r="C74" s="45">
        <v>6</v>
      </c>
      <c r="D74" s="45">
        <v>6</v>
      </c>
      <c r="E74" s="45">
        <v>1098374</v>
      </c>
      <c r="G74" s="45">
        <v>6</v>
      </c>
      <c r="H74" s="45">
        <v>8</v>
      </c>
      <c r="I74" s="45">
        <v>1069056</v>
      </c>
      <c r="K74" s="45">
        <f t="shared" si="3"/>
        <v>-29318</v>
      </c>
      <c r="L74" s="73">
        <f t="shared" si="4"/>
        <v>-2.6692183172580559E-2</v>
      </c>
    </row>
    <row r="75" spans="1:12" s="53" customFormat="1" ht="15.95" customHeight="1">
      <c r="A75" s="46"/>
      <c r="B75" s="44" t="s">
        <v>105</v>
      </c>
      <c r="C75" s="45">
        <v>6</v>
      </c>
      <c r="D75" s="45">
        <v>6</v>
      </c>
      <c r="E75" s="45">
        <v>1291958</v>
      </c>
      <c r="G75" s="45">
        <v>2</v>
      </c>
      <c r="H75" s="45">
        <v>2</v>
      </c>
      <c r="I75" s="45">
        <v>13594</v>
      </c>
      <c r="K75" s="45">
        <f t="shared" si="3"/>
        <v>-1278364</v>
      </c>
      <c r="L75" s="73">
        <f t="shared" si="4"/>
        <v>-0.98947798612648397</v>
      </c>
    </row>
    <row r="76" spans="1:12" s="53" customFormat="1" ht="15.95" customHeight="1">
      <c r="A76" s="46"/>
      <c r="B76" s="44" t="s">
        <v>106</v>
      </c>
      <c r="C76" s="45">
        <v>32</v>
      </c>
      <c r="D76" s="45">
        <v>33</v>
      </c>
      <c r="E76" s="45">
        <v>8443917</v>
      </c>
      <c r="G76" s="45">
        <v>35</v>
      </c>
      <c r="H76" s="45">
        <v>37</v>
      </c>
      <c r="I76" s="45">
        <v>9654628</v>
      </c>
      <c r="K76" s="45">
        <f t="shared" si="3"/>
        <v>1210711</v>
      </c>
      <c r="L76" s="73">
        <f t="shared" si="4"/>
        <v>0.14338262680696648</v>
      </c>
    </row>
    <row r="77" spans="1:12" s="53" customFormat="1" ht="15.95" customHeight="1">
      <c r="A77" s="46"/>
      <c r="B77" s="44" t="s">
        <v>107</v>
      </c>
      <c r="C77" s="45">
        <v>13</v>
      </c>
      <c r="D77" s="45">
        <v>19</v>
      </c>
      <c r="E77" s="45">
        <v>8376745</v>
      </c>
      <c r="G77" s="45">
        <v>12</v>
      </c>
      <c r="H77" s="45">
        <v>17</v>
      </c>
      <c r="I77" s="45">
        <v>7315352</v>
      </c>
      <c r="K77" s="45">
        <f t="shared" si="3"/>
        <v>-1061393</v>
      </c>
      <c r="L77" s="73">
        <f t="shared" si="4"/>
        <v>-0.12670709207454686</v>
      </c>
    </row>
    <row r="78" spans="1:12" s="53" customFormat="1" ht="15.95" customHeight="1">
      <c r="A78" s="46"/>
      <c r="B78" s="44" t="s">
        <v>108</v>
      </c>
      <c r="C78" s="45">
        <v>1</v>
      </c>
      <c r="D78" s="45">
        <v>1</v>
      </c>
      <c r="E78" s="45">
        <v>686</v>
      </c>
      <c r="G78" s="45">
        <v>1</v>
      </c>
      <c r="H78" s="45">
        <v>1</v>
      </c>
      <c r="I78" s="45">
        <v>686</v>
      </c>
      <c r="K78" s="45">
        <f t="shared" si="3"/>
        <v>0</v>
      </c>
      <c r="L78" s="73">
        <f t="shared" si="4"/>
        <v>0</v>
      </c>
    </row>
    <row r="79" spans="1:12" s="53" customFormat="1" ht="15.95" customHeight="1">
      <c r="A79" s="46"/>
      <c r="B79" s="44" t="s">
        <v>109</v>
      </c>
      <c r="C79" s="45">
        <v>4</v>
      </c>
      <c r="D79" s="45">
        <v>4</v>
      </c>
      <c r="E79" s="45">
        <v>34596</v>
      </c>
      <c r="G79" s="45">
        <v>2</v>
      </c>
      <c r="H79" s="45">
        <v>2</v>
      </c>
      <c r="I79" s="45">
        <v>61530</v>
      </c>
      <c r="K79" s="45">
        <f t="shared" si="3"/>
        <v>26934</v>
      </c>
      <c r="L79" s="73">
        <f t="shared" si="4"/>
        <v>0.77852930974679158</v>
      </c>
    </row>
    <row r="80" spans="1:12" s="53" customFormat="1" ht="15.95" customHeight="1">
      <c r="A80" s="46"/>
      <c r="B80" s="44" t="s">
        <v>110</v>
      </c>
      <c r="C80" s="45">
        <v>3</v>
      </c>
      <c r="D80" s="45">
        <v>3</v>
      </c>
      <c r="E80" s="45">
        <v>15200</v>
      </c>
      <c r="G80" s="45">
        <v>0</v>
      </c>
      <c r="H80" s="45">
        <v>0</v>
      </c>
      <c r="I80" s="45">
        <v>0</v>
      </c>
      <c r="K80" s="45">
        <f t="shared" si="3"/>
        <v>-15200</v>
      </c>
      <c r="L80" s="73">
        <f t="shared" si="4"/>
        <v>-1</v>
      </c>
    </row>
    <row r="81" spans="1:12" s="53" customFormat="1" ht="15.95" customHeight="1">
      <c r="A81" s="46"/>
      <c r="B81" s="44" t="s">
        <v>111</v>
      </c>
      <c r="C81" s="45">
        <v>8</v>
      </c>
      <c r="D81" s="45">
        <v>10</v>
      </c>
      <c r="E81" s="45">
        <v>2273733</v>
      </c>
      <c r="G81" s="45">
        <v>3</v>
      </c>
      <c r="H81" s="45">
        <v>3</v>
      </c>
      <c r="I81" s="45">
        <v>113264</v>
      </c>
      <c r="K81" s="45">
        <f t="shared" si="3"/>
        <v>-2160469</v>
      </c>
      <c r="L81" s="73">
        <f t="shared" si="4"/>
        <v>-0.95018588374272617</v>
      </c>
    </row>
    <row r="82" spans="1:12" s="53" customFormat="1" ht="15.95" customHeight="1">
      <c r="A82" s="46"/>
      <c r="B82" s="44" t="s">
        <v>112</v>
      </c>
      <c r="C82" s="45">
        <v>6</v>
      </c>
      <c r="D82" s="45">
        <v>7</v>
      </c>
      <c r="E82" s="45">
        <v>691187</v>
      </c>
      <c r="G82" s="45">
        <v>6</v>
      </c>
      <c r="H82" s="45">
        <v>6</v>
      </c>
      <c r="I82" s="45">
        <v>781242</v>
      </c>
      <c r="K82" s="45">
        <f t="shared" si="3"/>
        <v>90055</v>
      </c>
      <c r="L82" s="73">
        <f t="shared" si="4"/>
        <v>0.13029035557671079</v>
      </c>
    </row>
    <row r="83" spans="1:12" s="53" customFormat="1" ht="15.95" customHeight="1">
      <c r="A83" s="46"/>
      <c r="B83" s="44" t="s">
        <v>113</v>
      </c>
      <c r="C83" s="45">
        <v>16</v>
      </c>
      <c r="D83" s="45">
        <v>18</v>
      </c>
      <c r="E83" s="45">
        <v>6507505</v>
      </c>
      <c r="G83" s="45">
        <v>13</v>
      </c>
      <c r="H83" s="45">
        <v>20</v>
      </c>
      <c r="I83" s="45">
        <v>5349472</v>
      </c>
      <c r="K83" s="45">
        <f t="shared" si="3"/>
        <v>-1158033</v>
      </c>
      <c r="L83" s="73">
        <f t="shared" si="4"/>
        <v>-0.17795345527971165</v>
      </c>
    </row>
    <row r="84" spans="1:12" s="53" customFormat="1" ht="15.95" customHeight="1">
      <c r="A84" s="46"/>
      <c r="B84" s="44" t="s">
        <v>114</v>
      </c>
      <c r="C84" s="45">
        <v>25</v>
      </c>
      <c r="D84" s="45">
        <v>40</v>
      </c>
      <c r="E84" s="45">
        <v>17922473</v>
      </c>
      <c r="G84" s="45">
        <v>30</v>
      </c>
      <c r="H84" s="45">
        <v>35</v>
      </c>
      <c r="I84" s="45">
        <v>16273823</v>
      </c>
      <c r="K84" s="45">
        <f t="shared" si="3"/>
        <v>-1648650</v>
      </c>
      <c r="L84" s="73">
        <f t="shared" si="4"/>
        <v>-9.1987863505220507E-2</v>
      </c>
    </row>
    <row r="85" spans="1:12" s="53" customFormat="1" ht="15.95" customHeight="1">
      <c r="A85" s="46"/>
      <c r="B85" s="44" t="s">
        <v>115</v>
      </c>
      <c r="C85" s="45">
        <v>0</v>
      </c>
      <c r="D85" s="45">
        <v>0</v>
      </c>
      <c r="E85" s="45">
        <v>0</v>
      </c>
      <c r="G85" s="45">
        <v>1</v>
      </c>
      <c r="H85" s="45">
        <v>1</v>
      </c>
      <c r="I85" s="45">
        <v>79817</v>
      </c>
      <c r="K85" s="45">
        <f t="shared" si="3"/>
        <v>79817</v>
      </c>
      <c r="L85" s="73" t="s">
        <v>162</v>
      </c>
    </row>
    <row r="86" spans="1:12" s="53" customFormat="1" ht="15.95" customHeight="1">
      <c r="A86" s="46"/>
      <c r="B86" s="44" t="s">
        <v>116</v>
      </c>
      <c r="C86" s="45">
        <v>4</v>
      </c>
      <c r="D86" s="45">
        <v>4</v>
      </c>
      <c r="E86" s="45">
        <v>282672</v>
      </c>
      <c r="G86" s="45">
        <v>4</v>
      </c>
      <c r="H86" s="45">
        <v>4</v>
      </c>
      <c r="I86" s="45">
        <v>1382115</v>
      </c>
      <c r="K86" s="45">
        <f t="shared" si="3"/>
        <v>1099443</v>
      </c>
      <c r="L86" s="73">
        <f t="shared" si="4"/>
        <v>3.8894655289522837</v>
      </c>
    </row>
    <row r="87" spans="1:12" s="53" customFormat="1" ht="15.95" customHeight="1">
      <c r="A87" s="46"/>
      <c r="B87" s="44" t="s">
        <v>117</v>
      </c>
      <c r="C87" s="45">
        <v>0</v>
      </c>
      <c r="D87" s="45">
        <v>0</v>
      </c>
      <c r="E87" s="45">
        <v>0</v>
      </c>
      <c r="G87" s="45">
        <v>1</v>
      </c>
      <c r="H87" s="45">
        <v>1</v>
      </c>
      <c r="I87" s="45">
        <v>44077</v>
      </c>
      <c r="K87" s="45">
        <f t="shared" si="3"/>
        <v>44077</v>
      </c>
      <c r="L87" s="73" t="s">
        <v>162</v>
      </c>
    </row>
    <row r="88" spans="1:12" s="53" customFormat="1" ht="15.95" customHeight="1">
      <c r="A88" s="46"/>
      <c r="B88" s="44" t="s">
        <v>118</v>
      </c>
      <c r="C88" s="45">
        <v>1</v>
      </c>
      <c r="D88" s="45">
        <v>1</v>
      </c>
      <c r="E88" s="45">
        <v>30390</v>
      </c>
      <c r="G88" s="45">
        <v>1</v>
      </c>
      <c r="H88" s="45">
        <v>1</v>
      </c>
      <c r="I88" s="45">
        <v>22791</v>
      </c>
      <c r="K88" s="45">
        <f t="shared" si="3"/>
        <v>-7599</v>
      </c>
      <c r="L88" s="73">
        <f t="shared" si="4"/>
        <v>-0.25004935834155972</v>
      </c>
    </row>
    <row r="89" spans="1:12" s="53" customFormat="1" ht="15.95" customHeight="1">
      <c r="A89" s="46"/>
      <c r="B89" s="44" t="s">
        <v>119</v>
      </c>
      <c r="C89" s="45">
        <v>1</v>
      </c>
      <c r="D89" s="45">
        <v>1</v>
      </c>
      <c r="E89" s="45">
        <v>7475</v>
      </c>
      <c r="G89" s="45">
        <v>1</v>
      </c>
      <c r="H89" s="45">
        <v>1</v>
      </c>
      <c r="I89" s="45">
        <v>1431</v>
      </c>
      <c r="K89" s="45">
        <f t="shared" si="3"/>
        <v>-6044</v>
      </c>
      <c r="L89" s="73">
        <f t="shared" si="4"/>
        <v>-0.80856187290969894</v>
      </c>
    </row>
    <row r="90" spans="1:12" s="53" customFormat="1" ht="15.95" customHeight="1">
      <c r="A90" s="46"/>
      <c r="B90" s="44" t="s">
        <v>120</v>
      </c>
      <c r="C90" s="45">
        <v>3</v>
      </c>
      <c r="D90" s="45">
        <v>3</v>
      </c>
      <c r="E90" s="45">
        <v>682839</v>
      </c>
      <c r="G90" s="45">
        <v>5</v>
      </c>
      <c r="H90" s="45">
        <v>6</v>
      </c>
      <c r="I90" s="45">
        <v>2271456</v>
      </c>
      <c r="K90" s="45">
        <f t="shared" si="3"/>
        <v>1588617</v>
      </c>
      <c r="L90" s="73">
        <f t="shared" si="4"/>
        <v>2.3264883815950759</v>
      </c>
    </row>
    <row r="91" spans="1:12" s="53" customFormat="1" ht="15.95" customHeight="1">
      <c r="A91" s="46"/>
      <c r="B91" s="44" t="s">
        <v>121</v>
      </c>
      <c r="C91" s="45">
        <v>1</v>
      </c>
      <c r="D91" s="45">
        <v>1</v>
      </c>
      <c r="E91" s="45">
        <v>155169</v>
      </c>
      <c r="G91" s="45">
        <v>1</v>
      </c>
      <c r="H91" s="45">
        <v>1</v>
      </c>
      <c r="I91" s="45">
        <v>158052</v>
      </c>
      <c r="K91" s="45">
        <f t="shared" si="3"/>
        <v>2883</v>
      </c>
      <c r="L91" s="73">
        <f t="shared" si="4"/>
        <v>1.8579742087659262E-2</v>
      </c>
    </row>
    <row r="92" spans="1:12" s="53" customFormat="1" ht="15.95" customHeight="1">
      <c r="A92" s="46"/>
      <c r="B92" s="44" t="s">
        <v>122</v>
      </c>
      <c r="C92" s="45">
        <v>8</v>
      </c>
      <c r="D92" s="45">
        <v>11</v>
      </c>
      <c r="E92" s="45">
        <v>1404115</v>
      </c>
      <c r="G92" s="45">
        <v>12</v>
      </c>
      <c r="H92" s="45">
        <v>23</v>
      </c>
      <c r="I92" s="45">
        <v>4397277</v>
      </c>
      <c r="K92" s="45">
        <f t="shared" si="3"/>
        <v>2993162</v>
      </c>
      <c r="L92" s="73">
        <f t="shared" si="4"/>
        <v>2.1317071607382587</v>
      </c>
    </row>
    <row r="93" spans="1:12" s="53" customFormat="1" ht="15.95" customHeight="1">
      <c r="A93" s="163" t="s">
        <v>123</v>
      </c>
      <c r="B93" s="164" t="s">
        <v>17</v>
      </c>
      <c r="C93" s="165">
        <f>SUM(C49:C92)</f>
        <v>317</v>
      </c>
      <c r="D93" s="165">
        <f>SUM(D49:D92)</f>
        <v>388</v>
      </c>
      <c r="E93" s="165">
        <f>SUM(E49:E92)</f>
        <v>94412007</v>
      </c>
      <c r="G93" s="165">
        <f>SUM(G49:G92)</f>
        <v>315</v>
      </c>
      <c r="H93" s="165">
        <f>SUM(H49:H92)</f>
        <v>387</v>
      </c>
      <c r="I93" s="165">
        <f>SUM(I49:I92)</f>
        <v>101542619</v>
      </c>
      <c r="K93" s="165">
        <f>SUM(K49:K92)</f>
        <v>7130612</v>
      </c>
      <c r="L93" s="166">
        <f t="shared" si="4"/>
        <v>7.5526537636256372E-2</v>
      </c>
    </row>
    <row r="94" spans="1:12" s="53" customFormat="1" ht="15.95" customHeight="1">
      <c r="A94" s="78" t="s">
        <v>12</v>
      </c>
      <c r="B94" s="44" t="s">
        <v>124</v>
      </c>
      <c r="C94" s="45">
        <v>9</v>
      </c>
      <c r="D94" s="45">
        <v>9</v>
      </c>
      <c r="E94" s="45">
        <v>1323747</v>
      </c>
      <c r="G94" s="45">
        <v>4</v>
      </c>
      <c r="H94" s="45">
        <v>4</v>
      </c>
      <c r="I94" s="45">
        <v>842007</v>
      </c>
      <c r="K94" s="45">
        <f t="shared" si="3"/>
        <v>-481740</v>
      </c>
      <c r="L94" s="73">
        <f t="shared" si="4"/>
        <v>-0.36392150463797085</v>
      </c>
    </row>
    <row r="95" spans="1:12" s="53" customFormat="1" ht="15.95" customHeight="1">
      <c r="A95" s="79"/>
      <c r="B95" s="44" t="s">
        <v>125</v>
      </c>
      <c r="C95" s="45">
        <v>3</v>
      </c>
      <c r="D95" s="45">
        <v>5</v>
      </c>
      <c r="E95" s="45">
        <v>851747</v>
      </c>
      <c r="G95" s="45">
        <v>3</v>
      </c>
      <c r="H95" s="45">
        <v>5</v>
      </c>
      <c r="I95" s="45">
        <v>48048</v>
      </c>
      <c r="K95" s="45">
        <f t="shared" si="3"/>
        <v>-803699</v>
      </c>
      <c r="L95" s="73">
        <f t="shared" si="4"/>
        <v>-0.94358888261420348</v>
      </c>
    </row>
    <row r="96" spans="1:12" s="53" customFormat="1" ht="15.95" customHeight="1">
      <c r="A96" s="79"/>
      <c r="B96" s="44" t="s">
        <v>126</v>
      </c>
      <c r="C96" s="45">
        <v>3</v>
      </c>
      <c r="D96" s="45">
        <v>3</v>
      </c>
      <c r="E96" s="45">
        <v>140464</v>
      </c>
      <c r="G96" s="45">
        <v>3</v>
      </c>
      <c r="H96" s="45">
        <v>5</v>
      </c>
      <c r="I96" s="45">
        <v>411027</v>
      </c>
      <c r="K96" s="45">
        <f t="shared" si="3"/>
        <v>270563</v>
      </c>
      <c r="L96" s="73">
        <f t="shared" si="4"/>
        <v>1.9262088506663628</v>
      </c>
    </row>
    <row r="97" spans="1:12" s="53" customFormat="1" ht="15.95" customHeight="1">
      <c r="A97" s="167"/>
      <c r="B97" s="44" t="s">
        <v>127</v>
      </c>
      <c r="C97" s="45">
        <v>0</v>
      </c>
      <c r="D97" s="45">
        <v>0</v>
      </c>
      <c r="E97" s="45">
        <v>0</v>
      </c>
      <c r="G97" s="45">
        <v>1</v>
      </c>
      <c r="H97" s="45">
        <v>1</v>
      </c>
      <c r="I97" s="45">
        <v>9180</v>
      </c>
      <c r="K97" s="45">
        <f t="shared" si="3"/>
        <v>9180</v>
      </c>
      <c r="L97" s="73" t="s">
        <v>162</v>
      </c>
    </row>
    <row r="98" spans="1:12" s="53" customFormat="1" ht="15.95" customHeight="1">
      <c r="A98" s="163" t="s">
        <v>128</v>
      </c>
      <c r="B98" s="164" t="s">
        <v>17</v>
      </c>
      <c r="C98" s="165">
        <f>SUM(C94:C97)</f>
        <v>15</v>
      </c>
      <c r="D98" s="165">
        <f>SUM(D94:D97)</f>
        <v>17</v>
      </c>
      <c r="E98" s="165">
        <f>SUM(E94:E97)</f>
        <v>2315958</v>
      </c>
      <c r="G98" s="165">
        <f>SUM(G94:G97)</f>
        <v>11</v>
      </c>
      <c r="H98" s="165">
        <f>SUM(H94:H97)</f>
        <v>15</v>
      </c>
      <c r="I98" s="165">
        <f>SUM(I94:I97)</f>
        <v>1310262</v>
      </c>
      <c r="K98" s="165">
        <f>SUM(K94:K97)</f>
        <v>-1005696</v>
      </c>
      <c r="L98" s="166">
        <f t="shared" si="4"/>
        <v>-0.43424621690030646</v>
      </c>
    </row>
    <row r="99" spans="1:12" s="53" customFormat="1" ht="17.25" customHeight="1">
      <c r="A99" s="78" t="s">
        <v>163</v>
      </c>
      <c r="B99" s="44" t="s">
        <v>129</v>
      </c>
      <c r="C99" s="45">
        <v>69</v>
      </c>
      <c r="D99" s="45">
        <v>113</v>
      </c>
      <c r="E99" s="45">
        <v>21292471</v>
      </c>
      <c r="G99" s="45">
        <v>65</v>
      </c>
      <c r="H99" s="45">
        <v>125</v>
      </c>
      <c r="I99" s="45">
        <v>13574773</v>
      </c>
      <c r="K99" s="45">
        <f t="shared" si="3"/>
        <v>-7717698</v>
      </c>
      <c r="L99" s="73">
        <f t="shared" si="4"/>
        <v>-0.36246136016810826</v>
      </c>
    </row>
    <row r="100" spans="1:12" s="53" customFormat="1" ht="15.95" customHeight="1">
      <c r="A100" s="163" t="s">
        <v>130</v>
      </c>
      <c r="B100" s="164" t="s">
        <v>17</v>
      </c>
      <c r="C100" s="165">
        <f>SUM(C99)</f>
        <v>69</v>
      </c>
      <c r="D100" s="165">
        <f>SUM(D99)</f>
        <v>113</v>
      </c>
      <c r="E100" s="165">
        <f>SUM(E99)</f>
        <v>21292471</v>
      </c>
      <c r="G100" s="165">
        <f>SUM(G99)</f>
        <v>65</v>
      </c>
      <c r="H100" s="165">
        <f>SUM(H99)</f>
        <v>125</v>
      </c>
      <c r="I100" s="165">
        <f>SUM(I99)</f>
        <v>13574773</v>
      </c>
      <c r="K100" s="165">
        <f>SUM(K99)</f>
        <v>-7717698</v>
      </c>
      <c r="L100" s="166">
        <f t="shared" si="4"/>
        <v>-0.36246136016810826</v>
      </c>
    </row>
    <row r="101" spans="1:12" s="53" customFormat="1" ht="15.95" customHeight="1">
      <c r="A101" s="78" t="s">
        <v>14</v>
      </c>
      <c r="B101" s="44" t="s">
        <v>131</v>
      </c>
      <c r="C101" s="45">
        <v>0</v>
      </c>
      <c r="D101" s="45">
        <v>0</v>
      </c>
      <c r="E101" s="45">
        <v>0</v>
      </c>
      <c r="G101" s="45">
        <v>1</v>
      </c>
      <c r="H101" s="45">
        <v>1</v>
      </c>
      <c r="I101" s="45">
        <v>14400</v>
      </c>
      <c r="K101" s="45">
        <f t="shared" si="3"/>
        <v>14400</v>
      </c>
      <c r="L101" s="73" t="s">
        <v>162</v>
      </c>
    </row>
    <row r="102" spans="1:12" s="53" customFormat="1" ht="15.95" customHeight="1">
      <c r="A102" s="163" t="s">
        <v>132</v>
      </c>
      <c r="B102" s="164" t="s">
        <v>17</v>
      </c>
      <c r="C102" s="165">
        <f>SUM(C101)</f>
        <v>0</v>
      </c>
      <c r="D102" s="165">
        <f>SUM(D101)</f>
        <v>0</v>
      </c>
      <c r="E102" s="165">
        <f>SUM(E101)</f>
        <v>0</v>
      </c>
      <c r="G102" s="165">
        <f>SUM(G101)</f>
        <v>1</v>
      </c>
      <c r="H102" s="165">
        <f>SUM(H101)</f>
        <v>1</v>
      </c>
      <c r="I102" s="165">
        <f>SUM(I101)</f>
        <v>14400</v>
      </c>
      <c r="K102" s="165">
        <f>SUM(K101)</f>
        <v>14400</v>
      </c>
      <c r="L102" s="166" t="e">
        <f t="shared" si="4"/>
        <v>#DIV/0!</v>
      </c>
    </row>
    <row r="103" spans="1:12" s="53" customFormat="1" ht="15.95" customHeight="1">
      <c r="A103" s="78" t="s">
        <v>15</v>
      </c>
      <c r="B103" s="44" t="s">
        <v>133</v>
      </c>
      <c r="C103" s="45">
        <v>2</v>
      </c>
      <c r="D103" s="45">
        <v>11</v>
      </c>
      <c r="E103" s="45">
        <v>4564112</v>
      </c>
      <c r="G103" s="45">
        <v>1</v>
      </c>
      <c r="H103" s="45">
        <v>8</v>
      </c>
      <c r="I103" s="45">
        <v>3913757</v>
      </c>
      <c r="K103" s="45">
        <f t="shared" si="3"/>
        <v>-650355</v>
      </c>
      <c r="L103" s="73">
        <f t="shared" si="4"/>
        <v>-0.1424932166432375</v>
      </c>
    </row>
    <row r="104" spans="1:12" s="53" customFormat="1" ht="15.95" customHeight="1">
      <c r="A104" s="79"/>
      <c r="B104" s="44" t="s">
        <v>134</v>
      </c>
      <c r="C104" s="45">
        <v>0</v>
      </c>
      <c r="D104" s="45">
        <v>0</v>
      </c>
      <c r="E104" s="45">
        <v>0</v>
      </c>
      <c r="G104" s="45">
        <v>1</v>
      </c>
      <c r="H104" s="45">
        <v>1</v>
      </c>
      <c r="I104" s="45">
        <v>95388</v>
      </c>
      <c r="K104" s="45">
        <f t="shared" si="3"/>
        <v>95388</v>
      </c>
      <c r="L104" s="73" t="s">
        <v>162</v>
      </c>
    </row>
    <row r="105" spans="1:12" s="53" customFormat="1" ht="15.95" customHeight="1">
      <c r="A105" s="57"/>
      <c r="B105" s="44" t="s">
        <v>135</v>
      </c>
      <c r="C105" s="45">
        <v>5</v>
      </c>
      <c r="D105" s="45">
        <v>13</v>
      </c>
      <c r="E105" s="45">
        <v>22963257</v>
      </c>
      <c r="G105" s="45">
        <v>4</v>
      </c>
      <c r="H105" s="45">
        <v>12</v>
      </c>
      <c r="I105" s="45">
        <v>8976192</v>
      </c>
      <c r="K105" s="45">
        <f t="shared" si="3"/>
        <v>-13987065</v>
      </c>
      <c r="L105" s="73">
        <f t="shared" si="4"/>
        <v>-0.60910632145953858</v>
      </c>
    </row>
    <row r="106" spans="1:12" s="53" customFormat="1" ht="15.95" customHeight="1">
      <c r="A106" s="163" t="s">
        <v>136</v>
      </c>
      <c r="B106" s="164" t="s">
        <v>17</v>
      </c>
      <c r="C106" s="165">
        <f>SUM(C103:C105)</f>
        <v>7</v>
      </c>
      <c r="D106" s="165">
        <f>SUM(D103:D105)</f>
        <v>24</v>
      </c>
      <c r="E106" s="165">
        <f>SUM(E103:E105)</f>
        <v>27527369</v>
      </c>
      <c r="G106" s="165">
        <f>SUM(G103:G105)</f>
        <v>6</v>
      </c>
      <c r="H106" s="165">
        <f>SUM(H103:H105)</f>
        <v>21</v>
      </c>
      <c r="I106" s="165">
        <f>SUM(I103:I105)</f>
        <v>12985337</v>
      </c>
      <c r="K106" s="165">
        <f>SUM(K103:K105)</f>
        <v>-14542032</v>
      </c>
      <c r="L106" s="166">
        <f t="shared" si="4"/>
        <v>-0.52827540474354817</v>
      </c>
    </row>
    <row r="107" spans="1:12" s="53" customFormat="1" ht="15.95" customHeight="1">
      <c r="A107" s="78" t="s">
        <v>16</v>
      </c>
      <c r="B107" s="44" t="s">
        <v>137</v>
      </c>
      <c r="C107" s="45">
        <v>0</v>
      </c>
      <c r="D107" s="45">
        <v>0</v>
      </c>
      <c r="E107" s="45">
        <v>0</v>
      </c>
      <c r="G107" s="45">
        <v>1</v>
      </c>
      <c r="H107" s="45">
        <v>1</v>
      </c>
      <c r="I107" s="45">
        <v>1500</v>
      </c>
      <c r="K107" s="45">
        <f t="shared" si="3"/>
        <v>1500</v>
      </c>
      <c r="L107" s="73" t="s">
        <v>162</v>
      </c>
    </row>
    <row r="108" spans="1:12" s="53" customFormat="1" ht="15.95" customHeight="1">
      <c r="A108" s="57"/>
      <c r="B108" s="44" t="s">
        <v>138</v>
      </c>
      <c r="C108" s="45">
        <v>1</v>
      </c>
      <c r="D108" s="45">
        <v>2</v>
      </c>
      <c r="E108" s="45">
        <v>324979</v>
      </c>
      <c r="G108" s="45">
        <v>0</v>
      </c>
      <c r="H108" s="45">
        <v>0</v>
      </c>
      <c r="I108" s="45">
        <v>0</v>
      </c>
      <c r="K108" s="45">
        <f t="shared" si="3"/>
        <v>-324979</v>
      </c>
      <c r="L108" s="73">
        <f t="shared" si="4"/>
        <v>-1</v>
      </c>
    </row>
    <row r="109" spans="1:12" s="53" customFormat="1" ht="15.95" customHeight="1">
      <c r="A109" s="57"/>
      <c r="B109" s="44" t="s">
        <v>139</v>
      </c>
      <c r="C109" s="45">
        <v>1</v>
      </c>
      <c r="D109" s="45">
        <v>1</v>
      </c>
      <c r="E109" s="45">
        <v>53173</v>
      </c>
      <c r="G109" s="45">
        <v>1</v>
      </c>
      <c r="H109" s="45">
        <v>1</v>
      </c>
      <c r="I109" s="45">
        <v>150000</v>
      </c>
      <c r="K109" s="45">
        <f t="shared" si="3"/>
        <v>96827</v>
      </c>
      <c r="L109" s="73">
        <f t="shared" si="4"/>
        <v>1.8209805728471216</v>
      </c>
    </row>
    <row r="110" spans="1:12" s="53" customFormat="1" ht="15.95" customHeight="1">
      <c r="A110" s="57"/>
      <c r="B110" s="44" t="s">
        <v>140</v>
      </c>
      <c r="C110" s="45">
        <v>2</v>
      </c>
      <c r="D110" s="45">
        <v>2</v>
      </c>
      <c r="E110" s="45">
        <v>433588</v>
      </c>
      <c r="G110" s="45">
        <v>2</v>
      </c>
      <c r="H110" s="45">
        <v>2</v>
      </c>
      <c r="I110" s="45">
        <v>581836</v>
      </c>
      <c r="K110" s="45">
        <f t="shared" si="3"/>
        <v>148248</v>
      </c>
      <c r="L110" s="73">
        <f t="shared" si="4"/>
        <v>0.34190983145289999</v>
      </c>
    </row>
    <row r="111" spans="1:12" s="53" customFormat="1" ht="15.95" customHeight="1">
      <c r="A111" s="57"/>
      <c r="B111" s="44" t="s">
        <v>141</v>
      </c>
      <c r="C111" s="45">
        <v>0</v>
      </c>
      <c r="D111" s="45">
        <v>0</v>
      </c>
      <c r="E111" s="45">
        <v>0</v>
      </c>
      <c r="G111" s="45">
        <v>1</v>
      </c>
      <c r="H111" s="45">
        <v>5</v>
      </c>
      <c r="I111" s="45">
        <v>2667900</v>
      </c>
      <c r="K111" s="45">
        <f t="shared" si="3"/>
        <v>2667900</v>
      </c>
      <c r="L111" s="73" t="s">
        <v>162</v>
      </c>
    </row>
    <row r="112" spans="1:12" s="53" customFormat="1" ht="15.95" customHeight="1">
      <c r="A112" s="79"/>
      <c r="B112" s="44" t="s">
        <v>142</v>
      </c>
      <c r="C112" s="45">
        <v>0</v>
      </c>
      <c r="D112" s="45">
        <v>0</v>
      </c>
      <c r="E112" s="45">
        <v>0</v>
      </c>
      <c r="G112" s="45">
        <v>1</v>
      </c>
      <c r="H112" s="45">
        <v>1</v>
      </c>
      <c r="I112" s="45">
        <v>5000</v>
      </c>
      <c r="K112" s="45">
        <f t="shared" si="3"/>
        <v>5000</v>
      </c>
      <c r="L112" s="73" t="s">
        <v>162</v>
      </c>
    </row>
    <row r="113" spans="1:12" s="53" customFormat="1" ht="15.95" customHeight="1">
      <c r="A113" s="167"/>
      <c r="B113" s="44" t="s">
        <v>143</v>
      </c>
      <c r="C113" s="45">
        <v>0</v>
      </c>
      <c r="D113" s="45">
        <v>0</v>
      </c>
      <c r="E113" s="45">
        <v>0</v>
      </c>
      <c r="G113" s="45">
        <v>1</v>
      </c>
      <c r="H113" s="45">
        <v>1</v>
      </c>
      <c r="I113" s="45">
        <v>20000</v>
      </c>
      <c r="K113" s="45">
        <f t="shared" si="3"/>
        <v>20000</v>
      </c>
      <c r="L113" s="73" t="s">
        <v>162</v>
      </c>
    </row>
    <row r="114" spans="1:12" s="53" customFormat="1" ht="15.95" customHeight="1">
      <c r="A114" s="167"/>
      <c r="B114" s="44" t="s">
        <v>144</v>
      </c>
      <c r="C114" s="45">
        <v>0</v>
      </c>
      <c r="D114" s="45">
        <v>0</v>
      </c>
      <c r="E114" s="45">
        <v>0</v>
      </c>
      <c r="G114" s="45">
        <v>2</v>
      </c>
      <c r="H114" s="45">
        <v>3</v>
      </c>
      <c r="I114" s="45">
        <v>544298</v>
      </c>
      <c r="K114" s="45">
        <f t="shared" si="3"/>
        <v>544298</v>
      </c>
      <c r="L114" s="73" t="s">
        <v>162</v>
      </c>
    </row>
    <row r="115" spans="1:12" s="53" customFormat="1" ht="15.95" customHeight="1">
      <c r="A115" s="167"/>
      <c r="B115" s="44" t="s">
        <v>145</v>
      </c>
      <c r="C115" s="45">
        <v>0</v>
      </c>
      <c r="D115" s="45">
        <v>0</v>
      </c>
      <c r="E115" s="45">
        <v>0</v>
      </c>
      <c r="G115" s="45">
        <v>1</v>
      </c>
      <c r="H115" s="45">
        <v>1</v>
      </c>
      <c r="I115" s="45">
        <v>943976</v>
      </c>
      <c r="K115" s="45">
        <f t="shared" si="3"/>
        <v>943976</v>
      </c>
      <c r="L115" s="73" t="s">
        <v>162</v>
      </c>
    </row>
    <row r="116" spans="1:12" s="53" customFormat="1" ht="15.95" customHeight="1">
      <c r="A116" s="46"/>
      <c r="B116" s="44" t="s">
        <v>146</v>
      </c>
      <c r="C116" s="45">
        <v>1</v>
      </c>
      <c r="D116" s="45">
        <v>3</v>
      </c>
      <c r="E116" s="45">
        <v>1413020</v>
      </c>
      <c r="G116" s="45">
        <v>2</v>
      </c>
      <c r="H116" s="45">
        <v>5</v>
      </c>
      <c r="I116" s="45">
        <v>6836980</v>
      </c>
      <c r="K116" s="45">
        <f t="shared" si="3"/>
        <v>5423960</v>
      </c>
      <c r="L116" s="73">
        <f t="shared" si="4"/>
        <v>3.8385585483574189</v>
      </c>
    </row>
    <row r="117" spans="1:12" s="53" customFormat="1" ht="15.95" customHeight="1">
      <c r="A117" s="167"/>
      <c r="B117" s="44" t="s">
        <v>147</v>
      </c>
      <c r="C117" s="45">
        <v>1</v>
      </c>
      <c r="D117" s="45">
        <v>6</v>
      </c>
      <c r="E117" s="45">
        <v>2500000</v>
      </c>
      <c r="G117" s="45">
        <v>0</v>
      </c>
      <c r="H117" s="45">
        <v>0</v>
      </c>
      <c r="I117" s="45">
        <v>0</v>
      </c>
      <c r="K117" s="45">
        <f t="shared" si="3"/>
        <v>-2500000</v>
      </c>
      <c r="L117" s="73">
        <f t="shared" si="4"/>
        <v>-1</v>
      </c>
    </row>
    <row r="118" spans="1:12" s="53" customFormat="1" ht="15.95" customHeight="1">
      <c r="A118" s="163" t="s">
        <v>16</v>
      </c>
      <c r="B118" s="164" t="s">
        <v>17</v>
      </c>
      <c r="C118" s="165">
        <f>SUM(C107:C117)</f>
        <v>6</v>
      </c>
      <c r="D118" s="165">
        <f>SUM(D107:D117)</f>
        <v>14</v>
      </c>
      <c r="E118" s="165">
        <f>SUM(E107:E117)</f>
        <v>4724760</v>
      </c>
      <c r="G118" s="165">
        <f>SUM(G107:G117)</f>
        <v>12</v>
      </c>
      <c r="H118" s="165">
        <f>SUM(H107:H117)</f>
        <v>20</v>
      </c>
      <c r="I118" s="165">
        <f>SUM(I107:I117)</f>
        <v>11751490</v>
      </c>
      <c r="K118" s="165">
        <f>SUM(K107:K117)</f>
        <v>7026730</v>
      </c>
      <c r="L118" s="166">
        <f t="shared" si="4"/>
        <v>1.4872141653755957</v>
      </c>
    </row>
    <row r="119" spans="1:12" ht="15.95" customHeight="1">
      <c r="A119" s="168" t="s">
        <v>17</v>
      </c>
      <c r="B119" s="80"/>
      <c r="C119" s="28">
        <v>688</v>
      </c>
      <c r="D119" s="28">
        <v>994</v>
      </c>
      <c r="E119" s="28">
        <v>230154131</v>
      </c>
      <c r="G119" s="28">
        <v>668</v>
      </c>
      <c r="H119" s="28">
        <v>1008</v>
      </c>
      <c r="I119" s="28">
        <v>224762798</v>
      </c>
      <c r="K119" s="28">
        <f t="shared" si="3"/>
        <v>-5391333</v>
      </c>
      <c r="L119" s="77">
        <f t="shared" si="4"/>
        <v>-2.3424880433712485E-2</v>
      </c>
    </row>
  </sheetData>
  <sortState xmlns:xlrd2="http://schemas.microsoft.com/office/spreadsheetml/2017/richdata2" ref="A110:WVK119">
    <sortCondition ref="B110:B119"/>
  </sortState>
  <mergeCells count="5">
    <mergeCell ref="L5:L6"/>
    <mergeCell ref="A5:A6"/>
    <mergeCell ref="B5:B6"/>
    <mergeCell ref="K5:K6"/>
    <mergeCell ref="A38:A39"/>
  </mergeCells>
  <pageMargins left="0.5" right="0.5" top="0.5" bottom="0.5" header="0" footer="0.25"/>
  <pageSetup scale="42" fitToHeight="2" orientation="portrait" r:id="rId1"/>
  <headerFooter alignWithMargins="0"/>
  <rowBreaks count="1" manualBreakCount="1">
    <brk id="93"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29"/>
  <sheetViews>
    <sheetView showGridLines="0" zoomScaleNormal="100" zoomScaleSheetLayoutView="72" workbookViewId="0"/>
  </sheetViews>
  <sheetFormatPr defaultColWidth="13" defaultRowHeight="13.5" customHeight="1"/>
  <cols>
    <col min="1" max="1" width="52.7109375" style="85" customWidth="1"/>
    <col min="2" max="2" width="13" customWidth="1"/>
    <col min="3" max="3" width="15.5703125" customWidth="1"/>
    <col min="4" max="4" width="7.5703125" customWidth="1"/>
    <col min="5" max="5" width="17.85546875" style="162" customWidth="1"/>
    <col min="6" max="6" width="4.28515625" style="93" customWidth="1"/>
    <col min="7" max="7" width="23.140625" style="85" customWidth="1"/>
    <col min="8" max="8" width="13" customWidth="1"/>
    <col min="11" max="11" width="13.140625" bestFit="1" customWidth="1"/>
  </cols>
  <sheetData>
    <row r="1" spans="1:8" s="29" customFormat="1" ht="18.75" customHeight="1">
      <c r="A1" s="84" t="s">
        <v>164</v>
      </c>
      <c r="B1" s="87" t="s">
        <v>165</v>
      </c>
      <c r="C1" s="83" t="s">
        <v>166</v>
      </c>
      <c r="D1" s="83"/>
      <c r="E1" s="153" t="s">
        <v>166</v>
      </c>
      <c r="F1" s="92"/>
      <c r="G1" s="84" t="s">
        <v>167</v>
      </c>
    </row>
    <row r="2" spans="1:8" s="29" customFormat="1" ht="15" customHeight="1">
      <c r="A2" s="127" t="s">
        <v>168</v>
      </c>
      <c r="B2" s="128">
        <f>'Summary FY24'!D9</f>
        <v>0.18052833191727752</v>
      </c>
      <c r="C2" s="129">
        <f>E2/1000000</f>
        <v>40.576053000000002</v>
      </c>
      <c r="D2" s="86"/>
      <c r="E2" s="154">
        <f>'Summary FY24'!C9</f>
        <v>40576053</v>
      </c>
      <c r="F2" s="130"/>
      <c r="G2" s="131" t="s">
        <v>50</v>
      </c>
      <c r="H2" s="29" t="str">
        <f>A2</f>
        <v>CALS $40.6M /</v>
      </c>
    </row>
    <row r="3" spans="1:8" s="29" customFormat="1" ht="15" customHeight="1">
      <c r="A3" s="132" t="s">
        <v>169</v>
      </c>
      <c r="B3" s="128">
        <f>'Summary FY24'!D10</f>
        <v>2.84476081313065E-2</v>
      </c>
      <c r="C3" s="129">
        <f t="shared" ref="C3:C10" si="0">E3/1000000</f>
        <v>6.3939640000000004</v>
      </c>
      <c r="D3" s="86"/>
      <c r="E3" s="154">
        <f>'Summary FY24'!C10</f>
        <v>6393964</v>
      </c>
      <c r="F3" s="130"/>
      <c r="G3" s="131" t="s">
        <v>62</v>
      </c>
      <c r="H3" s="29" t="str">
        <f t="shared" ref="H3:H10" si="1">A3</f>
        <v>CAS $6.4M /</v>
      </c>
    </row>
    <row r="4" spans="1:8" s="29" customFormat="1" ht="15" customHeight="1">
      <c r="A4" s="132" t="s">
        <v>170</v>
      </c>
      <c r="B4" s="128">
        <f>'Summary FY24'!D11</f>
        <v>4.8275858356239182E-2</v>
      </c>
      <c r="C4" s="129">
        <f t="shared" si="0"/>
        <v>10.850617</v>
      </c>
      <c r="D4" s="86"/>
      <c r="E4" s="154">
        <f>'Summary FY24'!C11</f>
        <v>10850617</v>
      </c>
      <c r="F4" s="130"/>
      <c r="G4" s="131" t="s">
        <v>67</v>
      </c>
      <c r="H4" s="29" t="str">
        <f t="shared" si="1"/>
        <v>CESS $10.9M /</v>
      </c>
    </row>
    <row r="5" spans="1:8" s="29" customFormat="1" ht="15" customHeight="1">
      <c r="A5" s="132" t="s">
        <v>171</v>
      </c>
      <c r="B5" s="128">
        <f>'Summary FY24'!D12</f>
        <v>0.1146243205247872</v>
      </c>
      <c r="C5" s="129">
        <f t="shared" si="0"/>
        <v>25.763283000000001</v>
      </c>
      <c r="D5" s="86"/>
      <c r="E5" s="154">
        <f>'Summary FY24'!C12</f>
        <v>25763283</v>
      </c>
      <c r="F5" s="130"/>
      <c r="G5" s="131" t="s">
        <v>78</v>
      </c>
      <c r="H5" s="29" t="str">
        <f t="shared" si="1"/>
        <v>CEMS $25.8M /</v>
      </c>
    </row>
    <row r="6" spans="1:8" s="29" customFormat="1" ht="15" customHeight="1">
      <c r="A6" s="132" t="s">
        <v>172</v>
      </c>
      <c r="B6" s="128">
        <f>'Summary FY24'!D13</f>
        <v>0.45177680605310849</v>
      </c>
      <c r="C6" s="129">
        <f t="shared" si="0"/>
        <v>101.542619</v>
      </c>
      <c r="D6" s="86"/>
      <c r="E6" s="154">
        <f>'Summary FY24'!C13</f>
        <v>101542619</v>
      </c>
      <c r="F6" s="130"/>
      <c r="G6" s="131" t="s">
        <v>123</v>
      </c>
      <c r="H6" s="29" t="str">
        <f t="shared" si="1"/>
        <v>LCOM $101.5M /</v>
      </c>
    </row>
    <row r="7" spans="1:8" s="29" customFormat="1" ht="15" customHeight="1">
      <c r="A7" s="132" t="s">
        <v>173</v>
      </c>
      <c r="B7" s="128">
        <f>'Summary FY24'!D14</f>
        <v>5.8295323410238022E-3</v>
      </c>
      <c r="C7" s="129">
        <f t="shared" si="0"/>
        <v>1.310262</v>
      </c>
      <c r="D7" s="86"/>
      <c r="E7" s="154">
        <f>'Summary FY24'!C14</f>
        <v>1310262</v>
      </c>
      <c r="F7" s="130"/>
      <c r="G7" s="131" t="s">
        <v>128</v>
      </c>
      <c r="H7" s="29" t="str">
        <f t="shared" si="1"/>
        <v>CNHS $1.3M /</v>
      </c>
    </row>
    <row r="8" spans="1:8" s="29" customFormat="1" ht="15" customHeight="1">
      <c r="A8" s="132" t="s">
        <v>174</v>
      </c>
      <c r="B8" s="128">
        <f>'Summary FY24'!D15</f>
        <v>6.0395995782184561E-2</v>
      </c>
      <c r="C8" s="129">
        <f t="shared" si="0"/>
        <v>13.574773</v>
      </c>
      <c r="D8" s="86"/>
      <c r="E8" s="154">
        <f>'Summary FY24'!C15</f>
        <v>13574773</v>
      </c>
      <c r="F8" s="130"/>
      <c r="G8" s="131" t="s">
        <v>130</v>
      </c>
      <c r="H8" s="29" t="str">
        <f t="shared" si="1"/>
        <v>RSENR $13.6M /</v>
      </c>
    </row>
    <row r="9" spans="1:8" s="29" customFormat="1" ht="15" customHeight="1">
      <c r="A9" s="132" t="s">
        <v>175</v>
      </c>
      <c r="B9" s="128">
        <f>'Summary FY24'!D17</f>
        <v>5.7773515526355033E-2</v>
      </c>
      <c r="C9" s="129">
        <f t="shared" si="0"/>
        <v>12.985336999999999</v>
      </c>
      <c r="D9" s="86"/>
      <c r="E9" s="154">
        <f>'Summary FY24'!C17</f>
        <v>12985337</v>
      </c>
      <c r="F9" s="130"/>
      <c r="G9" s="131" t="s">
        <v>136</v>
      </c>
      <c r="H9" s="29" t="str">
        <f t="shared" si="1"/>
        <v>OVPR $13.0M /</v>
      </c>
    </row>
    <row r="10" spans="1:8" s="29" customFormat="1" ht="15" customHeight="1">
      <c r="A10" s="132" t="s">
        <v>176</v>
      </c>
      <c r="B10" s="97">
        <f>'Summary FY24'!D18</f>
        <v>5.228396382572173E-2</v>
      </c>
      <c r="C10" s="88">
        <f t="shared" si="0"/>
        <v>11.765890000000001</v>
      </c>
      <c r="D10" s="89"/>
      <c r="E10" s="155">
        <f>'Summary FY24'!C18+'Summary FY24'!C16</f>
        <v>11765890</v>
      </c>
      <c r="F10" s="96"/>
      <c r="G10" s="131" t="s">
        <v>177</v>
      </c>
      <c r="H10" s="29" t="str">
        <f t="shared" si="1"/>
        <v>OTH $11.8M /</v>
      </c>
    </row>
    <row r="11" spans="1:8" s="29" customFormat="1" ht="15" customHeight="1">
      <c r="A11" s="133" t="s">
        <v>17</v>
      </c>
      <c r="B11" s="134">
        <f>SUM(B2:B10)</f>
        <v>0.99993593245800405</v>
      </c>
      <c r="C11" s="129">
        <f>SUM(C2:C10)</f>
        <v>224.76279799999998</v>
      </c>
      <c r="D11" s="86"/>
      <c r="E11" s="154">
        <f>SUM(E2:E10)</f>
        <v>224762798</v>
      </c>
      <c r="F11" s="130"/>
      <c r="G11" s="135"/>
    </row>
    <row r="12" spans="1:8" s="29" customFormat="1" ht="15" customHeight="1">
      <c r="A12" s="50"/>
      <c r="B12" s="136"/>
      <c r="C12" s="137"/>
      <c r="D12" s="137"/>
      <c r="E12" s="156"/>
      <c r="F12" s="138"/>
      <c r="G12" s="50"/>
    </row>
    <row r="13" spans="1:8" s="29" customFormat="1" ht="15" customHeight="1">
      <c r="A13" s="91" t="s">
        <v>178</v>
      </c>
      <c r="B13" s="136"/>
      <c r="C13" s="90"/>
      <c r="D13" s="90"/>
      <c r="E13" s="157"/>
      <c r="F13" s="94"/>
      <c r="G13" s="91"/>
    </row>
    <row r="14" spans="1:8" s="29" customFormat="1" ht="15" customHeight="1">
      <c r="A14" s="139" t="s">
        <v>179</v>
      </c>
      <c r="B14" s="140">
        <f>'Summary FY24'!D24</f>
        <v>0.85438516831419764</v>
      </c>
      <c r="C14" s="129">
        <f t="shared" ref="C14:C17" si="2">E14/1000000</f>
        <v>192.03400099999999</v>
      </c>
      <c r="D14" s="141"/>
      <c r="E14" s="158">
        <f>'Summary FY24'!C24</f>
        <v>192034001</v>
      </c>
      <c r="F14" s="142"/>
      <c r="G14" s="131" t="s">
        <v>180</v>
      </c>
      <c r="H14" s="29" t="str">
        <f t="shared" ref="H14:H17" si="3">A14</f>
        <v>Research $192.0M /</v>
      </c>
    </row>
    <row r="15" spans="1:8" s="29" customFormat="1" ht="15" customHeight="1">
      <c r="A15" s="139" t="s">
        <v>181</v>
      </c>
      <c r="B15" s="140">
        <f>'Summary FY24'!D25</f>
        <v>1.5049136378877077E-2</v>
      </c>
      <c r="C15" s="129">
        <f t="shared" si="2"/>
        <v>3.3824860000000001</v>
      </c>
      <c r="D15" s="141"/>
      <c r="E15" s="158">
        <f>'Summary FY24'!C25</f>
        <v>3382486</v>
      </c>
      <c r="F15" s="142"/>
      <c r="G15" s="131" t="s">
        <v>21</v>
      </c>
      <c r="H15" s="29" t="str">
        <f t="shared" si="3"/>
        <v>Instruction $3.4M /</v>
      </c>
    </row>
    <row r="16" spans="1:8" s="29" customFormat="1" ht="15" customHeight="1">
      <c r="A16" s="139" t="s">
        <v>182</v>
      </c>
      <c r="B16" s="140">
        <f>'Summary FY24'!D26</f>
        <v>0.1046764376015643</v>
      </c>
      <c r="C16" s="129">
        <f t="shared" si="2"/>
        <v>23.527369</v>
      </c>
      <c r="D16" s="141"/>
      <c r="E16" s="158">
        <f>'Summary FY24'!C26</f>
        <v>23527369</v>
      </c>
      <c r="F16" s="142"/>
      <c r="G16" s="131" t="s">
        <v>22</v>
      </c>
      <c r="H16" s="29" t="str">
        <f t="shared" si="3"/>
        <v>Public Service $23.5M /</v>
      </c>
    </row>
    <row r="17" spans="1:8" s="29" customFormat="1" ht="15" customHeight="1">
      <c r="A17" s="139" t="s">
        <v>183</v>
      </c>
      <c r="B17" s="143">
        <f>'Summary FY24'!D27</f>
        <v>2.5889257705361008E-2</v>
      </c>
      <c r="C17" s="88">
        <f t="shared" si="2"/>
        <v>5.8189419999999998</v>
      </c>
      <c r="D17" s="144"/>
      <c r="E17" s="159">
        <f>'Summary FY24'!C27</f>
        <v>5818942</v>
      </c>
      <c r="F17" s="145"/>
      <c r="G17" s="131" t="s">
        <v>23</v>
      </c>
      <c r="H17" s="29" t="str">
        <f t="shared" si="3"/>
        <v>Extension Service $5.8M /</v>
      </c>
    </row>
    <row r="18" spans="1:8" s="29" customFormat="1" ht="15" customHeight="1">
      <c r="A18" s="50"/>
      <c r="B18" s="146">
        <f>SUM(B14:B17)</f>
        <v>1</v>
      </c>
      <c r="C18" s="141">
        <f>SUM(C14:C17)</f>
        <v>224.76279799999998</v>
      </c>
      <c r="D18" s="141"/>
      <c r="E18" s="158">
        <f>SUM(E14:E17)</f>
        <v>224762798</v>
      </c>
      <c r="F18" s="142"/>
      <c r="G18" s="50"/>
    </row>
    <row r="19" spans="1:8" s="29" customFormat="1" ht="15" customHeight="1">
      <c r="A19" s="50"/>
      <c r="B19" s="136"/>
      <c r="C19" s="137"/>
      <c r="D19" s="137"/>
      <c r="E19" s="156"/>
      <c r="F19" s="138"/>
      <c r="G19" s="50"/>
    </row>
    <row r="20" spans="1:8" s="29" customFormat="1" ht="15" customHeight="1">
      <c r="A20" s="91" t="s">
        <v>184</v>
      </c>
      <c r="B20" s="136"/>
      <c r="C20" s="90"/>
      <c r="D20" s="90"/>
      <c r="E20" s="157"/>
      <c r="F20" s="94"/>
      <c r="G20" s="91"/>
    </row>
    <row r="21" spans="1:8" s="29" customFormat="1" ht="15" customHeight="1">
      <c r="A21" s="139" t="s">
        <v>185</v>
      </c>
      <c r="B21" s="147">
        <f>'Summary FY24'!D33</f>
        <v>0.90060194926030424</v>
      </c>
      <c r="C21" s="129">
        <f t="shared" ref="C21:C25" si="4">E21/1000000</f>
        <v>202.42181400000001</v>
      </c>
      <c r="D21" s="137"/>
      <c r="E21" s="156">
        <f>'Summary FY24'!C33</f>
        <v>202421814</v>
      </c>
      <c r="F21" s="138"/>
      <c r="G21" s="131" t="s">
        <v>186</v>
      </c>
      <c r="H21" s="29" t="str">
        <f t="shared" ref="H21:H25" si="5">A21</f>
        <v>Federal $202.4M /</v>
      </c>
    </row>
    <row r="22" spans="1:8" s="29" customFormat="1" ht="15" customHeight="1">
      <c r="A22" s="139" t="s">
        <v>187</v>
      </c>
      <c r="B22" s="147">
        <f>'Summary FY24'!D34</f>
        <v>2.8901161837289462E-2</v>
      </c>
      <c r="C22" s="129">
        <f t="shared" si="4"/>
        <v>6.4959059999999997</v>
      </c>
      <c r="D22" s="137"/>
      <c r="E22" s="156">
        <f>'Summary FY24'!C34</f>
        <v>6495906</v>
      </c>
      <c r="F22" s="138"/>
      <c r="G22" s="131" t="s">
        <v>27</v>
      </c>
      <c r="H22" s="29" t="str">
        <f t="shared" si="5"/>
        <v>State of Vermont $6.5M /</v>
      </c>
    </row>
    <row r="23" spans="1:8" s="29" customFormat="1" ht="15" customHeight="1">
      <c r="A23" s="139" t="s">
        <v>188</v>
      </c>
      <c r="B23" s="147">
        <f>'Summary FY24'!D35</f>
        <v>4.6493459295697148E-5</v>
      </c>
      <c r="C23" s="129">
        <f t="shared" si="4"/>
        <v>1.0449999999999999E-2</v>
      </c>
      <c r="D23" s="137"/>
      <c r="E23" s="156">
        <f>'Summary FY24'!C35</f>
        <v>10450</v>
      </c>
      <c r="F23" s="138"/>
      <c r="G23" s="131" t="s">
        <v>28</v>
      </c>
      <c r="H23" s="29" t="str">
        <f t="shared" si="5"/>
        <v>Other State and Local Govt $0.M /</v>
      </c>
    </row>
    <row r="24" spans="1:8" s="126" customFormat="1" ht="15" customHeight="1">
      <c r="A24" s="139" t="s">
        <v>189</v>
      </c>
      <c r="B24" s="147">
        <f>'Summary FY24'!D36</f>
        <v>2.0040380525962308E-2</v>
      </c>
      <c r="C24" s="129">
        <f t="shared" si="4"/>
        <v>4.5043319999999998</v>
      </c>
      <c r="D24" s="137"/>
      <c r="E24" s="156">
        <f>'Summary FY24'!C36</f>
        <v>4504332</v>
      </c>
      <c r="F24" s="138"/>
      <c r="G24" s="131" t="s">
        <v>29</v>
      </c>
      <c r="H24" s="29" t="str">
        <f t="shared" si="5"/>
        <v>Industry $4.5M /</v>
      </c>
    </row>
    <row r="25" spans="1:8" s="29" customFormat="1" ht="15" customHeight="1">
      <c r="A25" s="139" t="s">
        <v>190</v>
      </c>
      <c r="B25" s="148">
        <f>'Summary FY24'!D37</f>
        <v>5.0410014917148346E-2</v>
      </c>
      <c r="C25" s="88">
        <f t="shared" si="4"/>
        <v>11.330296000000001</v>
      </c>
      <c r="D25" s="149"/>
      <c r="E25" s="160">
        <f>'Summary FY24'!C37</f>
        <v>11330296</v>
      </c>
      <c r="F25" s="138"/>
      <c r="G25" s="131" t="s">
        <v>30</v>
      </c>
      <c r="H25" s="29" t="str">
        <f t="shared" si="5"/>
        <v>Foundation and Non Profit $11.3M /</v>
      </c>
    </row>
    <row r="26" spans="1:8" s="29" customFormat="1" ht="15" customHeight="1">
      <c r="A26" s="150"/>
      <c r="B26" s="136">
        <f>SUM(B21:B25)</f>
        <v>1</v>
      </c>
      <c r="C26" s="141">
        <f>SUM(C21:C25)</f>
        <v>224.762798</v>
      </c>
      <c r="D26" s="151"/>
      <c r="E26" s="161">
        <f>SUM(E21:E25)</f>
        <v>224762798</v>
      </c>
      <c r="F26" s="152"/>
      <c r="G26" s="131"/>
    </row>
    <row r="27" spans="1:8" ht="15" customHeight="1"/>
    <row r="28" spans="1:8" ht="15" customHeight="1"/>
    <row r="29" spans="1:8" ht="67.5" customHeight="1">
      <c r="A29" s="59" t="s">
        <v>191</v>
      </c>
      <c r="B29" s="59"/>
      <c r="C29" s="59"/>
      <c r="D29" s="59"/>
      <c r="E29" s="101"/>
      <c r="F29" s="95"/>
      <c r="G29" s="63"/>
      <c r="H29" s="59"/>
    </row>
  </sheetData>
  <phoneticPr fontId="22" type="noConversion"/>
  <pageMargins left="0.75" right="0.75" top="1" bottom="1" header="0.5" footer="0.5"/>
  <pageSetup scale="6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9301E3591CD142BE6FE0069AF8D822" ma:contentTypeVersion="11" ma:contentTypeDescription="Create a new document." ma:contentTypeScope="" ma:versionID="b49495ddb6ce4b8acbf8e3519e8f0000">
  <xsd:schema xmlns:xsd="http://www.w3.org/2001/XMLSchema" xmlns:xs="http://www.w3.org/2001/XMLSchema" xmlns:p="http://schemas.microsoft.com/office/2006/metadata/properties" xmlns:ns2="ef010cd4-85b6-4f18-afbe-7ccf32c2ba6f" xmlns:ns3="30f71b79-f38f-4471-82fe-6eaa727a5e58" targetNamespace="http://schemas.microsoft.com/office/2006/metadata/properties" ma:root="true" ma:fieldsID="8e1910de36b9dba52d23eb104e386d14" ns2:_="" ns3:_="">
    <xsd:import namespace="ef010cd4-85b6-4f18-afbe-7ccf32c2ba6f"/>
    <xsd:import namespace="30f71b79-f38f-4471-82fe-6eaa727a5e5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10cd4-85b6-4f18-afbe-7ccf32c2ba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e77d114-7286-4773-b3f3-9b1cc7669c5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f71b79-f38f-4471-82fe-6eaa727a5e5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65cf38-6f53-4d40-94e8-b36024aba203}" ma:internalName="TaxCatchAll" ma:showField="CatchAllData" ma:web="30f71b79-f38f-4471-82fe-6eaa727a5e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0f71b79-f38f-4471-82fe-6eaa727a5e58" xsi:nil="true"/>
    <lcf76f155ced4ddcb4097134ff3c332f xmlns="ef010cd4-85b6-4f18-afbe-7ccf32c2ba6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A1ED2D-ABAC-42E9-9C6F-DCEACB144F37}"/>
</file>

<file path=customXml/itemProps2.xml><?xml version="1.0" encoding="utf-8"?>
<ds:datastoreItem xmlns:ds="http://schemas.openxmlformats.org/officeDocument/2006/customXml" ds:itemID="{318A6509-DE1B-4E7E-B08A-23203319D025}"/>
</file>

<file path=customXml/itemProps3.xml><?xml version="1.0" encoding="utf-8"?>
<ds:datastoreItem xmlns:ds="http://schemas.openxmlformats.org/officeDocument/2006/customXml" ds:itemID="{4348892B-9DBB-47D3-BB06-3774653E4351}"/>
</file>

<file path=docProps/app.xml><?xml version="1.0" encoding="utf-8"?>
<Properties xmlns="http://schemas.openxmlformats.org/officeDocument/2006/extended-properties" xmlns:vt="http://schemas.openxmlformats.org/officeDocument/2006/docPropsVTypes">
  <Application>Microsoft Excel Online</Application>
  <Manager/>
  <Company>UVM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Ioulia Khitrykh</dc:creator>
  <cp:keywords/>
  <dc:description/>
  <cp:lastModifiedBy>Joshua Defibaugh</cp:lastModifiedBy>
  <cp:revision/>
  <dcterms:created xsi:type="dcterms:W3CDTF">2003-04-21T16:56:00Z</dcterms:created>
  <dcterms:modified xsi:type="dcterms:W3CDTF">2024-12-16T19:17:57Z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0x010100539301E3591CD142BE6FE0069AF8D822</vt:lpwstr>
  </property>
  <property fmtid="{D5CDD505-2E9C-101B-9397-08002B2CF9AE}" pid="3" name="MediaServiceImageTags">
    <vt:lpwstr/>
  </property>
</Properties>
</file>