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722"/>
  <workbookPr showInkAnnotation="0" checkCompatibility="1" autoCompressPictures="0"/>
  <bookViews>
    <workbookView xWindow="0" yWindow="0" windowWidth="25980" windowHeight="12980" tabRatio="500" firstSheet="3" activeTab="9"/>
  </bookViews>
  <sheets>
    <sheet name="table 1" sheetId="3" r:id="rId1"/>
    <sheet name="table 2" sheetId="2" r:id="rId2"/>
    <sheet name="table 3" sheetId="1" r:id="rId3"/>
    <sheet name="table 4" sheetId="13" r:id="rId4"/>
    <sheet name="SI" sheetId="10" r:id="rId5"/>
    <sheet name="fluvial seds" sheetId="4" r:id="rId6"/>
    <sheet name="fluvial seds min data" sheetId="8" r:id="rId7"/>
    <sheet name="soils" sheetId="5" r:id="rId8"/>
    <sheet name="varves" sheetId="6" r:id="rId9"/>
    <sheet name="suspended sediments" sheetId="7" r:id="rId10"/>
    <sheet name="other fluvial seds" sheetId="9" r:id="rId11"/>
    <sheet name="organic fractions" sheetId="12" r:id="rId12"/>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F7" i="7" l="1"/>
  <c r="S5" i="9"/>
  <c r="S6" i="9"/>
  <c r="S7" i="9"/>
  <c r="S8" i="9"/>
  <c r="S9" i="9"/>
  <c r="S10" i="9"/>
  <c r="S11" i="9"/>
  <c r="S12" i="9"/>
  <c r="S13" i="9"/>
  <c r="S14" i="9"/>
  <c r="S15" i="9"/>
  <c r="S16" i="9"/>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100" i="9"/>
  <c r="S101" i="9"/>
  <c r="S102" i="9"/>
  <c r="S103" i="9"/>
  <c r="S4" i="9"/>
  <c r="F5" i="9"/>
  <c r="F6" i="9"/>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4" i="9"/>
  <c r="N9" i="13"/>
  <c r="N10" i="13"/>
  <c r="N11" i="13"/>
  <c r="N12" i="13"/>
  <c r="N13" i="13"/>
  <c r="N14" i="13"/>
  <c r="N8" i="13"/>
  <c r="J14" i="13"/>
  <c r="J11" i="13"/>
  <c r="J12" i="13"/>
  <c r="J13" i="13"/>
  <c r="F5" i="12"/>
  <c r="G5" i="12"/>
  <c r="F6" i="12"/>
  <c r="G6" i="12"/>
  <c r="F7" i="12"/>
  <c r="G7" i="12"/>
  <c r="F8" i="12"/>
  <c r="G8" i="12"/>
  <c r="F9" i="12"/>
  <c r="G9" i="12"/>
  <c r="F10" i="12"/>
  <c r="G10" i="12"/>
  <c r="F11" i="12"/>
  <c r="G11" i="12"/>
  <c r="F12" i="12"/>
  <c r="G12" i="12"/>
  <c r="F13" i="12"/>
  <c r="G13" i="12"/>
  <c r="F14" i="12"/>
  <c r="G14" i="12"/>
  <c r="F15" i="12"/>
  <c r="G15" i="12"/>
  <c r="F16" i="12"/>
  <c r="G16" i="12"/>
  <c r="F17" i="12"/>
  <c r="G17" i="12"/>
  <c r="F18" i="12"/>
  <c r="G18" i="12"/>
  <c r="F19" i="12"/>
  <c r="G19" i="12"/>
  <c r="F20" i="12"/>
  <c r="G20" i="12"/>
  <c r="F21" i="12"/>
  <c r="G21" i="12"/>
  <c r="F22" i="12"/>
  <c r="G22" i="12"/>
  <c r="F23" i="12"/>
  <c r="G23" i="12"/>
  <c r="F24" i="12"/>
  <c r="G24" i="12"/>
  <c r="F25" i="12"/>
  <c r="G25" i="12"/>
  <c r="F26" i="12"/>
  <c r="G26" i="12"/>
  <c r="F27" i="12"/>
  <c r="G27" i="12"/>
  <c r="F28" i="12"/>
  <c r="G28" i="12"/>
  <c r="F29" i="12"/>
  <c r="G29" i="12"/>
  <c r="F30" i="12"/>
  <c r="G30" i="12"/>
  <c r="F31" i="12"/>
  <c r="G31" i="12"/>
  <c r="F32" i="12"/>
  <c r="G32" i="12"/>
  <c r="F33" i="12"/>
  <c r="G33" i="12"/>
  <c r="F4" i="12"/>
  <c r="G4" i="12"/>
  <c r="H77" i="8"/>
  <c r="G77" i="8"/>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5" i="6"/>
  <c r="G4" i="6"/>
  <c r="Q5" i="9"/>
  <c r="Q6" i="9"/>
  <c r="Q7" i="9"/>
  <c r="Q8" i="9"/>
  <c r="Q9" i="9"/>
  <c r="Q10" i="9"/>
  <c r="Q11" i="9"/>
  <c r="Q12" i="9"/>
  <c r="Q13" i="9"/>
  <c r="Q14" i="9"/>
  <c r="Q15" i="9"/>
  <c r="Q16" i="9"/>
  <c r="Q17" i="9"/>
  <c r="Q18" i="9"/>
  <c r="Q19" i="9"/>
  <c r="Q20" i="9"/>
  <c r="Q21" i="9"/>
  <c r="Q22" i="9"/>
  <c r="Q23" i="9"/>
  <c r="Q24" i="9"/>
  <c r="Q25" i="9"/>
  <c r="Q26" i="9"/>
  <c r="Q27" i="9"/>
  <c r="Q28" i="9"/>
  <c r="Q29" i="9"/>
  <c r="Q30" i="9"/>
  <c r="Q31" i="9"/>
  <c r="Q32" i="9"/>
  <c r="Q33" i="9"/>
  <c r="Q34" i="9"/>
  <c r="Q35" i="9"/>
  <c r="Q36" i="9"/>
  <c r="Q37" i="9"/>
  <c r="Q38" i="9"/>
  <c r="Q39" i="9"/>
  <c r="Q40" i="9"/>
  <c r="Q41" i="9"/>
  <c r="Q42" i="9"/>
  <c r="Q43" i="9"/>
  <c r="Q44" i="9"/>
  <c r="Q45" i="9"/>
  <c r="Q46" i="9"/>
  <c r="Q47" i="9"/>
  <c r="Q48" i="9"/>
  <c r="Q49" i="9"/>
  <c r="Q50" i="9"/>
  <c r="Q51" i="9"/>
  <c r="Q52" i="9"/>
  <c r="Q53" i="9"/>
  <c r="Q54" i="9"/>
  <c r="Q55" i="9"/>
  <c r="Q56" i="9"/>
  <c r="Q57" i="9"/>
  <c r="Q58" i="9"/>
  <c r="Q59" i="9"/>
  <c r="Q60" i="9"/>
  <c r="Q61" i="9"/>
  <c r="Q62" i="9"/>
  <c r="Q63" i="9"/>
  <c r="Q64" i="9"/>
  <c r="Q65" i="9"/>
  <c r="Q66" i="9"/>
  <c r="Q67" i="9"/>
  <c r="Q68" i="9"/>
  <c r="Q69" i="9"/>
  <c r="Q70" i="9"/>
  <c r="Q71" i="9"/>
  <c r="Q72" i="9"/>
  <c r="Q73" i="9"/>
  <c r="Q74" i="9"/>
  <c r="Q75" i="9"/>
  <c r="Q76" i="9"/>
  <c r="Q77" i="9"/>
  <c r="Q78" i="9"/>
  <c r="Q79" i="9"/>
  <c r="Q80" i="9"/>
  <c r="Q81" i="9"/>
  <c r="Q82" i="9"/>
  <c r="Q83" i="9"/>
  <c r="Q84" i="9"/>
  <c r="Q85" i="9"/>
  <c r="Q86" i="9"/>
  <c r="Q87" i="9"/>
  <c r="Q88" i="9"/>
  <c r="Q89" i="9"/>
  <c r="Q90" i="9"/>
  <c r="Q91" i="9"/>
  <c r="Q92" i="9"/>
  <c r="Q93" i="9"/>
  <c r="Q94" i="9"/>
  <c r="Q95" i="9"/>
  <c r="Q96" i="9"/>
  <c r="Q97" i="9"/>
  <c r="Q98" i="9"/>
  <c r="Q99" i="9"/>
  <c r="Q100" i="9"/>
  <c r="Q101" i="9"/>
  <c r="Q102" i="9"/>
  <c r="Q103" i="9"/>
  <c r="Q4" i="9"/>
  <c r="O7" i="12"/>
  <c r="O5" i="12"/>
  <c r="O6" i="12"/>
  <c r="O4" i="12"/>
  <c r="I4" i="6"/>
  <c r="M5" i="7"/>
  <c r="M103" i="9"/>
  <c r="M6" i="9"/>
  <c r="M7" i="9"/>
  <c r="M9" i="9"/>
  <c r="M11" i="9"/>
  <c r="M26" i="9"/>
  <c r="M35" i="9"/>
  <c r="M48" i="9"/>
  <c r="M53" i="9"/>
  <c r="M55" i="9"/>
  <c r="M57" i="9"/>
  <c r="M60" i="9"/>
  <c r="M61" i="9"/>
  <c r="M62" i="9"/>
  <c r="M63" i="9"/>
  <c r="M64" i="9"/>
  <c r="M65" i="9"/>
  <c r="M66" i="9"/>
  <c r="M67" i="9"/>
  <c r="M68" i="9"/>
  <c r="M69" i="9"/>
  <c r="M71" i="9"/>
  <c r="M72" i="9"/>
  <c r="M73" i="9"/>
  <c r="M74" i="9"/>
  <c r="M75" i="9"/>
  <c r="M76" i="9"/>
  <c r="M77" i="9"/>
  <c r="M78" i="9"/>
  <c r="M79" i="9"/>
  <c r="M80" i="9"/>
  <c r="M81" i="9"/>
  <c r="M82" i="9"/>
  <c r="M83" i="9"/>
  <c r="M84" i="9"/>
  <c r="M85" i="9"/>
  <c r="M86" i="9"/>
  <c r="M87" i="9"/>
  <c r="M88" i="9"/>
  <c r="M89" i="9"/>
  <c r="M90" i="9"/>
  <c r="M91" i="9"/>
  <c r="M92" i="9"/>
  <c r="M93" i="9"/>
  <c r="M94" i="9"/>
  <c r="M95" i="9"/>
  <c r="M96" i="9"/>
  <c r="M97" i="9"/>
  <c r="M98" i="9"/>
  <c r="M99" i="9"/>
  <c r="M100" i="9"/>
  <c r="M101" i="9"/>
  <c r="M102" i="9"/>
  <c r="M4" i="9"/>
  <c r="AE22" i="5"/>
  <c r="AE23" i="5"/>
  <c r="AE24" i="5"/>
  <c r="AE25" i="5"/>
  <c r="AE26" i="5"/>
  <c r="AE27" i="5"/>
  <c r="AE28" i="5"/>
  <c r="AE29" i="5"/>
  <c r="AE30" i="5"/>
  <c r="AE31" i="5"/>
  <c r="AE32" i="5"/>
  <c r="AE33" i="5"/>
  <c r="AE34" i="5"/>
  <c r="AE35" i="5"/>
  <c r="AE36" i="5"/>
  <c r="AE37" i="5"/>
  <c r="AE38" i="5"/>
  <c r="AE39" i="5"/>
  <c r="AE40" i="5"/>
  <c r="AE41" i="5"/>
  <c r="AE42" i="5"/>
  <c r="AE43" i="5"/>
  <c r="AE44" i="5"/>
  <c r="AE45" i="5"/>
  <c r="AE46" i="5"/>
  <c r="AE47" i="5"/>
  <c r="AE48" i="5"/>
  <c r="AE49" i="5"/>
  <c r="AE50" i="5"/>
  <c r="AE51" i="5"/>
  <c r="AE52" i="5"/>
  <c r="AE53" i="5"/>
  <c r="AE54" i="5"/>
  <c r="AE55" i="5"/>
  <c r="AE56" i="5"/>
  <c r="AE57" i="5"/>
  <c r="AE58" i="5"/>
  <c r="AE59" i="5"/>
  <c r="AE60" i="5"/>
  <c r="AE61" i="5"/>
  <c r="AE62" i="5"/>
  <c r="AE63" i="5"/>
  <c r="AE64" i="5"/>
  <c r="AE65" i="5"/>
  <c r="AE66" i="5"/>
  <c r="AE67" i="5"/>
  <c r="AE68" i="5"/>
  <c r="AE69" i="5"/>
  <c r="AE70" i="5"/>
  <c r="AE71" i="5"/>
  <c r="AE72" i="5"/>
  <c r="AE73" i="5"/>
  <c r="AE74" i="5"/>
  <c r="AE75" i="5"/>
  <c r="AE76" i="5"/>
  <c r="AE77" i="5"/>
  <c r="AE78" i="5"/>
  <c r="AE79" i="5"/>
  <c r="AE80" i="5"/>
  <c r="AE9" i="5"/>
  <c r="AE10" i="5"/>
  <c r="AE11" i="5"/>
  <c r="AE12" i="5"/>
  <c r="AE13" i="5"/>
  <c r="AE14" i="5"/>
  <c r="AE15" i="5"/>
  <c r="AE16" i="5"/>
  <c r="AE17" i="5"/>
  <c r="AE18" i="5"/>
  <c r="AE19" i="5"/>
  <c r="AE20" i="5"/>
  <c r="AE21" i="5"/>
  <c r="AE8" i="5"/>
  <c r="AC22" i="5"/>
  <c r="AC23" i="5"/>
  <c r="AC24" i="5"/>
  <c r="AC25" i="5"/>
  <c r="AC26" i="5"/>
  <c r="AC27" i="5"/>
  <c r="AC28" i="5"/>
  <c r="AC29" i="5"/>
  <c r="AC30" i="5"/>
  <c r="AC31" i="5"/>
  <c r="AC32" i="5"/>
  <c r="AC33" i="5"/>
  <c r="AC34" i="5"/>
  <c r="AC35" i="5"/>
  <c r="AC36" i="5"/>
  <c r="AC37" i="5"/>
  <c r="AC38" i="5"/>
  <c r="AC39" i="5"/>
  <c r="AC40" i="5"/>
  <c r="AC41" i="5"/>
  <c r="AC42" i="5"/>
  <c r="AC43" i="5"/>
  <c r="AC44" i="5"/>
  <c r="AC45" i="5"/>
  <c r="AC46" i="5"/>
  <c r="AC47" i="5"/>
  <c r="AC48" i="5"/>
  <c r="AC49" i="5"/>
  <c r="AC50" i="5"/>
  <c r="AC51" i="5"/>
  <c r="AC52" i="5"/>
  <c r="AC53" i="5"/>
  <c r="AC54" i="5"/>
  <c r="AC55" i="5"/>
  <c r="AC56" i="5"/>
  <c r="AC57" i="5"/>
  <c r="AC58" i="5"/>
  <c r="AC59" i="5"/>
  <c r="AC60" i="5"/>
  <c r="AC61" i="5"/>
  <c r="AC62" i="5"/>
  <c r="AC63" i="5"/>
  <c r="AC64" i="5"/>
  <c r="AC65" i="5"/>
  <c r="AC66" i="5"/>
  <c r="AC67" i="5"/>
  <c r="AC68" i="5"/>
  <c r="AC69" i="5"/>
  <c r="AC70" i="5"/>
  <c r="AC71" i="5"/>
  <c r="AC72" i="5"/>
  <c r="AC73" i="5"/>
  <c r="AC74" i="5"/>
  <c r="AC75" i="5"/>
  <c r="AC76" i="5"/>
  <c r="AC77" i="5"/>
  <c r="AC78" i="5"/>
  <c r="AC79" i="5"/>
  <c r="AC80" i="5"/>
  <c r="AC9" i="5"/>
  <c r="AC10" i="5"/>
  <c r="AC11" i="5"/>
  <c r="AC12" i="5"/>
  <c r="AC13" i="5"/>
  <c r="AC14" i="5"/>
  <c r="AC15" i="5"/>
  <c r="AC16" i="5"/>
  <c r="AC17" i="5"/>
  <c r="AC18" i="5"/>
  <c r="AC19" i="5"/>
  <c r="AC20" i="5"/>
  <c r="AC21" i="5"/>
  <c r="AC8" i="5"/>
  <c r="AA22" i="5"/>
  <c r="AA23" i="5"/>
  <c r="AA24" i="5"/>
  <c r="AA25" i="5"/>
  <c r="AA26" i="5"/>
  <c r="AA27" i="5"/>
  <c r="AA28" i="5"/>
  <c r="AA29" i="5"/>
  <c r="AA30" i="5"/>
  <c r="AA31" i="5"/>
  <c r="AA32"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9" i="5"/>
  <c r="AA10" i="5"/>
  <c r="AA11" i="5"/>
  <c r="AA12" i="5"/>
  <c r="AA13" i="5"/>
  <c r="AA14" i="5"/>
  <c r="AA15" i="5"/>
  <c r="AA16" i="5"/>
  <c r="AA17" i="5"/>
  <c r="AA18" i="5"/>
  <c r="AA19" i="5"/>
  <c r="AA20" i="5"/>
  <c r="AA21" i="5"/>
  <c r="AA8" i="5"/>
  <c r="Y22" i="5"/>
  <c r="Y23" i="5"/>
  <c r="Y24" i="5"/>
  <c r="Y25" i="5"/>
  <c r="Y26" i="5"/>
  <c r="Y27" i="5"/>
  <c r="Y28" i="5"/>
  <c r="Y29" i="5"/>
  <c r="Y30" i="5"/>
  <c r="Y31" i="5"/>
  <c r="Y32" i="5"/>
  <c r="Y33" i="5"/>
  <c r="Y34" i="5"/>
  <c r="Y35" i="5"/>
  <c r="Y36" i="5"/>
  <c r="Y37" i="5"/>
  <c r="Y38" i="5"/>
  <c r="Y39" i="5"/>
  <c r="Y40" i="5"/>
  <c r="Y41" i="5"/>
  <c r="Y42" i="5"/>
  <c r="Y43" i="5"/>
  <c r="Y44" i="5"/>
  <c r="Y45" i="5"/>
  <c r="Y46" i="5"/>
  <c r="Y47" i="5"/>
  <c r="Y48" i="5"/>
  <c r="Y49" i="5"/>
  <c r="Y50" i="5"/>
  <c r="Y51" i="5"/>
  <c r="Y52" i="5"/>
  <c r="Y53" i="5"/>
  <c r="Y54" i="5"/>
  <c r="Y55" i="5"/>
  <c r="Y56" i="5"/>
  <c r="Y57" i="5"/>
  <c r="Y58" i="5"/>
  <c r="Y59" i="5"/>
  <c r="Y60" i="5"/>
  <c r="Y61" i="5"/>
  <c r="Y62" i="5"/>
  <c r="Y63" i="5"/>
  <c r="Y64" i="5"/>
  <c r="Y65" i="5"/>
  <c r="Y66" i="5"/>
  <c r="Y67" i="5"/>
  <c r="Y68" i="5"/>
  <c r="Y69" i="5"/>
  <c r="Y70" i="5"/>
  <c r="Y71" i="5"/>
  <c r="Y72" i="5"/>
  <c r="Y73" i="5"/>
  <c r="Y74" i="5"/>
  <c r="Y75" i="5"/>
  <c r="Y76" i="5"/>
  <c r="Y77" i="5"/>
  <c r="Y78" i="5"/>
  <c r="Y79" i="5"/>
  <c r="Y80" i="5"/>
  <c r="Y9" i="5"/>
  <c r="Y10" i="5"/>
  <c r="Y11" i="5"/>
  <c r="Y12" i="5"/>
  <c r="Y13" i="5"/>
  <c r="Y14" i="5"/>
  <c r="Y15" i="5"/>
  <c r="Y16" i="5"/>
  <c r="Y17" i="5"/>
  <c r="Y18" i="5"/>
  <c r="Y19" i="5"/>
  <c r="Y20" i="5"/>
  <c r="Y21" i="5"/>
  <c r="Y8" i="5"/>
  <c r="W22" i="5"/>
  <c r="W23" i="5"/>
  <c r="W24" i="5"/>
  <c r="W25" i="5"/>
  <c r="W26" i="5"/>
  <c r="W27" i="5"/>
  <c r="W28" i="5"/>
  <c r="W29" i="5"/>
  <c r="W30" i="5"/>
  <c r="W31" i="5"/>
  <c r="W32" i="5"/>
  <c r="W33" i="5"/>
  <c r="W34" i="5"/>
  <c r="W35" i="5"/>
  <c r="W36" i="5"/>
  <c r="W37" i="5"/>
  <c r="W38" i="5"/>
  <c r="W39" i="5"/>
  <c r="W40" i="5"/>
  <c r="W41" i="5"/>
  <c r="W42" i="5"/>
  <c r="W43" i="5"/>
  <c r="W44" i="5"/>
  <c r="W45" i="5"/>
  <c r="W46" i="5"/>
  <c r="W47" i="5"/>
  <c r="W48" i="5"/>
  <c r="W49" i="5"/>
  <c r="W50" i="5"/>
  <c r="W51" i="5"/>
  <c r="W52" i="5"/>
  <c r="W53" i="5"/>
  <c r="W54" i="5"/>
  <c r="W55" i="5"/>
  <c r="W56" i="5"/>
  <c r="W57" i="5"/>
  <c r="W58" i="5"/>
  <c r="W59" i="5"/>
  <c r="W60" i="5"/>
  <c r="W61" i="5"/>
  <c r="W62" i="5"/>
  <c r="W63" i="5"/>
  <c r="W64" i="5"/>
  <c r="W65" i="5"/>
  <c r="W66" i="5"/>
  <c r="W67" i="5"/>
  <c r="W68" i="5"/>
  <c r="W69" i="5"/>
  <c r="W70" i="5"/>
  <c r="W71" i="5"/>
  <c r="W72" i="5"/>
  <c r="W73" i="5"/>
  <c r="W74" i="5"/>
  <c r="W75" i="5"/>
  <c r="W76" i="5"/>
  <c r="W77" i="5"/>
  <c r="W78" i="5"/>
  <c r="W79" i="5"/>
  <c r="W80" i="5"/>
  <c r="W9" i="5"/>
  <c r="W10" i="5"/>
  <c r="W11" i="5"/>
  <c r="W12" i="5"/>
  <c r="W13" i="5"/>
  <c r="W14" i="5"/>
  <c r="W15" i="5"/>
  <c r="W16" i="5"/>
  <c r="W17" i="5"/>
  <c r="W18" i="5"/>
  <c r="W19" i="5"/>
  <c r="W20" i="5"/>
  <c r="W21" i="5"/>
  <c r="W8" i="5"/>
  <c r="U22" i="5"/>
  <c r="U23" i="5"/>
  <c r="U24" i="5"/>
  <c r="U25" i="5"/>
  <c r="U26" i="5"/>
  <c r="U27" i="5"/>
  <c r="U28" i="5"/>
  <c r="U29" i="5"/>
  <c r="U30" i="5"/>
  <c r="U31" i="5"/>
  <c r="U32" i="5"/>
  <c r="U33" i="5"/>
  <c r="U34" i="5"/>
  <c r="U35" i="5"/>
  <c r="U36" i="5"/>
  <c r="U37" i="5"/>
  <c r="U38" i="5"/>
  <c r="U39" i="5"/>
  <c r="U40" i="5"/>
  <c r="U41" i="5"/>
  <c r="U42" i="5"/>
  <c r="U43" i="5"/>
  <c r="U44" i="5"/>
  <c r="U45" i="5"/>
  <c r="U46" i="5"/>
  <c r="U47" i="5"/>
  <c r="U48" i="5"/>
  <c r="U49" i="5"/>
  <c r="U50" i="5"/>
  <c r="U51" i="5"/>
  <c r="U52" i="5"/>
  <c r="U53" i="5"/>
  <c r="U54" i="5"/>
  <c r="U55" i="5"/>
  <c r="U56" i="5"/>
  <c r="U57" i="5"/>
  <c r="U58" i="5"/>
  <c r="U59" i="5"/>
  <c r="U60" i="5"/>
  <c r="U61" i="5"/>
  <c r="U62" i="5"/>
  <c r="U63" i="5"/>
  <c r="U64" i="5"/>
  <c r="U65" i="5"/>
  <c r="U66" i="5"/>
  <c r="U67" i="5"/>
  <c r="U68" i="5"/>
  <c r="U69" i="5"/>
  <c r="U70" i="5"/>
  <c r="U71" i="5"/>
  <c r="U72" i="5"/>
  <c r="U73" i="5"/>
  <c r="U74" i="5"/>
  <c r="U75" i="5"/>
  <c r="U76" i="5"/>
  <c r="U77" i="5"/>
  <c r="U78" i="5"/>
  <c r="U79" i="5"/>
  <c r="U80" i="5"/>
  <c r="U9" i="5"/>
  <c r="U10" i="5"/>
  <c r="U11" i="5"/>
  <c r="U12" i="5"/>
  <c r="U13" i="5"/>
  <c r="U14" i="5"/>
  <c r="U15" i="5"/>
  <c r="U16" i="5"/>
  <c r="U17" i="5"/>
  <c r="U18" i="5"/>
  <c r="U19" i="5"/>
  <c r="U20" i="5"/>
  <c r="U21" i="5"/>
  <c r="U8" i="5"/>
  <c r="S22" i="5"/>
  <c r="S23" i="5"/>
  <c r="S24" i="5"/>
  <c r="S25" i="5"/>
  <c r="S26" i="5"/>
  <c r="S27" i="5"/>
  <c r="S28" i="5"/>
  <c r="S29" i="5"/>
  <c r="S30" i="5"/>
  <c r="S31" i="5"/>
  <c r="S32" i="5"/>
  <c r="S33" i="5"/>
  <c r="S34" i="5"/>
  <c r="S35" i="5"/>
  <c r="S36" i="5"/>
  <c r="S37" i="5"/>
  <c r="S38" i="5"/>
  <c r="S39" i="5"/>
  <c r="S40" i="5"/>
  <c r="S41" i="5"/>
  <c r="S42" i="5"/>
  <c r="S43" i="5"/>
  <c r="S44" i="5"/>
  <c r="S45" i="5"/>
  <c r="S46" i="5"/>
  <c r="S47" i="5"/>
  <c r="S48" i="5"/>
  <c r="S49" i="5"/>
  <c r="S50" i="5"/>
  <c r="S51" i="5"/>
  <c r="S52" i="5"/>
  <c r="S53" i="5"/>
  <c r="S54" i="5"/>
  <c r="S55" i="5"/>
  <c r="S56" i="5"/>
  <c r="S57" i="5"/>
  <c r="S58" i="5"/>
  <c r="S59" i="5"/>
  <c r="S60" i="5"/>
  <c r="S61" i="5"/>
  <c r="S62" i="5"/>
  <c r="S63" i="5"/>
  <c r="S64" i="5"/>
  <c r="S65" i="5"/>
  <c r="S66" i="5"/>
  <c r="S67" i="5"/>
  <c r="S68" i="5"/>
  <c r="S69" i="5"/>
  <c r="S70" i="5"/>
  <c r="S71" i="5"/>
  <c r="S72" i="5"/>
  <c r="S73" i="5"/>
  <c r="S74" i="5"/>
  <c r="S75" i="5"/>
  <c r="S76" i="5"/>
  <c r="S77" i="5"/>
  <c r="S78" i="5"/>
  <c r="S79" i="5"/>
  <c r="S80" i="5"/>
  <c r="S9" i="5"/>
  <c r="S10" i="5"/>
  <c r="S11" i="5"/>
  <c r="S12" i="5"/>
  <c r="S13" i="5"/>
  <c r="S14" i="5"/>
  <c r="S15" i="5"/>
  <c r="S16" i="5"/>
  <c r="S17" i="5"/>
  <c r="S18" i="5"/>
  <c r="S19" i="5"/>
  <c r="S20" i="5"/>
  <c r="S21" i="5"/>
  <c r="S8" i="5"/>
  <c r="Q22" i="5"/>
  <c r="Q23" i="5"/>
  <c r="Q24" i="5"/>
  <c r="Q25" i="5"/>
  <c r="Q26" i="5"/>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9" i="5"/>
  <c r="Q10" i="5"/>
  <c r="Q11" i="5"/>
  <c r="Q12" i="5"/>
  <c r="Q13" i="5"/>
  <c r="Q14" i="5"/>
  <c r="Q15" i="5"/>
  <c r="Q16" i="5"/>
  <c r="Q17" i="5"/>
  <c r="Q18" i="5"/>
  <c r="Q19" i="5"/>
  <c r="Q20" i="5"/>
  <c r="Q21" i="5"/>
  <c r="Q8"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9" i="5"/>
  <c r="O10" i="5"/>
  <c r="O11" i="5"/>
  <c r="O12" i="5"/>
  <c r="O13" i="5"/>
  <c r="O14" i="5"/>
  <c r="O15" i="5"/>
  <c r="O16" i="5"/>
  <c r="O17" i="5"/>
  <c r="O18" i="5"/>
  <c r="O19" i="5"/>
  <c r="O20" i="5"/>
  <c r="O21" i="5"/>
  <c r="O8" i="5"/>
  <c r="O70" i="9"/>
  <c r="U70" i="9"/>
  <c r="W70" i="9"/>
  <c r="Y70" i="9"/>
  <c r="AC70" i="9"/>
  <c r="AE70" i="9"/>
  <c r="AA70" i="9"/>
  <c r="O103" i="9"/>
  <c r="U103" i="9"/>
  <c r="W103" i="9"/>
  <c r="Y103" i="9"/>
  <c r="AA103" i="9"/>
  <c r="AC103" i="9"/>
  <c r="AE103" i="9"/>
  <c r="O102" i="9"/>
  <c r="U102" i="9"/>
  <c r="W102" i="9"/>
  <c r="Y102" i="9"/>
  <c r="AA102" i="9"/>
  <c r="AC102" i="9"/>
  <c r="AE102" i="9"/>
  <c r="O101" i="9"/>
  <c r="U101" i="9"/>
  <c r="W101" i="9"/>
  <c r="Y101" i="9"/>
  <c r="AA101" i="9"/>
  <c r="AC101" i="9"/>
  <c r="AE101" i="9"/>
  <c r="O100" i="9"/>
  <c r="U100" i="9"/>
  <c r="W100" i="9"/>
  <c r="Y100" i="9"/>
  <c r="AA100" i="9"/>
  <c r="AC100" i="9"/>
  <c r="AE100" i="9"/>
  <c r="O99" i="9"/>
  <c r="U99" i="9"/>
  <c r="W99" i="9"/>
  <c r="Y99" i="9"/>
  <c r="AA99" i="9"/>
  <c r="AC99" i="9"/>
  <c r="AE99" i="9"/>
  <c r="O98" i="9"/>
  <c r="U98" i="9"/>
  <c r="W98" i="9"/>
  <c r="Y98" i="9"/>
  <c r="AA98" i="9"/>
  <c r="AC98" i="9"/>
  <c r="AE98" i="9"/>
  <c r="O97" i="9"/>
  <c r="U97" i="9"/>
  <c r="W97" i="9"/>
  <c r="Y97" i="9"/>
  <c r="AA97" i="9"/>
  <c r="AC97" i="9"/>
  <c r="AE97" i="9"/>
  <c r="O96" i="9"/>
  <c r="U96" i="9"/>
  <c r="W96" i="9"/>
  <c r="Y96" i="9"/>
  <c r="AA96" i="9"/>
  <c r="AC96" i="9"/>
  <c r="AE96" i="9"/>
  <c r="O95" i="9"/>
  <c r="U95" i="9"/>
  <c r="W95" i="9"/>
  <c r="Y95" i="9"/>
  <c r="AA95" i="9"/>
  <c r="AC95" i="9"/>
  <c r="AE95" i="9"/>
  <c r="O94" i="9"/>
  <c r="U94" i="9"/>
  <c r="W94" i="9"/>
  <c r="Y94" i="9"/>
  <c r="AA94" i="9"/>
  <c r="AC94" i="9"/>
  <c r="AE94" i="9"/>
  <c r="O93" i="9"/>
  <c r="U93" i="9"/>
  <c r="W93" i="9"/>
  <c r="Y93" i="9"/>
  <c r="AA93" i="9"/>
  <c r="AC93" i="9"/>
  <c r="AE93" i="9"/>
  <c r="O92" i="9"/>
  <c r="U92" i="9"/>
  <c r="W92" i="9"/>
  <c r="Y92" i="9"/>
  <c r="AA92" i="9"/>
  <c r="AC92" i="9"/>
  <c r="AE92" i="9"/>
  <c r="O91" i="9"/>
  <c r="U91" i="9"/>
  <c r="W91" i="9"/>
  <c r="Y91" i="9"/>
  <c r="AA91" i="9"/>
  <c r="AC91" i="9"/>
  <c r="AE91" i="9"/>
  <c r="O90" i="9"/>
  <c r="U90" i="9"/>
  <c r="W90" i="9"/>
  <c r="Y90" i="9"/>
  <c r="AA90" i="9"/>
  <c r="AC90" i="9"/>
  <c r="AE90" i="9"/>
  <c r="O89" i="9"/>
  <c r="U89" i="9"/>
  <c r="W89" i="9"/>
  <c r="Y89" i="9"/>
  <c r="AA89" i="9"/>
  <c r="AC89" i="9"/>
  <c r="AE89" i="9"/>
  <c r="O88" i="9"/>
  <c r="U88" i="9"/>
  <c r="W88" i="9"/>
  <c r="Y88" i="9"/>
  <c r="AA88" i="9"/>
  <c r="AC88" i="9"/>
  <c r="AE88" i="9"/>
  <c r="O87" i="9"/>
  <c r="U87" i="9"/>
  <c r="W87" i="9"/>
  <c r="Y87" i="9"/>
  <c r="AA87" i="9"/>
  <c r="AC87" i="9"/>
  <c r="AE87" i="9"/>
  <c r="O86" i="9"/>
  <c r="U86" i="9"/>
  <c r="W86" i="9"/>
  <c r="Y86" i="9"/>
  <c r="AA86" i="9"/>
  <c r="AC86" i="9"/>
  <c r="AE86" i="9"/>
  <c r="O85" i="9"/>
  <c r="U85" i="9"/>
  <c r="W85" i="9"/>
  <c r="Y85" i="9"/>
  <c r="AA85" i="9"/>
  <c r="AC85" i="9"/>
  <c r="AE85" i="9"/>
  <c r="O84" i="9"/>
  <c r="U84" i="9"/>
  <c r="W84" i="9"/>
  <c r="Y84" i="9"/>
  <c r="AA84" i="9"/>
  <c r="AC84" i="9"/>
  <c r="AE84" i="9"/>
  <c r="O83" i="9"/>
  <c r="U83" i="9"/>
  <c r="W83" i="9"/>
  <c r="Y83" i="9"/>
  <c r="AA83" i="9"/>
  <c r="AC83" i="9"/>
  <c r="AE83" i="9"/>
  <c r="O82" i="9"/>
  <c r="U82" i="9"/>
  <c r="W82" i="9"/>
  <c r="Y82" i="9"/>
  <c r="AA82" i="9"/>
  <c r="AC82" i="9"/>
  <c r="AE82" i="9"/>
  <c r="O81" i="9"/>
  <c r="U81" i="9"/>
  <c r="W81" i="9"/>
  <c r="Y81" i="9"/>
  <c r="AA81" i="9"/>
  <c r="AC81" i="9"/>
  <c r="AE81" i="9"/>
  <c r="O80" i="9"/>
  <c r="U80" i="9"/>
  <c r="W80" i="9"/>
  <c r="Y80" i="9"/>
  <c r="AA80" i="9"/>
  <c r="AC80" i="9"/>
  <c r="AE80" i="9"/>
  <c r="O79" i="9"/>
  <c r="U79" i="9"/>
  <c r="W79" i="9"/>
  <c r="Y79" i="9"/>
  <c r="AA79" i="9"/>
  <c r="AC79" i="9"/>
  <c r="AE79" i="9"/>
  <c r="O78" i="9"/>
  <c r="U78" i="9"/>
  <c r="W78" i="9"/>
  <c r="Y78" i="9"/>
  <c r="AA78" i="9"/>
  <c r="AC78" i="9"/>
  <c r="AE78" i="9"/>
  <c r="O77" i="9"/>
  <c r="U77" i="9"/>
  <c r="W77" i="9"/>
  <c r="Y77" i="9"/>
  <c r="AA77" i="9"/>
  <c r="AC77" i="9"/>
  <c r="AE77" i="9"/>
  <c r="O76" i="9"/>
  <c r="U76" i="9"/>
  <c r="W76" i="9"/>
  <c r="Y76" i="9"/>
  <c r="AA76" i="9"/>
  <c r="AC76" i="9"/>
  <c r="AE76" i="9"/>
  <c r="O75" i="9"/>
  <c r="U75" i="9"/>
  <c r="W75" i="9"/>
  <c r="Y75" i="9"/>
  <c r="AA75" i="9"/>
  <c r="AC75" i="9"/>
  <c r="AE75" i="9"/>
  <c r="O74" i="9"/>
  <c r="U74" i="9"/>
  <c r="W74" i="9"/>
  <c r="Y74" i="9"/>
  <c r="AA74" i="9"/>
  <c r="AC74" i="9"/>
  <c r="AE74" i="9"/>
  <c r="O73" i="9"/>
  <c r="U73" i="9"/>
  <c r="W73" i="9"/>
  <c r="Y73" i="9"/>
  <c r="AA73" i="9"/>
  <c r="AC73" i="9"/>
  <c r="AE73" i="9"/>
  <c r="O72" i="9"/>
  <c r="U72" i="9"/>
  <c r="W72" i="9"/>
  <c r="Y72" i="9"/>
  <c r="AA72" i="9"/>
  <c r="AC72" i="9"/>
  <c r="AE72" i="9"/>
  <c r="O71" i="9"/>
  <c r="U71" i="9"/>
  <c r="W71" i="9"/>
  <c r="Y71" i="9"/>
  <c r="AA71" i="9"/>
  <c r="AC71" i="9"/>
  <c r="AE71" i="9"/>
  <c r="O69" i="9"/>
  <c r="U69" i="9"/>
  <c r="W69" i="9"/>
  <c r="Y69" i="9"/>
  <c r="AA69" i="9"/>
  <c r="AC69" i="9"/>
  <c r="AE69" i="9"/>
  <c r="O68" i="9"/>
  <c r="U68" i="9"/>
  <c r="W68" i="9"/>
  <c r="Y68" i="9"/>
  <c r="AA68" i="9"/>
  <c r="AC68" i="9"/>
  <c r="AE68" i="9"/>
  <c r="O67" i="9"/>
  <c r="U67" i="9"/>
  <c r="W67" i="9"/>
  <c r="Y67" i="9"/>
  <c r="AA67" i="9"/>
  <c r="AC67" i="9"/>
  <c r="AE67" i="9"/>
  <c r="O66" i="9"/>
  <c r="U66" i="9"/>
  <c r="W66" i="9"/>
  <c r="Y66" i="9"/>
  <c r="AA66" i="9"/>
  <c r="AC66" i="9"/>
  <c r="AE66" i="9"/>
  <c r="O65" i="9"/>
  <c r="U65" i="9"/>
  <c r="W65" i="9"/>
  <c r="Y65" i="9"/>
  <c r="AA65" i="9"/>
  <c r="AC65" i="9"/>
  <c r="AE65" i="9"/>
  <c r="O64" i="9"/>
  <c r="U64" i="9"/>
  <c r="W64" i="9"/>
  <c r="Y64" i="9"/>
  <c r="AA64" i="9"/>
  <c r="AC64" i="9"/>
  <c r="AE64" i="9"/>
  <c r="O63" i="9"/>
  <c r="U63" i="9"/>
  <c r="W63" i="9"/>
  <c r="Y63" i="9"/>
  <c r="AA63" i="9"/>
  <c r="AC63" i="9"/>
  <c r="AE63" i="9"/>
  <c r="O62" i="9"/>
  <c r="U62" i="9"/>
  <c r="W62" i="9"/>
  <c r="Y62" i="9"/>
  <c r="AA62" i="9"/>
  <c r="AC62" i="9"/>
  <c r="AE62" i="9"/>
  <c r="O61" i="9"/>
  <c r="U61" i="9"/>
  <c r="W61" i="9"/>
  <c r="Y61" i="9"/>
  <c r="AA61" i="9"/>
  <c r="AC61" i="9"/>
  <c r="AE61" i="9"/>
  <c r="O60" i="9"/>
  <c r="U60" i="9"/>
  <c r="W60" i="9"/>
  <c r="Y60" i="9"/>
  <c r="AA60" i="9"/>
  <c r="AC60" i="9"/>
  <c r="AE60" i="9"/>
  <c r="O59" i="9"/>
  <c r="U59" i="9"/>
  <c r="W59" i="9"/>
  <c r="Y59" i="9"/>
  <c r="AA59" i="9"/>
  <c r="AC59" i="9"/>
  <c r="AE59" i="9"/>
  <c r="H21" i="5"/>
  <c r="M21" i="5"/>
  <c r="H20" i="5"/>
  <c r="M20" i="5"/>
  <c r="H19" i="5"/>
  <c r="M19" i="5"/>
  <c r="H18" i="5"/>
  <c r="M18" i="5"/>
  <c r="H17" i="5"/>
  <c r="M17" i="5"/>
  <c r="H16" i="5"/>
  <c r="M16" i="5"/>
  <c r="H15" i="5"/>
  <c r="M15" i="5"/>
  <c r="H14" i="5"/>
  <c r="M14" i="5"/>
  <c r="H13" i="5"/>
  <c r="M13" i="5"/>
  <c r="H12" i="5"/>
  <c r="M12" i="5"/>
  <c r="H11" i="5"/>
  <c r="M11" i="5"/>
  <c r="H10" i="5"/>
  <c r="M10" i="5"/>
  <c r="H9" i="5"/>
  <c r="M9" i="5"/>
  <c r="H8" i="5"/>
  <c r="M8" i="5"/>
  <c r="F63" i="7"/>
  <c r="AF63" i="7"/>
  <c r="Y63" i="7"/>
  <c r="W63" i="7"/>
  <c r="U63" i="7"/>
  <c r="S63" i="7"/>
  <c r="Q63" i="7"/>
  <c r="O63" i="7"/>
  <c r="M63" i="7"/>
  <c r="K63" i="7"/>
  <c r="G63" i="7"/>
  <c r="F62" i="7"/>
  <c r="AF62" i="7"/>
  <c r="Y62" i="7"/>
  <c r="W62" i="7"/>
  <c r="U62" i="7"/>
  <c r="S62" i="7"/>
  <c r="Q62" i="7"/>
  <c r="O62" i="7"/>
  <c r="M62" i="7"/>
  <c r="K62" i="7"/>
  <c r="G62" i="7"/>
  <c r="F61" i="7"/>
  <c r="AF61" i="7"/>
  <c r="Y61" i="7"/>
  <c r="W61" i="7"/>
  <c r="U61" i="7"/>
  <c r="S61" i="7"/>
  <c r="Q61" i="7"/>
  <c r="O61" i="7"/>
  <c r="M61" i="7"/>
  <c r="K61" i="7"/>
  <c r="G61" i="7"/>
  <c r="F60" i="7"/>
  <c r="AF60" i="7"/>
  <c r="Y60" i="7"/>
  <c r="W60" i="7"/>
  <c r="U60" i="7"/>
  <c r="S60" i="7"/>
  <c r="Q60" i="7"/>
  <c r="O60" i="7"/>
  <c r="M60" i="7"/>
  <c r="K60" i="7"/>
  <c r="G60" i="7"/>
  <c r="F59" i="7"/>
  <c r="AF59" i="7"/>
  <c r="Y59" i="7"/>
  <c r="W59" i="7"/>
  <c r="U59" i="7"/>
  <c r="S59" i="7"/>
  <c r="Q59" i="7"/>
  <c r="O59" i="7"/>
  <c r="M59" i="7"/>
  <c r="K59" i="7"/>
  <c r="G59" i="7"/>
  <c r="F58" i="7"/>
  <c r="AF58" i="7"/>
  <c r="Y58" i="7"/>
  <c r="W58" i="7"/>
  <c r="U58" i="7"/>
  <c r="S58" i="7"/>
  <c r="Q58" i="7"/>
  <c r="O58" i="7"/>
  <c r="M58" i="7"/>
  <c r="K58" i="7"/>
  <c r="G58" i="7"/>
  <c r="F57" i="7"/>
  <c r="AF57" i="7"/>
  <c r="Y57" i="7"/>
  <c r="W57" i="7"/>
  <c r="U57" i="7"/>
  <c r="S57" i="7"/>
  <c r="Q57" i="7"/>
  <c r="O57" i="7"/>
  <c r="M57" i="7"/>
  <c r="K57" i="7"/>
  <c r="G57" i="7"/>
  <c r="F56" i="7"/>
  <c r="AF56" i="7"/>
  <c r="Y56" i="7"/>
  <c r="W56" i="7"/>
  <c r="U56" i="7"/>
  <c r="S56" i="7"/>
  <c r="Q56" i="7"/>
  <c r="O56" i="7"/>
  <c r="M56" i="7"/>
  <c r="K56" i="7"/>
  <c r="G56" i="7"/>
  <c r="F55" i="7"/>
  <c r="AF55" i="7"/>
  <c r="Y55" i="7"/>
  <c r="W55" i="7"/>
  <c r="U55" i="7"/>
  <c r="S55" i="7"/>
  <c r="Q55" i="7"/>
  <c r="O55" i="7"/>
  <c r="M55" i="7"/>
  <c r="K55" i="7"/>
  <c r="G55" i="7"/>
  <c r="F54" i="7"/>
  <c r="AF54" i="7"/>
  <c r="Y54" i="7"/>
  <c r="W54" i="7"/>
  <c r="U54" i="7"/>
  <c r="S54" i="7"/>
  <c r="Q54" i="7"/>
  <c r="O54" i="7"/>
  <c r="M54" i="7"/>
  <c r="K54" i="7"/>
  <c r="G54" i="7"/>
  <c r="F53" i="7"/>
  <c r="AF53" i="7"/>
  <c r="Y53" i="7"/>
  <c r="W53" i="7"/>
  <c r="U53" i="7"/>
  <c r="S53" i="7"/>
  <c r="Q53" i="7"/>
  <c r="O53" i="7"/>
  <c r="M53" i="7"/>
  <c r="K53" i="7"/>
  <c r="G53" i="7"/>
  <c r="F52" i="7"/>
  <c r="AF52" i="7"/>
  <c r="Y52" i="7"/>
  <c r="W52" i="7"/>
  <c r="U52" i="7"/>
  <c r="S52" i="7"/>
  <c r="Q52" i="7"/>
  <c r="O52" i="7"/>
  <c r="M52" i="7"/>
  <c r="K52" i="7"/>
  <c r="G52" i="7"/>
  <c r="F51" i="7"/>
  <c r="AF51" i="7"/>
  <c r="Y51" i="7"/>
  <c r="W51" i="7"/>
  <c r="U51" i="7"/>
  <c r="S51" i="7"/>
  <c r="Q51" i="7"/>
  <c r="O51" i="7"/>
  <c r="M51" i="7"/>
  <c r="K51" i="7"/>
  <c r="G51" i="7"/>
  <c r="F50" i="7"/>
  <c r="AF50" i="7"/>
  <c r="Y50" i="7"/>
  <c r="W50" i="7"/>
  <c r="U50" i="7"/>
  <c r="S50" i="7"/>
  <c r="Q50" i="7"/>
  <c r="O50" i="7"/>
  <c r="M50" i="7"/>
  <c r="K50" i="7"/>
  <c r="G50" i="7"/>
  <c r="F49" i="7"/>
  <c r="AF49" i="7"/>
  <c r="Y49" i="7"/>
  <c r="W49" i="7"/>
  <c r="U49" i="7"/>
  <c r="S49" i="7"/>
  <c r="Q49" i="7"/>
  <c r="O49" i="7"/>
  <c r="M49" i="7"/>
  <c r="K49" i="7"/>
  <c r="G49" i="7"/>
  <c r="F48" i="7"/>
  <c r="AF48" i="7"/>
  <c r="Y48" i="7"/>
  <c r="W48" i="7"/>
  <c r="U48" i="7"/>
  <c r="S48" i="7"/>
  <c r="Q48" i="7"/>
  <c r="O48" i="7"/>
  <c r="M48" i="7"/>
  <c r="K48" i="7"/>
  <c r="G48" i="7"/>
  <c r="F47" i="7"/>
  <c r="AF47" i="7"/>
  <c r="Y47" i="7"/>
  <c r="W47" i="7"/>
  <c r="U47" i="7"/>
  <c r="S47" i="7"/>
  <c r="Q47" i="7"/>
  <c r="O47" i="7"/>
  <c r="M47" i="7"/>
  <c r="K47" i="7"/>
  <c r="G47" i="7"/>
  <c r="F46" i="7"/>
  <c r="AF46" i="7"/>
  <c r="Y46" i="7"/>
  <c r="W46" i="7"/>
  <c r="U46" i="7"/>
  <c r="S46" i="7"/>
  <c r="Q46" i="7"/>
  <c r="O46" i="7"/>
  <c r="M46" i="7"/>
  <c r="K46" i="7"/>
  <c r="G46" i="7"/>
  <c r="F45" i="7"/>
  <c r="AF45" i="7"/>
  <c r="Y45" i="7"/>
  <c r="W45" i="7"/>
  <c r="U45" i="7"/>
  <c r="S45" i="7"/>
  <c r="Q45" i="7"/>
  <c r="O45" i="7"/>
  <c r="M45" i="7"/>
  <c r="K45" i="7"/>
  <c r="G45" i="7"/>
  <c r="F44" i="7"/>
  <c r="AF44" i="7"/>
  <c r="Y44" i="7"/>
  <c r="W44" i="7"/>
  <c r="U44" i="7"/>
  <c r="S44" i="7"/>
  <c r="Q44" i="7"/>
  <c r="O44" i="7"/>
  <c r="M44" i="7"/>
  <c r="K44" i="7"/>
  <c r="G44" i="7"/>
  <c r="F43" i="7"/>
  <c r="AF43" i="7"/>
  <c r="Y43" i="7"/>
  <c r="W43" i="7"/>
  <c r="U43" i="7"/>
  <c r="S43" i="7"/>
  <c r="Q43" i="7"/>
  <c r="O43" i="7"/>
  <c r="M43" i="7"/>
  <c r="K43" i="7"/>
  <c r="G43" i="7"/>
  <c r="F42" i="7"/>
  <c r="AF42" i="7"/>
  <c r="Y42" i="7"/>
  <c r="W42" i="7"/>
  <c r="U42" i="7"/>
  <c r="S42" i="7"/>
  <c r="Q42" i="7"/>
  <c r="O42" i="7"/>
  <c r="M42" i="7"/>
  <c r="K42" i="7"/>
  <c r="G42" i="7"/>
  <c r="F41" i="7"/>
  <c r="AF41" i="7"/>
  <c r="Y41" i="7"/>
  <c r="W41" i="7"/>
  <c r="U41" i="7"/>
  <c r="S41" i="7"/>
  <c r="Q41" i="7"/>
  <c r="O41" i="7"/>
  <c r="M41" i="7"/>
  <c r="K41" i="7"/>
  <c r="G41" i="7"/>
  <c r="F40" i="7"/>
  <c r="AF40" i="7"/>
  <c r="Y40" i="7"/>
  <c r="W40" i="7"/>
  <c r="U40" i="7"/>
  <c r="S40" i="7"/>
  <c r="Q40" i="7"/>
  <c r="O40" i="7"/>
  <c r="M40" i="7"/>
  <c r="K40" i="7"/>
  <c r="G40" i="7"/>
  <c r="F39" i="7"/>
  <c r="AF39" i="7"/>
  <c r="Y39" i="7"/>
  <c r="W39" i="7"/>
  <c r="U39" i="7"/>
  <c r="S39" i="7"/>
  <c r="Q39" i="7"/>
  <c r="O39" i="7"/>
  <c r="M39" i="7"/>
  <c r="K39" i="7"/>
  <c r="G39" i="7"/>
  <c r="F38" i="7"/>
  <c r="AF38" i="7"/>
  <c r="Y38" i="7"/>
  <c r="W38" i="7"/>
  <c r="U38" i="7"/>
  <c r="S38" i="7"/>
  <c r="Q38" i="7"/>
  <c r="O38" i="7"/>
  <c r="M38" i="7"/>
  <c r="K38" i="7"/>
  <c r="G38" i="7"/>
  <c r="F37" i="7"/>
  <c r="AF37" i="7"/>
  <c r="Y37" i="7"/>
  <c r="W37" i="7"/>
  <c r="U37" i="7"/>
  <c r="S37" i="7"/>
  <c r="Q37" i="7"/>
  <c r="O37" i="7"/>
  <c r="M37" i="7"/>
  <c r="K37" i="7"/>
  <c r="G37" i="7"/>
  <c r="F36" i="7"/>
  <c r="AF36" i="7"/>
  <c r="Y36" i="7"/>
  <c r="W36" i="7"/>
  <c r="U36" i="7"/>
  <c r="S36" i="7"/>
  <c r="Q36" i="7"/>
  <c r="O36" i="7"/>
  <c r="M36" i="7"/>
  <c r="K36" i="7"/>
  <c r="G36" i="7"/>
  <c r="F35" i="7"/>
  <c r="AF35" i="7"/>
  <c r="Y35" i="7"/>
  <c r="W35" i="7"/>
  <c r="U35" i="7"/>
  <c r="S35" i="7"/>
  <c r="Q35" i="7"/>
  <c r="O35" i="7"/>
  <c r="M35" i="7"/>
  <c r="K35" i="7"/>
  <c r="G35" i="7"/>
  <c r="F34" i="7"/>
  <c r="AF34" i="7"/>
  <c r="Y34" i="7"/>
  <c r="W34" i="7"/>
  <c r="U34" i="7"/>
  <c r="S34" i="7"/>
  <c r="Q34" i="7"/>
  <c r="O34" i="7"/>
  <c r="M34" i="7"/>
  <c r="K34" i="7"/>
  <c r="G34" i="7"/>
  <c r="F33" i="7"/>
  <c r="AF33" i="7"/>
  <c r="Y33" i="7"/>
  <c r="W33" i="7"/>
  <c r="U33" i="7"/>
  <c r="S33" i="7"/>
  <c r="Q33" i="7"/>
  <c r="O33" i="7"/>
  <c r="M33" i="7"/>
  <c r="K33" i="7"/>
  <c r="G33" i="7"/>
  <c r="F32" i="7"/>
  <c r="AF32" i="7"/>
  <c r="Y32" i="7"/>
  <c r="W32" i="7"/>
  <c r="U32" i="7"/>
  <c r="S32" i="7"/>
  <c r="Q32" i="7"/>
  <c r="O32" i="7"/>
  <c r="M32" i="7"/>
  <c r="K32" i="7"/>
  <c r="G32" i="7"/>
  <c r="F31" i="7"/>
  <c r="AF31" i="7"/>
  <c r="Y31" i="7"/>
  <c r="W31" i="7"/>
  <c r="U31" i="7"/>
  <c r="S31" i="7"/>
  <c r="Q31" i="7"/>
  <c r="O31" i="7"/>
  <c r="M31" i="7"/>
  <c r="K31" i="7"/>
  <c r="G31" i="7"/>
  <c r="F30" i="7"/>
  <c r="AF30" i="7"/>
  <c r="Y30" i="7"/>
  <c r="W30" i="7"/>
  <c r="U30" i="7"/>
  <c r="S30" i="7"/>
  <c r="Q30" i="7"/>
  <c r="O30" i="7"/>
  <c r="M30" i="7"/>
  <c r="K30" i="7"/>
  <c r="G30" i="7"/>
  <c r="F29" i="7"/>
  <c r="AF29" i="7"/>
  <c r="Y29" i="7"/>
  <c r="W29" i="7"/>
  <c r="U29" i="7"/>
  <c r="S29" i="7"/>
  <c r="Q29" i="7"/>
  <c r="O29" i="7"/>
  <c r="M29" i="7"/>
  <c r="K29" i="7"/>
  <c r="G29" i="7"/>
  <c r="F28" i="7"/>
  <c r="AF28" i="7"/>
  <c r="Y28" i="7"/>
  <c r="W28" i="7"/>
  <c r="U28" i="7"/>
  <c r="S28" i="7"/>
  <c r="Q28" i="7"/>
  <c r="O28" i="7"/>
  <c r="M28" i="7"/>
  <c r="K28" i="7"/>
  <c r="G28" i="7"/>
  <c r="F27" i="7"/>
  <c r="AF27" i="7"/>
  <c r="Y27" i="7"/>
  <c r="W27" i="7"/>
  <c r="U27" i="7"/>
  <c r="S27" i="7"/>
  <c r="Q27" i="7"/>
  <c r="O27" i="7"/>
  <c r="M27" i="7"/>
  <c r="K27" i="7"/>
  <c r="G27" i="7"/>
  <c r="F26" i="7"/>
  <c r="AF26" i="7"/>
  <c r="Y26" i="7"/>
  <c r="W26" i="7"/>
  <c r="U26" i="7"/>
  <c r="S26" i="7"/>
  <c r="Q26" i="7"/>
  <c r="O26" i="7"/>
  <c r="M26" i="7"/>
  <c r="K26" i="7"/>
  <c r="G26" i="7"/>
  <c r="F25" i="7"/>
  <c r="AF25" i="7"/>
  <c r="Y25" i="7"/>
  <c r="W25" i="7"/>
  <c r="U25" i="7"/>
  <c r="S25" i="7"/>
  <c r="Q25" i="7"/>
  <c r="O25" i="7"/>
  <c r="M25" i="7"/>
  <c r="K25" i="7"/>
  <c r="G25" i="7"/>
  <c r="F24" i="7"/>
  <c r="AF24" i="7"/>
  <c r="Y24" i="7"/>
  <c r="W24" i="7"/>
  <c r="U24" i="7"/>
  <c r="S24" i="7"/>
  <c r="Q24" i="7"/>
  <c r="O24" i="7"/>
  <c r="M24" i="7"/>
  <c r="K24" i="7"/>
  <c r="G24" i="7"/>
  <c r="F23" i="7"/>
  <c r="AF23" i="7"/>
  <c r="Y23" i="7"/>
  <c r="W23" i="7"/>
  <c r="U23" i="7"/>
  <c r="S23" i="7"/>
  <c r="Q23" i="7"/>
  <c r="O23" i="7"/>
  <c r="M23" i="7"/>
  <c r="K23" i="7"/>
  <c r="G23" i="7"/>
  <c r="F22" i="7"/>
  <c r="AF22" i="7"/>
  <c r="Y22" i="7"/>
  <c r="W22" i="7"/>
  <c r="U22" i="7"/>
  <c r="S22" i="7"/>
  <c r="Q22" i="7"/>
  <c r="O22" i="7"/>
  <c r="M22" i="7"/>
  <c r="K22" i="7"/>
  <c r="G22" i="7"/>
  <c r="F21" i="7"/>
  <c r="AF21" i="7"/>
  <c r="Y21" i="7"/>
  <c r="W21" i="7"/>
  <c r="U21" i="7"/>
  <c r="S21" i="7"/>
  <c r="Q21" i="7"/>
  <c r="O21" i="7"/>
  <c r="M21" i="7"/>
  <c r="K21" i="7"/>
  <c r="G21" i="7"/>
  <c r="F20" i="7"/>
  <c r="AF20" i="7"/>
  <c r="Y20" i="7"/>
  <c r="W20" i="7"/>
  <c r="U20" i="7"/>
  <c r="S20" i="7"/>
  <c r="Q20" i="7"/>
  <c r="O20" i="7"/>
  <c r="M20" i="7"/>
  <c r="K20" i="7"/>
  <c r="G20" i="7"/>
  <c r="F19" i="7"/>
  <c r="AF19" i="7"/>
  <c r="Y19" i="7"/>
  <c r="W19" i="7"/>
  <c r="U19" i="7"/>
  <c r="S19" i="7"/>
  <c r="Q19" i="7"/>
  <c r="O19" i="7"/>
  <c r="M19" i="7"/>
  <c r="K19" i="7"/>
  <c r="G19" i="7"/>
  <c r="F18" i="7"/>
  <c r="AF18" i="7"/>
  <c r="Y18" i="7"/>
  <c r="W18" i="7"/>
  <c r="U18" i="7"/>
  <c r="S18" i="7"/>
  <c r="Q18" i="7"/>
  <c r="O18" i="7"/>
  <c r="M18" i="7"/>
  <c r="K18" i="7"/>
  <c r="G18" i="7"/>
  <c r="F17" i="7"/>
  <c r="AF17" i="7"/>
  <c r="Y17" i="7"/>
  <c r="W17" i="7"/>
  <c r="U17" i="7"/>
  <c r="S17" i="7"/>
  <c r="Q17" i="7"/>
  <c r="O17" i="7"/>
  <c r="M17" i="7"/>
  <c r="K17" i="7"/>
  <c r="G17" i="7"/>
  <c r="F16" i="7"/>
  <c r="AF16" i="7"/>
  <c r="Y16" i="7"/>
  <c r="W16" i="7"/>
  <c r="U16" i="7"/>
  <c r="S16" i="7"/>
  <c r="Q16" i="7"/>
  <c r="O16" i="7"/>
  <c r="M16" i="7"/>
  <c r="K16" i="7"/>
  <c r="G16" i="7"/>
  <c r="F15" i="7"/>
  <c r="AF15" i="7"/>
  <c r="Y15" i="7"/>
  <c r="W15" i="7"/>
  <c r="U15" i="7"/>
  <c r="S15" i="7"/>
  <c r="Q15" i="7"/>
  <c r="O15" i="7"/>
  <c r="M15" i="7"/>
  <c r="K15" i="7"/>
  <c r="G15" i="7"/>
  <c r="F14" i="7"/>
  <c r="AF14" i="7"/>
  <c r="Y14" i="7"/>
  <c r="W14" i="7"/>
  <c r="U14" i="7"/>
  <c r="S14" i="7"/>
  <c r="Q14" i="7"/>
  <c r="O14" i="7"/>
  <c r="M14" i="7"/>
  <c r="K14" i="7"/>
  <c r="G14" i="7"/>
  <c r="F13" i="7"/>
  <c r="AF13" i="7"/>
  <c r="Y13" i="7"/>
  <c r="W13" i="7"/>
  <c r="U13" i="7"/>
  <c r="S13" i="7"/>
  <c r="Q13" i="7"/>
  <c r="O13" i="7"/>
  <c r="M13" i="7"/>
  <c r="K13" i="7"/>
  <c r="G13" i="7"/>
  <c r="F12" i="7"/>
  <c r="AF12" i="7"/>
  <c r="Y12" i="7"/>
  <c r="W12" i="7"/>
  <c r="U12" i="7"/>
  <c r="S12" i="7"/>
  <c r="Q12" i="7"/>
  <c r="O12" i="7"/>
  <c r="M12" i="7"/>
  <c r="K12" i="7"/>
  <c r="G12" i="7"/>
  <c r="F11" i="7"/>
  <c r="AF11" i="7"/>
  <c r="Y11" i="7"/>
  <c r="W11" i="7"/>
  <c r="U11" i="7"/>
  <c r="S11" i="7"/>
  <c r="Q11" i="7"/>
  <c r="O11" i="7"/>
  <c r="M11" i="7"/>
  <c r="K11" i="7"/>
  <c r="G11" i="7"/>
  <c r="F10" i="7"/>
  <c r="AF10" i="7"/>
  <c r="Y10" i="7"/>
  <c r="W10" i="7"/>
  <c r="U10" i="7"/>
  <c r="S10" i="7"/>
  <c r="Q10" i="7"/>
  <c r="O10" i="7"/>
  <c r="M10" i="7"/>
  <c r="K10" i="7"/>
  <c r="G10" i="7"/>
  <c r="F9" i="7"/>
  <c r="AF9" i="7"/>
  <c r="Y9" i="7"/>
  <c r="W9" i="7"/>
  <c r="U9" i="7"/>
  <c r="S9" i="7"/>
  <c r="Q9" i="7"/>
  <c r="O9" i="7"/>
  <c r="M9" i="7"/>
  <c r="K9" i="7"/>
  <c r="G9" i="7"/>
  <c r="F8" i="7"/>
  <c r="AF8" i="7"/>
  <c r="Y8" i="7"/>
  <c r="W8" i="7"/>
  <c r="U8" i="7"/>
  <c r="S8" i="7"/>
  <c r="Q8" i="7"/>
  <c r="O8" i="7"/>
  <c r="M8" i="7"/>
  <c r="K8" i="7"/>
  <c r="G8" i="7"/>
  <c r="AF7" i="7"/>
  <c r="Y7" i="7"/>
  <c r="W7" i="7"/>
  <c r="U7" i="7"/>
  <c r="S7" i="7"/>
  <c r="Q7" i="7"/>
  <c r="O7" i="7"/>
  <c r="M7" i="7"/>
  <c r="K7" i="7"/>
  <c r="G7" i="7"/>
  <c r="F6" i="7"/>
  <c r="AF6" i="7"/>
  <c r="Y6" i="7"/>
  <c r="W6" i="7"/>
  <c r="U6" i="7"/>
  <c r="S6" i="7"/>
  <c r="Q6" i="7"/>
  <c r="O6" i="7"/>
  <c r="M6" i="7"/>
  <c r="K6" i="7"/>
  <c r="G6" i="7"/>
  <c r="F5" i="7"/>
  <c r="AF5" i="7"/>
  <c r="Y5" i="7"/>
  <c r="W5" i="7"/>
  <c r="U5" i="7"/>
  <c r="S5" i="7"/>
  <c r="Q5" i="7"/>
  <c r="O5" i="7"/>
  <c r="K5" i="7"/>
  <c r="G5" i="7"/>
  <c r="F4" i="7"/>
  <c r="AF4" i="7"/>
  <c r="Y4" i="7"/>
  <c r="W4" i="7"/>
  <c r="U4" i="7"/>
  <c r="S4" i="7"/>
  <c r="Q4" i="7"/>
  <c r="O4" i="7"/>
  <c r="M4" i="7"/>
  <c r="K4" i="7"/>
  <c r="G4" i="7"/>
  <c r="W224" i="6"/>
  <c r="U224" i="6"/>
  <c r="S224" i="6"/>
  <c r="Q224" i="6"/>
  <c r="O224" i="6"/>
  <c r="M224" i="6"/>
  <c r="K224" i="6"/>
  <c r="I224" i="6"/>
  <c r="E224" i="6"/>
  <c r="B204" i="6"/>
  <c r="B205" i="6"/>
  <c r="B206" i="6"/>
  <c r="B207" i="6"/>
  <c r="B208" i="6"/>
  <c r="B209" i="6"/>
  <c r="B210" i="6"/>
  <c r="B211" i="6"/>
  <c r="B212" i="6"/>
  <c r="B213" i="6"/>
  <c r="B214" i="6"/>
  <c r="B215" i="6"/>
  <c r="B216" i="6"/>
  <c r="B217" i="6"/>
  <c r="B218" i="6"/>
  <c r="B219" i="6"/>
  <c r="B220" i="6"/>
  <c r="B221" i="6"/>
  <c r="B222" i="6"/>
  <c r="B223" i="6"/>
  <c r="B224" i="6"/>
  <c r="W223" i="6"/>
  <c r="U223" i="6"/>
  <c r="S223" i="6"/>
  <c r="Q223" i="6"/>
  <c r="O223" i="6"/>
  <c r="M223" i="6"/>
  <c r="K223" i="6"/>
  <c r="I223" i="6"/>
  <c r="E223" i="6"/>
  <c r="W222" i="6"/>
  <c r="U222" i="6"/>
  <c r="S222" i="6"/>
  <c r="Q222" i="6"/>
  <c r="O222" i="6"/>
  <c r="M222" i="6"/>
  <c r="K222" i="6"/>
  <c r="I222" i="6"/>
  <c r="E222" i="6"/>
  <c r="W221" i="6"/>
  <c r="U221" i="6"/>
  <c r="S221" i="6"/>
  <c r="Q221" i="6"/>
  <c r="O221" i="6"/>
  <c r="M221" i="6"/>
  <c r="K221" i="6"/>
  <c r="I221" i="6"/>
  <c r="E221" i="6"/>
  <c r="W220" i="6"/>
  <c r="U220" i="6"/>
  <c r="S220" i="6"/>
  <c r="Q220" i="6"/>
  <c r="O220" i="6"/>
  <c r="M220" i="6"/>
  <c r="K220" i="6"/>
  <c r="I220" i="6"/>
  <c r="E220" i="6"/>
  <c r="W219" i="6"/>
  <c r="U219" i="6"/>
  <c r="S219" i="6"/>
  <c r="Q219" i="6"/>
  <c r="O219" i="6"/>
  <c r="M219" i="6"/>
  <c r="K219" i="6"/>
  <c r="I219" i="6"/>
  <c r="E219" i="6"/>
  <c r="W218" i="6"/>
  <c r="U218" i="6"/>
  <c r="S218" i="6"/>
  <c r="Q218" i="6"/>
  <c r="O218" i="6"/>
  <c r="M218" i="6"/>
  <c r="K218" i="6"/>
  <c r="I218" i="6"/>
  <c r="E218" i="6"/>
  <c r="W217" i="6"/>
  <c r="U217" i="6"/>
  <c r="S217" i="6"/>
  <c r="Q217" i="6"/>
  <c r="O217" i="6"/>
  <c r="M217" i="6"/>
  <c r="K217" i="6"/>
  <c r="I217" i="6"/>
  <c r="E217" i="6"/>
  <c r="W216" i="6"/>
  <c r="U216" i="6"/>
  <c r="S216" i="6"/>
  <c r="Q216" i="6"/>
  <c r="O216" i="6"/>
  <c r="M216" i="6"/>
  <c r="K216" i="6"/>
  <c r="I216" i="6"/>
  <c r="E216" i="6"/>
  <c r="W215" i="6"/>
  <c r="U215" i="6"/>
  <c r="S215" i="6"/>
  <c r="Q215" i="6"/>
  <c r="O215" i="6"/>
  <c r="M215" i="6"/>
  <c r="K215" i="6"/>
  <c r="I215" i="6"/>
  <c r="E215" i="6"/>
  <c r="W214" i="6"/>
  <c r="U214" i="6"/>
  <c r="S214" i="6"/>
  <c r="Q214" i="6"/>
  <c r="O214" i="6"/>
  <c r="M214" i="6"/>
  <c r="K214" i="6"/>
  <c r="I214" i="6"/>
  <c r="E214" i="6"/>
  <c r="W213" i="6"/>
  <c r="U213" i="6"/>
  <c r="S213" i="6"/>
  <c r="Q213" i="6"/>
  <c r="O213" i="6"/>
  <c r="M213" i="6"/>
  <c r="K213" i="6"/>
  <c r="I213" i="6"/>
  <c r="E213" i="6"/>
  <c r="W212" i="6"/>
  <c r="U212" i="6"/>
  <c r="S212" i="6"/>
  <c r="Q212" i="6"/>
  <c r="O212" i="6"/>
  <c r="M212" i="6"/>
  <c r="K212" i="6"/>
  <c r="I212" i="6"/>
  <c r="E212" i="6"/>
  <c r="W211" i="6"/>
  <c r="U211" i="6"/>
  <c r="S211" i="6"/>
  <c r="Q211" i="6"/>
  <c r="O211" i="6"/>
  <c r="M211" i="6"/>
  <c r="K211" i="6"/>
  <c r="I211" i="6"/>
  <c r="E211" i="6"/>
  <c r="W210" i="6"/>
  <c r="U210" i="6"/>
  <c r="S210" i="6"/>
  <c r="Q210" i="6"/>
  <c r="O210" i="6"/>
  <c r="M210" i="6"/>
  <c r="K210" i="6"/>
  <c r="I210" i="6"/>
  <c r="E210" i="6"/>
  <c r="W209" i="6"/>
  <c r="U209" i="6"/>
  <c r="S209" i="6"/>
  <c r="Q209" i="6"/>
  <c r="O209" i="6"/>
  <c r="M209" i="6"/>
  <c r="K209" i="6"/>
  <c r="I209" i="6"/>
  <c r="E209" i="6"/>
  <c r="W208" i="6"/>
  <c r="U208" i="6"/>
  <c r="S208" i="6"/>
  <c r="Q208" i="6"/>
  <c r="O208" i="6"/>
  <c r="M208" i="6"/>
  <c r="K208" i="6"/>
  <c r="I208" i="6"/>
  <c r="E208" i="6"/>
  <c r="W207" i="6"/>
  <c r="U207" i="6"/>
  <c r="S207" i="6"/>
  <c r="Q207" i="6"/>
  <c r="O207" i="6"/>
  <c r="M207" i="6"/>
  <c r="K207" i="6"/>
  <c r="I207" i="6"/>
  <c r="E207" i="6"/>
  <c r="W206" i="6"/>
  <c r="U206" i="6"/>
  <c r="S206" i="6"/>
  <c r="Q206" i="6"/>
  <c r="O206" i="6"/>
  <c r="M206" i="6"/>
  <c r="K206" i="6"/>
  <c r="I206" i="6"/>
  <c r="E206" i="6"/>
  <c r="W205" i="6"/>
  <c r="U205" i="6"/>
  <c r="S205" i="6"/>
  <c r="Q205" i="6"/>
  <c r="O205" i="6"/>
  <c r="M205" i="6"/>
  <c r="K205" i="6"/>
  <c r="I205" i="6"/>
  <c r="E205" i="6"/>
  <c r="W204" i="6"/>
  <c r="U204" i="6"/>
  <c r="S204" i="6"/>
  <c r="Q204" i="6"/>
  <c r="O204" i="6"/>
  <c r="M204" i="6"/>
  <c r="K204" i="6"/>
  <c r="I204" i="6"/>
  <c r="E204" i="6"/>
  <c r="W203" i="6"/>
  <c r="U203" i="6"/>
  <c r="S203" i="6"/>
  <c r="Q203" i="6"/>
  <c r="O203" i="6"/>
  <c r="M203" i="6"/>
  <c r="K203" i="6"/>
  <c r="I203" i="6"/>
  <c r="E203" i="6"/>
  <c r="W202" i="6"/>
  <c r="U202" i="6"/>
  <c r="S202" i="6"/>
  <c r="Q202" i="6"/>
  <c r="O202" i="6"/>
  <c r="M202" i="6"/>
  <c r="K202" i="6"/>
  <c r="I202" i="6"/>
  <c r="E202"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30" i="6"/>
  <c r="B131" i="6"/>
  <c r="B132" i="6"/>
  <c r="B133" i="6"/>
  <c r="B134" i="6"/>
  <c r="B135" i="6"/>
  <c r="B136" i="6"/>
  <c r="B137" i="6"/>
  <c r="B138" i="6"/>
  <c r="B139" i="6"/>
  <c r="B140" i="6"/>
  <c r="B141" i="6"/>
  <c r="B142" i="6"/>
  <c r="B143" i="6"/>
  <c r="B144" i="6"/>
  <c r="B145" i="6"/>
  <c r="B146" i="6"/>
  <c r="B147" i="6"/>
  <c r="B148" i="6"/>
  <c r="B149" i="6"/>
  <c r="B150" i="6"/>
  <c r="B151" i="6"/>
  <c r="B152" i="6"/>
  <c r="B153" i="6"/>
  <c r="B154" i="6"/>
  <c r="B155" i="6"/>
  <c r="B156" i="6"/>
  <c r="B157" i="6"/>
  <c r="B158" i="6"/>
  <c r="B159" i="6"/>
  <c r="B160" i="6"/>
  <c r="B161" i="6"/>
  <c r="B162" i="6"/>
  <c r="B163" i="6"/>
  <c r="B164" i="6"/>
  <c r="B165" i="6"/>
  <c r="B166" i="6"/>
  <c r="B167" i="6"/>
  <c r="B168" i="6"/>
  <c r="B169" i="6"/>
  <c r="B170" i="6"/>
  <c r="B171" i="6"/>
  <c r="B172" i="6"/>
  <c r="B173" i="6"/>
  <c r="B174" i="6"/>
  <c r="B175" i="6"/>
  <c r="B176" i="6"/>
  <c r="B177" i="6"/>
  <c r="B178" i="6"/>
  <c r="B179" i="6"/>
  <c r="B180" i="6"/>
  <c r="B181" i="6"/>
  <c r="B182" i="6"/>
  <c r="B183" i="6"/>
  <c r="B184" i="6"/>
  <c r="B185" i="6"/>
  <c r="B186" i="6"/>
  <c r="B187" i="6"/>
  <c r="B188" i="6"/>
  <c r="B189" i="6"/>
  <c r="B190" i="6"/>
  <c r="B191" i="6"/>
  <c r="B192" i="6"/>
  <c r="B193" i="6"/>
  <c r="B194" i="6"/>
  <c r="B195" i="6"/>
  <c r="B196" i="6"/>
  <c r="B197" i="6"/>
  <c r="B198" i="6"/>
  <c r="B199" i="6"/>
  <c r="B200" i="6"/>
  <c r="B201" i="6"/>
  <c r="B202" i="6"/>
  <c r="W201" i="6"/>
  <c r="U201" i="6"/>
  <c r="S201" i="6"/>
  <c r="Q201" i="6"/>
  <c r="O201" i="6"/>
  <c r="M201" i="6"/>
  <c r="K201" i="6"/>
  <c r="I201" i="6"/>
  <c r="E201" i="6"/>
  <c r="W200" i="6"/>
  <c r="U200" i="6"/>
  <c r="S200" i="6"/>
  <c r="Q200" i="6"/>
  <c r="O200" i="6"/>
  <c r="M200" i="6"/>
  <c r="K200" i="6"/>
  <c r="I200" i="6"/>
  <c r="E200" i="6"/>
  <c r="W199" i="6"/>
  <c r="U199" i="6"/>
  <c r="S199" i="6"/>
  <c r="Q199" i="6"/>
  <c r="O199" i="6"/>
  <c r="M199" i="6"/>
  <c r="K199" i="6"/>
  <c r="I199" i="6"/>
  <c r="E199" i="6"/>
  <c r="W198" i="6"/>
  <c r="U198" i="6"/>
  <c r="S198" i="6"/>
  <c r="Q198" i="6"/>
  <c r="O198" i="6"/>
  <c r="M198" i="6"/>
  <c r="K198" i="6"/>
  <c r="I198" i="6"/>
  <c r="E198" i="6"/>
  <c r="W197" i="6"/>
  <c r="U197" i="6"/>
  <c r="S197" i="6"/>
  <c r="Q197" i="6"/>
  <c r="O197" i="6"/>
  <c r="M197" i="6"/>
  <c r="K197" i="6"/>
  <c r="I197" i="6"/>
  <c r="E197" i="6"/>
  <c r="W196" i="6"/>
  <c r="U196" i="6"/>
  <c r="S196" i="6"/>
  <c r="Q196" i="6"/>
  <c r="O196" i="6"/>
  <c r="M196" i="6"/>
  <c r="K196" i="6"/>
  <c r="I196" i="6"/>
  <c r="E196" i="6"/>
  <c r="W195" i="6"/>
  <c r="U195" i="6"/>
  <c r="S195" i="6"/>
  <c r="Q195" i="6"/>
  <c r="O195" i="6"/>
  <c r="M195" i="6"/>
  <c r="K195" i="6"/>
  <c r="I195" i="6"/>
  <c r="E195" i="6"/>
  <c r="W194" i="6"/>
  <c r="U194" i="6"/>
  <c r="S194" i="6"/>
  <c r="Q194" i="6"/>
  <c r="O194" i="6"/>
  <c r="M194" i="6"/>
  <c r="K194" i="6"/>
  <c r="I194" i="6"/>
  <c r="E194" i="6"/>
  <c r="W193" i="6"/>
  <c r="U193" i="6"/>
  <c r="S193" i="6"/>
  <c r="Q193" i="6"/>
  <c r="O193" i="6"/>
  <c r="M193" i="6"/>
  <c r="K193" i="6"/>
  <c r="I193" i="6"/>
  <c r="E193" i="6"/>
  <c r="W192" i="6"/>
  <c r="U192" i="6"/>
  <c r="S192" i="6"/>
  <c r="Q192" i="6"/>
  <c r="O192" i="6"/>
  <c r="M192" i="6"/>
  <c r="K192" i="6"/>
  <c r="I192" i="6"/>
  <c r="E192" i="6"/>
  <c r="W191" i="6"/>
  <c r="U191" i="6"/>
  <c r="S191" i="6"/>
  <c r="Q191" i="6"/>
  <c r="O191" i="6"/>
  <c r="M191" i="6"/>
  <c r="K191" i="6"/>
  <c r="I191" i="6"/>
  <c r="E191" i="6"/>
  <c r="W190" i="6"/>
  <c r="U190" i="6"/>
  <c r="S190" i="6"/>
  <c r="Q190" i="6"/>
  <c r="O190" i="6"/>
  <c r="M190" i="6"/>
  <c r="K190" i="6"/>
  <c r="I190" i="6"/>
  <c r="E190" i="6"/>
  <c r="W189" i="6"/>
  <c r="U189" i="6"/>
  <c r="S189" i="6"/>
  <c r="Q189" i="6"/>
  <c r="O189" i="6"/>
  <c r="M189" i="6"/>
  <c r="K189" i="6"/>
  <c r="I189" i="6"/>
  <c r="E189" i="6"/>
  <c r="W188" i="6"/>
  <c r="U188" i="6"/>
  <c r="S188" i="6"/>
  <c r="Q188" i="6"/>
  <c r="O188" i="6"/>
  <c r="M188" i="6"/>
  <c r="K188" i="6"/>
  <c r="I188" i="6"/>
  <c r="E188" i="6"/>
  <c r="W187" i="6"/>
  <c r="U187" i="6"/>
  <c r="S187" i="6"/>
  <c r="Q187" i="6"/>
  <c r="O187" i="6"/>
  <c r="M187" i="6"/>
  <c r="K187" i="6"/>
  <c r="I187" i="6"/>
  <c r="E187" i="6"/>
  <c r="W186" i="6"/>
  <c r="U186" i="6"/>
  <c r="S186" i="6"/>
  <c r="Q186" i="6"/>
  <c r="O186" i="6"/>
  <c r="M186" i="6"/>
  <c r="K186" i="6"/>
  <c r="I186" i="6"/>
  <c r="E186" i="6"/>
  <c r="W185" i="6"/>
  <c r="U185" i="6"/>
  <c r="S185" i="6"/>
  <c r="Q185" i="6"/>
  <c r="O185" i="6"/>
  <c r="M185" i="6"/>
  <c r="K185" i="6"/>
  <c r="I185" i="6"/>
  <c r="E185" i="6"/>
  <c r="W184" i="6"/>
  <c r="U184" i="6"/>
  <c r="S184" i="6"/>
  <c r="Q184" i="6"/>
  <c r="O184" i="6"/>
  <c r="M184" i="6"/>
  <c r="K184" i="6"/>
  <c r="I184" i="6"/>
  <c r="E184" i="6"/>
  <c r="W183" i="6"/>
  <c r="U183" i="6"/>
  <c r="S183" i="6"/>
  <c r="Q183" i="6"/>
  <c r="O183" i="6"/>
  <c r="M183" i="6"/>
  <c r="K183" i="6"/>
  <c r="I183" i="6"/>
  <c r="E183" i="6"/>
  <c r="W182" i="6"/>
  <c r="U182" i="6"/>
  <c r="S182" i="6"/>
  <c r="Q182" i="6"/>
  <c r="O182" i="6"/>
  <c r="M182" i="6"/>
  <c r="K182" i="6"/>
  <c r="I182" i="6"/>
  <c r="E182" i="6"/>
  <c r="W181" i="6"/>
  <c r="U181" i="6"/>
  <c r="S181" i="6"/>
  <c r="Q181" i="6"/>
  <c r="O181" i="6"/>
  <c r="M181" i="6"/>
  <c r="K181" i="6"/>
  <c r="I181" i="6"/>
  <c r="E181" i="6"/>
  <c r="W180" i="6"/>
  <c r="U180" i="6"/>
  <c r="S180" i="6"/>
  <c r="Q180" i="6"/>
  <c r="O180" i="6"/>
  <c r="M180" i="6"/>
  <c r="K180" i="6"/>
  <c r="I180" i="6"/>
  <c r="E180" i="6"/>
  <c r="W179" i="6"/>
  <c r="U179" i="6"/>
  <c r="S179" i="6"/>
  <c r="Q179" i="6"/>
  <c r="O179" i="6"/>
  <c r="M179" i="6"/>
  <c r="K179" i="6"/>
  <c r="I179" i="6"/>
  <c r="E179" i="6"/>
  <c r="W178" i="6"/>
  <c r="U178" i="6"/>
  <c r="S178" i="6"/>
  <c r="Q178" i="6"/>
  <c r="O178" i="6"/>
  <c r="M178" i="6"/>
  <c r="K178" i="6"/>
  <c r="I178" i="6"/>
  <c r="E178" i="6"/>
  <c r="W177" i="6"/>
  <c r="U177" i="6"/>
  <c r="S177" i="6"/>
  <c r="Q177" i="6"/>
  <c r="O177" i="6"/>
  <c r="M177" i="6"/>
  <c r="K177" i="6"/>
  <c r="I177" i="6"/>
  <c r="E177" i="6"/>
  <c r="W176" i="6"/>
  <c r="U176" i="6"/>
  <c r="S176" i="6"/>
  <c r="Q176" i="6"/>
  <c r="O176" i="6"/>
  <c r="M176" i="6"/>
  <c r="K176" i="6"/>
  <c r="I176" i="6"/>
  <c r="E176" i="6"/>
  <c r="W175" i="6"/>
  <c r="U175" i="6"/>
  <c r="S175" i="6"/>
  <c r="Q175" i="6"/>
  <c r="O175" i="6"/>
  <c r="M175" i="6"/>
  <c r="K175" i="6"/>
  <c r="I175" i="6"/>
  <c r="E175" i="6"/>
  <c r="W174" i="6"/>
  <c r="U174" i="6"/>
  <c r="S174" i="6"/>
  <c r="Q174" i="6"/>
  <c r="O174" i="6"/>
  <c r="M174" i="6"/>
  <c r="K174" i="6"/>
  <c r="I174" i="6"/>
  <c r="E174" i="6"/>
  <c r="W173" i="6"/>
  <c r="U173" i="6"/>
  <c r="S173" i="6"/>
  <c r="Q173" i="6"/>
  <c r="O173" i="6"/>
  <c r="M173" i="6"/>
  <c r="K173" i="6"/>
  <c r="I173" i="6"/>
  <c r="E173" i="6"/>
  <c r="W172" i="6"/>
  <c r="U172" i="6"/>
  <c r="S172" i="6"/>
  <c r="Q172" i="6"/>
  <c r="O172" i="6"/>
  <c r="M172" i="6"/>
  <c r="K172" i="6"/>
  <c r="I172" i="6"/>
  <c r="E172" i="6"/>
  <c r="W171" i="6"/>
  <c r="U171" i="6"/>
  <c r="S171" i="6"/>
  <c r="Q171" i="6"/>
  <c r="O171" i="6"/>
  <c r="M171" i="6"/>
  <c r="K171" i="6"/>
  <c r="I171" i="6"/>
  <c r="E171" i="6"/>
  <c r="W170" i="6"/>
  <c r="U170" i="6"/>
  <c r="S170" i="6"/>
  <c r="Q170" i="6"/>
  <c r="O170" i="6"/>
  <c r="M170" i="6"/>
  <c r="K170" i="6"/>
  <c r="I170" i="6"/>
  <c r="E170" i="6"/>
  <c r="W169" i="6"/>
  <c r="U169" i="6"/>
  <c r="S169" i="6"/>
  <c r="Q169" i="6"/>
  <c r="O169" i="6"/>
  <c r="M169" i="6"/>
  <c r="K169" i="6"/>
  <c r="I169" i="6"/>
  <c r="E169" i="6"/>
  <c r="W168" i="6"/>
  <c r="U168" i="6"/>
  <c r="S168" i="6"/>
  <c r="Q168" i="6"/>
  <c r="O168" i="6"/>
  <c r="M168" i="6"/>
  <c r="K168" i="6"/>
  <c r="I168" i="6"/>
  <c r="E168" i="6"/>
  <c r="W167" i="6"/>
  <c r="U167" i="6"/>
  <c r="S167" i="6"/>
  <c r="Q167" i="6"/>
  <c r="O167" i="6"/>
  <c r="M167" i="6"/>
  <c r="K167" i="6"/>
  <c r="I167" i="6"/>
  <c r="E167" i="6"/>
  <c r="W166" i="6"/>
  <c r="U166" i="6"/>
  <c r="S166" i="6"/>
  <c r="Q166" i="6"/>
  <c r="O166" i="6"/>
  <c r="M166" i="6"/>
  <c r="K166" i="6"/>
  <c r="I166" i="6"/>
  <c r="E166" i="6"/>
  <c r="W165" i="6"/>
  <c r="U165" i="6"/>
  <c r="S165" i="6"/>
  <c r="Q165" i="6"/>
  <c r="O165" i="6"/>
  <c r="M165" i="6"/>
  <c r="K165" i="6"/>
  <c r="I165" i="6"/>
  <c r="E165" i="6"/>
  <c r="W164" i="6"/>
  <c r="U164" i="6"/>
  <c r="S164" i="6"/>
  <c r="Q164" i="6"/>
  <c r="O164" i="6"/>
  <c r="M164" i="6"/>
  <c r="K164" i="6"/>
  <c r="I164" i="6"/>
  <c r="E164" i="6"/>
  <c r="W163" i="6"/>
  <c r="U163" i="6"/>
  <c r="S163" i="6"/>
  <c r="Q163" i="6"/>
  <c r="O163" i="6"/>
  <c r="M163" i="6"/>
  <c r="K163" i="6"/>
  <c r="I163" i="6"/>
  <c r="E163" i="6"/>
  <c r="W162" i="6"/>
  <c r="U162" i="6"/>
  <c r="S162" i="6"/>
  <c r="Q162" i="6"/>
  <c r="O162" i="6"/>
  <c r="M162" i="6"/>
  <c r="K162" i="6"/>
  <c r="I162" i="6"/>
  <c r="E162" i="6"/>
  <c r="W161" i="6"/>
  <c r="U161" i="6"/>
  <c r="S161" i="6"/>
  <c r="Q161" i="6"/>
  <c r="O161" i="6"/>
  <c r="M161" i="6"/>
  <c r="K161" i="6"/>
  <c r="I161" i="6"/>
  <c r="E161" i="6"/>
  <c r="W160" i="6"/>
  <c r="U160" i="6"/>
  <c r="S160" i="6"/>
  <c r="Q160" i="6"/>
  <c r="O160" i="6"/>
  <c r="M160" i="6"/>
  <c r="K160" i="6"/>
  <c r="I160" i="6"/>
  <c r="E160" i="6"/>
  <c r="W159" i="6"/>
  <c r="U159" i="6"/>
  <c r="S159" i="6"/>
  <c r="Q159" i="6"/>
  <c r="O159" i="6"/>
  <c r="M159" i="6"/>
  <c r="K159" i="6"/>
  <c r="I159" i="6"/>
  <c r="E159" i="6"/>
  <c r="W158" i="6"/>
  <c r="U158" i="6"/>
  <c r="S158" i="6"/>
  <c r="Q158" i="6"/>
  <c r="O158" i="6"/>
  <c r="M158" i="6"/>
  <c r="K158" i="6"/>
  <c r="I158" i="6"/>
  <c r="E158" i="6"/>
  <c r="W157" i="6"/>
  <c r="U157" i="6"/>
  <c r="S157" i="6"/>
  <c r="Q157" i="6"/>
  <c r="O157" i="6"/>
  <c r="M157" i="6"/>
  <c r="K157" i="6"/>
  <c r="I157" i="6"/>
  <c r="E157" i="6"/>
  <c r="W156" i="6"/>
  <c r="U156" i="6"/>
  <c r="S156" i="6"/>
  <c r="Q156" i="6"/>
  <c r="O156" i="6"/>
  <c r="M156" i="6"/>
  <c r="K156" i="6"/>
  <c r="I156" i="6"/>
  <c r="E156" i="6"/>
  <c r="W155" i="6"/>
  <c r="U155" i="6"/>
  <c r="S155" i="6"/>
  <c r="Q155" i="6"/>
  <c r="O155" i="6"/>
  <c r="M155" i="6"/>
  <c r="K155" i="6"/>
  <c r="I155" i="6"/>
  <c r="E155" i="6"/>
  <c r="W154" i="6"/>
  <c r="U154" i="6"/>
  <c r="S154" i="6"/>
  <c r="Q154" i="6"/>
  <c r="O154" i="6"/>
  <c r="M154" i="6"/>
  <c r="K154" i="6"/>
  <c r="I154" i="6"/>
  <c r="E154" i="6"/>
  <c r="W153" i="6"/>
  <c r="U153" i="6"/>
  <c r="S153" i="6"/>
  <c r="Q153" i="6"/>
  <c r="O153" i="6"/>
  <c r="M153" i="6"/>
  <c r="K153" i="6"/>
  <c r="I153" i="6"/>
  <c r="E153" i="6"/>
  <c r="W152" i="6"/>
  <c r="U152" i="6"/>
  <c r="S152" i="6"/>
  <c r="Q152" i="6"/>
  <c r="O152" i="6"/>
  <c r="M152" i="6"/>
  <c r="K152" i="6"/>
  <c r="I152" i="6"/>
  <c r="E152" i="6"/>
  <c r="W151" i="6"/>
  <c r="U151" i="6"/>
  <c r="S151" i="6"/>
  <c r="Q151" i="6"/>
  <c r="O151" i="6"/>
  <c r="M151" i="6"/>
  <c r="K151" i="6"/>
  <c r="I151" i="6"/>
  <c r="E151" i="6"/>
  <c r="W150" i="6"/>
  <c r="U150" i="6"/>
  <c r="S150" i="6"/>
  <c r="Q150" i="6"/>
  <c r="O150" i="6"/>
  <c r="M150" i="6"/>
  <c r="K150" i="6"/>
  <c r="I150" i="6"/>
  <c r="E150" i="6"/>
  <c r="W149" i="6"/>
  <c r="U149" i="6"/>
  <c r="S149" i="6"/>
  <c r="Q149" i="6"/>
  <c r="O149" i="6"/>
  <c r="M149" i="6"/>
  <c r="K149" i="6"/>
  <c r="I149" i="6"/>
  <c r="E149" i="6"/>
  <c r="W148" i="6"/>
  <c r="U148" i="6"/>
  <c r="S148" i="6"/>
  <c r="Q148" i="6"/>
  <c r="O148" i="6"/>
  <c r="M148" i="6"/>
  <c r="K148" i="6"/>
  <c r="I148" i="6"/>
  <c r="E148" i="6"/>
  <c r="W147" i="6"/>
  <c r="U147" i="6"/>
  <c r="S147" i="6"/>
  <c r="Q147" i="6"/>
  <c r="O147" i="6"/>
  <c r="M147" i="6"/>
  <c r="K147" i="6"/>
  <c r="I147" i="6"/>
  <c r="E147" i="6"/>
  <c r="W146" i="6"/>
  <c r="U146" i="6"/>
  <c r="S146" i="6"/>
  <c r="Q146" i="6"/>
  <c r="O146" i="6"/>
  <c r="M146" i="6"/>
  <c r="K146" i="6"/>
  <c r="I146" i="6"/>
  <c r="E146" i="6"/>
  <c r="W145" i="6"/>
  <c r="U145" i="6"/>
  <c r="S145" i="6"/>
  <c r="Q145" i="6"/>
  <c r="O145" i="6"/>
  <c r="M145" i="6"/>
  <c r="K145" i="6"/>
  <c r="I145" i="6"/>
  <c r="E145" i="6"/>
  <c r="W144" i="6"/>
  <c r="U144" i="6"/>
  <c r="S144" i="6"/>
  <c r="Q144" i="6"/>
  <c r="O144" i="6"/>
  <c r="M144" i="6"/>
  <c r="K144" i="6"/>
  <c r="I144" i="6"/>
  <c r="E144" i="6"/>
  <c r="W143" i="6"/>
  <c r="U143" i="6"/>
  <c r="S143" i="6"/>
  <c r="Q143" i="6"/>
  <c r="O143" i="6"/>
  <c r="M143" i="6"/>
  <c r="K143" i="6"/>
  <c r="I143" i="6"/>
  <c r="E143" i="6"/>
  <c r="W142" i="6"/>
  <c r="U142" i="6"/>
  <c r="S142" i="6"/>
  <c r="Q142" i="6"/>
  <c r="O142" i="6"/>
  <c r="M142" i="6"/>
  <c r="K142" i="6"/>
  <c r="I142" i="6"/>
  <c r="E142" i="6"/>
  <c r="W141" i="6"/>
  <c r="U141" i="6"/>
  <c r="S141" i="6"/>
  <c r="Q141" i="6"/>
  <c r="O141" i="6"/>
  <c r="M141" i="6"/>
  <c r="K141" i="6"/>
  <c r="I141" i="6"/>
  <c r="E141" i="6"/>
  <c r="W140" i="6"/>
  <c r="U140" i="6"/>
  <c r="S140" i="6"/>
  <c r="Q140" i="6"/>
  <c r="O140" i="6"/>
  <c r="M140" i="6"/>
  <c r="K140" i="6"/>
  <c r="I140" i="6"/>
  <c r="E140" i="6"/>
  <c r="W139" i="6"/>
  <c r="U139" i="6"/>
  <c r="S139" i="6"/>
  <c r="Q139" i="6"/>
  <c r="O139" i="6"/>
  <c r="M139" i="6"/>
  <c r="K139" i="6"/>
  <c r="I139" i="6"/>
  <c r="E139" i="6"/>
  <c r="W138" i="6"/>
  <c r="U138" i="6"/>
  <c r="S138" i="6"/>
  <c r="Q138" i="6"/>
  <c r="O138" i="6"/>
  <c r="M138" i="6"/>
  <c r="K138" i="6"/>
  <c r="I138" i="6"/>
  <c r="E138" i="6"/>
  <c r="W137" i="6"/>
  <c r="U137" i="6"/>
  <c r="S137" i="6"/>
  <c r="Q137" i="6"/>
  <c r="O137" i="6"/>
  <c r="M137" i="6"/>
  <c r="K137" i="6"/>
  <c r="I137" i="6"/>
  <c r="E137" i="6"/>
  <c r="W136" i="6"/>
  <c r="U136" i="6"/>
  <c r="S136" i="6"/>
  <c r="Q136" i="6"/>
  <c r="O136" i="6"/>
  <c r="M136" i="6"/>
  <c r="K136" i="6"/>
  <c r="I136" i="6"/>
  <c r="E136" i="6"/>
  <c r="W135" i="6"/>
  <c r="U135" i="6"/>
  <c r="S135" i="6"/>
  <c r="Q135" i="6"/>
  <c r="O135" i="6"/>
  <c r="M135" i="6"/>
  <c r="K135" i="6"/>
  <c r="I135" i="6"/>
  <c r="E135" i="6"/>
  <c r="W134" i="6"/>
  <c r="U134" i="6"/>
  <c r="S134" i="6"/>
  <c r="Q134" i="6"/>
  <c r="O134" i="6"/>
  <c r="M134" i="6"/>
  <c r="K134" i="6"/>
  <c r="I134" i="6"/>
  <c r="E134" i="6"/>
  <c r="W133" i="6"/>
  <c r="U133" i="6"/>
  <c r="S133" i="6"/>
  <c r="Q133" i="6"/>
  <c r="O133" i="6"/>
  <c r="M133" i="6"/>
  <c r="K133" i="6"/>
  <c r="I133" i="6"/>
  <c r="E133" i="6"/>
  <c r="W132" i="6"/>
  <c r="U132" i="6"/>
  <c r="S132" i="6"/>
  <c r="Q132" i="6"/>
  <c r="O132" i="6"/>
  <c r="M132" i="6"/>
  <c r="K132" i="6"/>
  <c r="I132" i="6"/>
  <c r="E132" i="6"/>
  <c r="W131" i="6"/>
  <c r="U131" i="6"/>
  <c r="S131" i="6"/>
  <c r="Q131" i="6"/>
  <c r="O131" i="6"/>
  <c r="M131" i="6"/>
  <c r="K131" i="6"/>
  <c r="I131" i="6"/>
  <c r="E131" i="6"/>
  <c r="W130" i="6"/>
  <c r="U130" i="6"/>
  <c r="S130" i="6"/>
  <c r="Q130" i="6"/>
  <c r="O130" i="6"/>
  <c r="M130" i="6"/>
  <c r="K130" i="6"/>
  <c r="I130" i="6"/>
  <c r="E130" i="6"/>
  <c r="W129" i="6"/>
  <c r="U129" i="6"/>
  <c r="S129" i="6"/>
  <c r="Q129" i="6"/>
  <c r="O129" i="6"/>
  <c r="M129" i="6"/>
  <c r="K129" i="6"/>
  <c r="I129" i="6"/>
  <c r="E129" i="6"/>
  <c r="W128" i="6"/>
  <c r="U128" i="6"/>
  <c r="S128" i="6"/>
  <c r="Q128" i="6"/>
  <c r="O128" i="6"/>
  <c r="M128" i="6"/>
  <c r="K128" i="6"/>
  <c r="I128" i="6"/>
  <c r="E128" i="6"/>
  <c r="W127" i="6"/>
  <c r="U127" i="6"/>
  <c r="S127" i="6"/>
  <c r="Q127" i="6"/>
  <c r="O127" i="6"/>
  <c r="M127" i="6"/>
  <c r="K127" i="6"/>
  <c r="I127" i="6"/>
  <c r="E127" i="6"/>
  <c r="W126" i="6"/>
  <c r="U126" i="6"/>
  <c r="S126" i="6"/>
  <c r="Q126" i="6"/>
  <c r="O126" i="6"/>
  <c r="M126" i="6"/>
  <c r="K126" i="6"/>
  <c r="I126" i="6"/>
  <c r="E126" i="6"/>
  <c r="W125" i="6"/>
  <c r="U125" i="6"/>
  <c r="S125" i="6"/>
  <c r="Q125" i="6"/>
  <c r="O125" i="6"/>
  <c r="M125" i="6"/>
  <c r="K125" i="6"/>
  <c r="I125" i="6"/>
  <c r="E125" i="6"/>
  <c r="W124" i="6"/>
  <c r="U124" i="6"/>
  <c r="S124" i="6"/>
  <c r="Q124" i="6"/>
  <c r="O124" i="6"/>
  <c r="M124" i="6"/>
  <c r="K124" i="6"/>
  <c r="I124" i="6"/>
  <c r="E124" i="6"/>
  <c r="W123" i="6"/>
  <c r="U123" i="6"/>
  <c r="S123" i="6"/>
  <c r="Q123" i="6"/>
  <c r="O123" i="6"/>
  <c r="M123" i="6"/>
  <c r="K123" i="6"/>
  <c r="I123" i="6"/>
  <c r="E123" i="6"/>
  <c r="W122" i="6"/>
  <c r="U122" i="6"/>
  <c r="S122" i="6"/>
  <c r="Q122" i="6"/>
  <c r="O122" i="6"/>
  <c r="M122" i="6"/>
  <c r="K122" i="6"/>
  <c r="I122" i="6"/>
  <c r="E122" i="6"/>
  <c r="W121" i="6"/>
  <c r="U121" i="6"/>
  <c r="S121" i="6"/>
  <c r="Q121" i="6"/>
  <c r="O121" i="6"/>
  <c r="M121" i="6"/>
  <c r="K121" i="6"/>
  <c r="I121" i="6"/>
  <c r="E121" i="6"/>
  <c r="W120" i="6"/>
  <c r="U120" i="6"/>
  <c r="S120" i="6"/>
  <c r="Q120" i="6"/>
  <c r="O120" i="6"/>
  <c r="M120" i="6"/>
  <c r="K120" i="6"/>
  <c r="I120" i="6"/>
  <c r="E120" i="6"/>
  <c r="W119" i="6"/>
  <c r="U119" i="6"/>
  <c r="S119" i="6"/>
  <c r="Q119" i="6"/>
  <c r="O119" i="6"/>
  <c r="M119" i="6"/>
  <c r="K119" i="6"/>
  <c r="I119" i="6"/>
  <c r="E119" i="6"/>
  <c r="W118" i="6"/>
  <c r="U118" i="6"/>
  <c r="S118" i="6"/>
  <c r="Q118" i="6"/>
  <c r="O118" i="6"/>
  <c r="M118" i="6"/>
  <c r="K118" i="6"/>
  <c r="I118" i="6"/>
  <c r="E118" i="6"/>
  <c r="W117" i="6"/>
  <c r="U117" i="6"/>
  <c r="S117" i="6"/>
  <c r="Q117" i="6"/>
  <c r="O117" i="6"/>
  <c r="M117" i="6"/>
  <c r="K117" i="6"/>
  <c r="I117" i="6"/>
  <c r="E117" i="6"/>
  <c r="W116" i="6"/>
  <c r="U116" i="6"/>
  <c r="S116" i="6"/>
  <c r="Q116" i="6"/>
  <c r="O116" i="6"/>
  <c r="M116" i="6"/>
  <c r="K116" i="6"/>
  <c r="I116" i="6"/>
  <c r="E116" i="6"/>
  <c r="W115" i="6"/>
  <c r="U115" i="6"/>
  <c r="S115" i="6"/>
  <c r="Q115" i="6"/>
  <c r="O115" i="6"/>
  <c r="M115" i="6"/>
  <c r="K115" i="6"/>
  <c r="I115" i="6"/>
  <c r="E115" i="6"/>
  <c r="W114" i="6"/>
  <c r="U114" i="6"/>
  <c r="S114" i="6"/>
  <c r="Q114" i="6"/>
  <c r="O114" i="6"/>
  <c r="M114" i="6"/>
  <c r="K114" i="6"/>
  <c r="I114" i="6"/>
  <c r="E114" i="6"/>
  <c r="W113" i="6"/>
  <c r="U113" i="6"/>
  <c r="S113" i="6"/>
  <c r="Q113" i="6"/>
  <c r="O113" i="6"/>
  <c r="M113" i="6"/>
  <c r="K113" i="6"/>
  <c r="I113" i="6"/>
  <c r="E113" i="6"/>
  <c r="W112" i="6"/>
  <c r="U112" i="6"/>
  <c r="S112" i="6"/>
  <c r="Q112" i="6"/>
  <c r="O112" i="6"/>
  <c r="M112" i="6"/>
  <c r="K112" i="6"/>
  <c r="I112" i="6"/>
  <c r="E112" i="6"/>
  <c r="W111" i="6"/>
  <c r="U111" i="6"/>
  <c r="S111" i="6"/>
  <c r="Q111" i="6"/>
  <c r="O111" i="6"/>
  <c r="M111" i="6"/>
  <c r="K111" i="6"/>
  <c r="I111" i="6"/>
  <c r="E111" i="6"/>
  <c r="W110" i="6"/>
  <c r="U110" i="6"/>
  <c r="S110" i="6"/>
  <c r="Q110" i="6"/>
  <c r="O110" i="6"/>
  <c r="M110" i="6"/>
  <c r="K110" i="6"/>
  <c r="I110" i="6"/>
  <c r="E110" i="6"/>
  <c r="W109" i="6"/>
  <c r="U109" i="6"/>
  <c r="S109" i="6"/>
  <c r="Q109" i="6"/>
  <c r="O109" i="6"/>
  <c r="M109" i="6"/>
  <c r="K109" i="6"/>
  <c r="I109" i="6"/>
  <c r="E109" i="6"/>
  <c r="W108" i="6"/>
  <c r="U108" i="6"/>
  <c r="S108" i="6"/>
  <c r="Q108" i="6"/>
  <c r="O108" i="6"/>
  <c r="M108" i="6"/>
  <c r="K108" i="6"/>
  <c r="I108" i="6"/>
  <c r="E108" i="6"/>
  <c r="W107" i="6"/>
  <c r="U107" i="6"/>
  <c r="S107" i="6"/>
  <c r="Q107" i="6"/>
  <c r="O107" i="6"/>
  <c r="M107" i="6"/>
  <c r="K107" i="6"/>
  <c r="I107" i="6"/>
  <c r="E107" i="6"/>
  <c r="W106" i="6"/>
  <c r="U106" i="6"/>
  <c r="S106" i="6"/>
  <c r="Q106" i="6"/>
  <c r="O106" i="6"/>
  <c r="M106" i="6"/>
  <c r="K106" i="6"/>
  <c r="I106" i="6"/>
  <c r="E106" i="6"/>
  <c r="W105" i="6"/>
  <c r="U105" i="6"/>
  <c r="S105" i="6"/>
  <c r="Q105" i="6"/>
  <c r="O105" i="6"/>
  <c r="M105" i="6"/>
  <c r="K105" i="6"/>
  <c r="I105" i="6"/>
  <c r="E105" i="6"/>
  <c r="W104" i="6"/>
  <c r="U104" i="6"/>
  <c r="S104" i="6"/>
  <c r="Q104" i="6"/>
  <c r="O104" i="6"/>
  <c r="M104" i="6"/>
  <c r="K104" i="6"/>
  <c r="I104" i="6"/>
  <c r="E104" i="6"/>
  <c r="W103" i="6"/>
  <c r="U103" i="6"/>
  <c r="S103" i="6"/>
  <c r="Q103" i="6"/>
  <c r="O103" i="6"/>
  <c r="M103" i="6"/>
  <c r="K103" i="6"/>
  <c r="I103" i="6"/>
  <c r="E103" i="6"/>
  <c r="W102" i="6"/>
  <c r="U102" i="6"/>
  <c r="S102" i="6"/>
  <c r="Q102" i="6"/>
  <c r="O102" i="6"/>
  <c r="M102" i="6"/>
  <c r="K102" i="6"/>
  <c r="I102" i="6"/>
  <c r="E102" i="6"/>
  <c r="W101" i="6"/>
  <c r="U101" i="6"/>
  <c r="S101" i="6"/>
  <c r="Q101" i="6"/>
  <c r="O101" i="6"/>
  <c r="M101" i="6"/>
  <c r="K101" i="6"/>
  <c r="I101" i="6"/>
  <c r="E101" i="6"/>
  <c r="W100" i="6"/>
  <c r="U100" i="6"/>
  <c r="S100" i="6"/>
  <c r="Q100" i="6"/>
  <c r="O100" i="6"/>
  <c r="M100" i="6"/>
  <c r="K100" i="6"/>
  <c r="I100" i="6"/>
  <c r="E100" i="6"/>
  <c r="W99" i="6"/>
  <c r="U99" i="6"/>
  <c r="S99" i="6"/>
  <c r="Q99" i="6"/>
  <c r="O99" i="6"/>
  <c r="M99" i="6"/>
  <c r="K99" i="6"/>
  <c r="I99" i="6"/>
  <c r="E99" i="6"/>
  <c r="W98" i="6"/>
  <c r="U98" i="6"/>
  <c r="S98" i="6"/>
  <c r="Q98" i="6"/>
  <c r="O98" i="6"/>
  <c r="M98" i="6"/>
  <c r="K98" i="6"/>
  <c r="I98" i="6"/>
  <c r="E98" i="6"/>
  <c r="W97" i="6"/>
  <c r="U97" i="6"/>
  <c r="S97" i="6"/>
  <c r="Q97" i="6"/>
  <c r="O97" i="6"/>
  <c r="M97" i="6"/>
  <c r="K97" i="6"/>
  <c r="I97" i="6"/>
  <c r="E97" i="6"/>
  <c r="W96" i="6"/>
  <c r="U96" i="6"/>
  <c r="S96" i="6"/>
  <c r="Q96" i="6"/>
  <c r="O96" i="6"/>
  <c r="M96" i="6"/>
  <c r="K96" i="6"/>
  <c r="I96" i="6"/>
  <c r="E96" i="6"/>
  <c r="W95" i="6"/>
  <c r="U95" i="6"/>
  <c r="S95" i="6"/>
  <c r="Q95" i="6"/>
  <c r="O95" i="6"/>
  <c r="M95" i="6"/>
  <c r="K95" i="6"/>
  <c r="I95" i="6"/>
  <c r="E95" i="6"/>
  <c r="W94" i="6"/>
  <c r="U94" i="6"/>
  <c r="S94" i="6"/>
  <c r="Q94" i="6"/>
  <c r="O94" i="6"/>
  <c r="M94" i="6"/>
  <c r="K94" i="6"/>
  <c r="I94" i="6"/>
  <c r="E94" i="6"/>
  <c r="W93" i="6"/>
  <c r="U93" i="6"/>
  <c r="S93" i="6"/>
  <c r="Q93" i="6"/>
  <c r="O93" i="6"/>
  <c r="M93" i="6"/>
  <c r="K93" i="6"/>
  <c r="I93" i="6"/>
  <c r="E93" i="6"/>
  <c r="W92" i="6"/>
  <c r="U92" i="6"/>
  <c r="S92" i="6"/>
  <c r="Q92" i="6"/>
  <c r="O92" i="6"/>
  <c r="M92" i="6"/>
  <c r="K92" i="6"/>
  <c r="I92" i="6"/>
  <c r="E92" i="6"/>
  <c r="W91" i="6"/>
  <c r="U91" i="6"/>
  <c r="S91" i="6"/>
  <c r="Q91" i="6"/>
  <c r="O91" i="6"/>
  <c r="M91" i="6"/>
  <c r="K91" i="6"/>
  <c r="I91" i="6"/>
  <c r="E91" i="6"/>
  <c r="W90" i="6"/>
  <c r="U90" i="6"/>
  <c r="S90" i="6"/>
  <c r="Q90" i="6"/>
  <c r="O90" i="6"/>
  <c r="M90" i="6"/>
  <c r="K90" i="6"/>
  <c r="I90" i="6"/>
  <c r="E90" i="6"/>
  <c r="W89" i="6"/>
  <c r="U89" i="6"/>
  <c r="S89" i="6"/>
  <c r="Q89" i="6"/>
  <c r="O89" i="6"/>
  <c r="M89" i="6"/>
  <c r="K89" i="6"/>
  <c r="I89" i="6"/>
  <c r="E89" i="6"/>
  <c r="W88" i="6"/>
  <c r="U88" i="6"/>
  <c r="S88" i="6"/>
  <c r="Q88" i="6"/>
  <c r="O88" i="6"/>
  <c r="M88" i="6"/>
  <c r="K88" i="6"/>
  <c r="I88" i="6"/>
  <c r="E88" i="6"/>
  <c r="W87" i="6"/>
  <c r="U87" i="6"/>
  <c r="S87" i="6"/>
  <c r="Q87" i="6"/>
  <c r="O87" i="6"/>
  <c r="M87" i="6"/>
  <c r="K87" i="6"/>
  <c r="I87" i="6"/>
  <c r="E87" i="6"/>
  <c r="W86" i="6"/>
  <c r="U86" i="6"/>
  <c r="S86" i="6"/>
  <c r="Q86" i="6"/>
  <c r="O86" i="6"/>
  <c r="M86" i="6"/>
  <c r="K86" i="6"/>
  <c r="I86" i="6"/>
  <c r="E86" i="6"/>
  <c r="W85" i="6"/>
  <c r="U85" i="6"/>
  <c r="S85" i="6"/>
  <c r="Q85" i="6"/>
  <c r="O85" i="6"/>
  <c r="M85" i="6"/>
  <c r="K85" i="6"/>
  <c r="I85" i="6"/>
  <c r="E85" i="6"/>
  <c r="W84" i="6"/>
  <c r="U84" i="6"/>
  <c r="S84" i="6"/>
  <c r="Q84" i="6"/>
  <c r="O84" i="6"/>
  <c r="M84" i="6"/>
  <c r="K84" i="6"/>
  <c r="I84" i="6"/>
  <c r="E84" i="6"/>
  <c r="W83" i="6"/>
  <c r="U83" i="6"/>
  <c r="S83" i="6"/>
  <c r="Q83" i="6"/>
  <c r="O83" i="6"/>
  <c r="M83" i="6"/>
  <c r="K83" i="6"/>
  <c r="I83" i="6"/>
  <c r="E83" i="6"/>
  <c r="W82" i="6"/>
  <c r="U82" i="6"/>
  <c r="S82" i="6"/>
  <c r="Q82" i="6"/>
  <c r="O82" i="6"/>
  <c r="M82" i="6"/>
  <c r="K82" i="6"/>
  <c r="I82" i="6"/>
  <c r="E82" i="6"/>
  <c r="W81" i="6"/>
  <c r="U81" i="6"/>
  <c r="S81" i="6"/>
  <c r="Q81" i="6"/>
  <c r="O81" i="6"/>
  <c r="M81" i="6"/>
  <c r="K81" i="6"/>
  <c r="I81" i="6"/>
  <c r="E81" i="6"/>
  <c r="W80" i="6"/>
  <c r="U80" i="6"/>
  <c r="S80" i="6"/>
  <c r="Q80" i="6"/>
  <c r="O80" i="6"/>
  <c r="M80" i="6"/>
  <c r="K80" i="6"/>
  <c r="I80" i="6"/>
  <c r="E80" i="6"/>
  <c r="W79" i="6"/>
  <c r="U79" i="6"/>
  <c r="S79" i="6"/>
  <c r="Q79" i="6"/>
  <c r="O79" i="6"/>
  <c r="M79" i="6"/>
  <c r="K79" i="6"/>
  <c r="I79" i="6"/>
  <c r="E79" i="6"/>
  <c r="W78" i="6"/>
  <c r="U78" i="6"/>
  <c r="S78" i="6"/>
  <c r="Q78" i="6"/>
  <c r="O78" i="6"/>
  <c r="M78" i="6"/>
  <c r="K78" i="6"/>
  <c r="I78" i="6"/>
  <c r="E78" i="6"/>
  <c r="W77" i="6"/>
  <c r="U77" i="6"/>
  <c r="S77" i="6"/>
  <c r="Q77" i="6"/>
  <c r="O77" i="6"/>
  <c r="M77" i="6"/>
  <c r="K77" i="6"/>
  <c r="I77" i="6"/>
  <c r="E77" i="6"/>
  <c r="W76" i="6"/>
  <c r="U76" i="6"/>
  <c r="S76" i="6"/>
  <c r="Q76" i="6"/>
  <c r="O76" i="6"/>
  <c r="M76" i="6"/>
  <c r="K76" i="6"/>
  <c r="I76" i="6"/>
  <c r="E76" i="6"/>
  <c r="W75" i="6"/>
  <c r="U75" i="6"/>
  <c r="S75" i="6"/>
  <c r="Q75" i="6"/>
  <c r="O75" i="6"/>
  <c r="M75" i="6"/>
  <c r="K75" i="6"/>
  <c r="I75" i="6"/>
  <c r="E75" i="6"/>
  <c r="W74" i="6"/>
  <c r="U74" i="6"/>
  <c r="S74" i="6"/>
  <c r="Q74" i="6"/>
  <c r="O74" i="6"/>
  <c r="M74" i="6"/>
  <c r="K74" i="6"/>
  <c r="I74" i="6"/>
  <c r="E74" i="6"/>
  <c r="W73" i="6"/>
  <c r="U73" i="6"/>
  <c r="S73" i="6"/>
  <c r="Q73" i="6"/>
  <c r="O73" i="6"/>
  <c r="M73" i="6"/>
  <c r="K73" i="6"/>
  <c r="I73" i="6"/>
  <c r="E73" i="6"/>
  <c r="W72" i="6"/>
  <c r="U72" i="6"/>
  <c r="S72" i="6"/>
  <c r="Q72" i="6"/>
  <c r="O72" i="6"/>
  <c r="M72" i="6"/>
  <c r="K72" i="6"/>
  <c r="I72" i="6"/>
  <c r="E72" i="6"/>
  <c r="W71" i="6"/>
  <c r="U71" i="6"/>
  <c r="S71" i="6"/>
  <c r="Q71" i="6"/>
  <c r="O71" i="6"/>
  <c r="M71" i="6"/>
  <c r="K71" i="6"/>
  <c r="I71" i="6"/>
  <c r="E71" i="6"/>
  <c r="W70" i="6"/>
  <c r="U70" i="6"/>
  <c r="S70" i="6"/>
  <c r="Q70" i="6"/>
  <c r="O70" i="6"/>
  <c r="M70" i="6"/>
  <c r="K70" i="6"/>
  <c r="I70" i="6"/>
  <c r="E70" i="6"/>
  <c r="W69" i="6"/>
  <c r="U69" i="6"/>
  <c r="S69" i="6"/>
  <c r="Q69" i="6"/>
  <c r="O69" i="6"/>
  <c r="M69" i="6"/>
  <c r="K69" i="6"/>
  <c r="I69" i="6"/>
  <c r="E69" i="6"/>
  <c r="W68" i="6"/>
  <c r="U68" i="6"/>
  <c r="S68" i="6"/>
  <c r="Q68" i="6"/>
  <c r="O68" i="6"/>
  <c r="M68" i="6"/>
  <c r="K68" i="6"/>
  <c r="I68" i="6"/>
  <c r="E68" i="6"/>
  <c r="W67" i="6"/>
  <c r="U67" i="6"/>
  <c r="S67" i="6"/>
  <c r="Q67" i="6"/>
  <c r="O67" i="6"/>
  <c r="M67" i="6"/>
  <c r="K67" i="6"/>
  <c r="I67" i="6"/>
  <c r="E67" i="6"/>
  <c r="W66" i="6"/>
  <c r="U66" i="6"/>
  <c r="S66" i="6"/>
  <c r="Q66" i="6"/>
  <c r="O66" i="6"/>
  <c r="M66" i="6"/>
  <c r="K66" i="6"/>
  <c r="I66" i="6"/>
  <c r="E66" i="6"/>
  <c r="W65" i="6"/>
  <c r="U65" i="6"/>
  <c r="S65" i="6"/>
  <c r="Q65" i="6"/>
  <c r="O65" i="6"/>
  <c r="M65" i="6"/>
  <c r="K65" i="6"/>
  <c r="I65" i="6"/>
  <c r="E65" i="6"/>
  <c r="W64" i="6"/>
  <c r="U64" i="6"/>
  <c r="S64" i="6"/>
  <c r="Q64" i="6"/>
  <c r="O64" i="6"/>
  <c r="M64" i="6"/>
  <c r="K64" i="6"/>
  <c r="I64" i="6"/>
  <c r="E64" i="6"/>
  <c r="W63" i="6"/>
  <c r="U63" i="6"/>
  <c r="S63" i="6"/>
  <c r="Q63" i="6"/>
  <c r="O63" i="6"/>
  <c r="M63" i="6"/>
  <c r="K63" i="6"/>
  <c r="I63" i="6"/>
  <c r="E63" i="6"/>
  <c r="W62" i="6"/>
  <c r="U62" i="6"/>
  <c r="S62" i="6"/>
  <c r="Q62" i="6"/>
  <c r="O62" i="6"/>
  <c r="M62" i="6"/>
  <c r="K62" i="6"/>
  <c r="I62" i="6"/>
  <c r="E62" i="6"/>
  <c r="W61" i="6"/>
  <c r="U61" i="6"/>
  <c r="S61" i="6"/>
  <c r="Q61" i="6"/>
  <c r="O61" i="6"/>
  <c r="M61" i="6"/>
  <c r="K61" i="6"/>
  <c r="I61" i="6"/>
  <c r="E61" i="6"/>
  <c r="W60" i="6"/>
  <c r="U60" i="6"/>
  <c r="S60" i="6"/>
  <c r="Q60" i="6"/>
  <c r="O60" i="6"/>
  <c r="M60" i="6"/>
  <c r="K60" i="6"/>
  <c r="I60" i="6"/>
  <c r="E60" i="6"/>
  <c r="W59" i="6"/>
  <c r="U59" i="6"/>
  <c r="S59" i="6"/>
  <c r="Q59" i="6"/>
  <c r="O59" i="6"/>
  <c r="M59" i="6"/>
  <c r="K59" i="6"/>
  <c r="I59" i="6"/>
  <c r="E59" i="6"/>
  <c r="W58" i="6"/>
  <c r="U58" i="6"/>
  <c r="S58" i="6"/>
  <c r="Q58" i="6"/>
  <c r="O58" i="6"/>
  <c r="M58" i="6"/>
  <c r="K58" i="6"/>
  <c r="I58" i="6"/>
  <c r="E58" i="6"/>
  <c r="W57" i="6"/>
  <c r="U57" i="6"/>
  <c r="S57" i="6"/>
  <c r="Q57" i="6"/>
  <c r="O57" i="6"/>
  <c r="M57" i="6"/>
  <c r="K57" i="6"/>
  <c r="I57" i="6"/>
  <c r="E57" i="6"/>
  <c r="W56" i="6"/>
  <c r="U56" i="6"/>
  <c r="S56" i="6"/>
  <c r="Q56" i="6"/>
  <c r="O56" i="6"/>
  <c r="M56" i="6"/>
  <c r="K56" i="6"/>
  <c r="I56" i="6"/>
  <c r="E56" i="6"/>
  <c r="W55" i="6"/>
  <c r="U55" i="6"/>
  <c r="S55" i="6"/>
  <c r="Q55" i="6"/>
  <c r="O55" i="6"/>
  <c r="M55" i="6"/>
  <c r="K55" i="6"/>
  <c r="I55" i="6"/>
  <c r="E55" i="6"/>
  <c r="W54" i="6"/>
  <c r="U54" i="6"/>
  <c r="S54" i="6"/>
  <c r="Q54" i="6"/>
  <c r="O54" i="6"/>
  <c r="M54" i="6"/>
  <c r="K54" i="6"/>
  <c r="I54" i="6"/>
  <c r="E54" i="6"/>
  <c r="W53" i="6"/>
  <c r="U53" i="6"/>
  <c r="S53" i="6"/>
  <c r="Q53" i="6"/>
  <c r="O53" i="6"/>
  <c r="M53" i="6"/>
  <c r="K53" i="6"/>
  <c r="I53" i="6"/>
  <c r="E53" i="6"/>
  <c r="W52" i="6"/>
  <c r="U52" i="6"/>
  <c r="S52" i="6"/>
  <c r="Q52" i="6"/>
  <c r="O52" i="6"/>
  <c r="M52" i="6"/>
  <c r="K52" i="6"/>
  <c r="I52" i="6"/>
  <c r="E52" i="6"/>
  <c r="W51" i="6"/>
  <c r="U51" i="6"/>
  <c r="S51" i="6"/>
  <c r="Q51" i="6"/>
  <c r="O51" i="6"/>
  <c r="M51" i="6"/>
  <c r="K51" i="6"/>
  <c r="I51" i="6"/>
  <c r="E51" i="6"/>
  <c r="W50" i="6"/>
  <c r="U50" i="6"/>
  <c r="S50" i="6"/>
  <c r="Q50" i="6"/>
  <c r="O50" i="6"/>
  <c r="M50" i="6"/>
  <c r="K50" i="6"/>
  <c r="I50" i="6"/>
  <c r="E50" i="6"/>
  <c r="W49" i="6"/>
  <c r="U49" i="6"/>
  <c r="S49" i="6"/>
  <c r="Q49" i="6"/>
  <c r="O49" i="6"/>
  <c r="M49" i="6"/>
  <c r="K49" i="6"/>
  <c r="I49" i="6"/>
  <c r="E49" i="6"/>
  <c r="W48" i="6"/>
  <c r="U48" i="6"/>
  <c r="S48" i="6"/>
  <c r="Q48" i="6"/>
  <c r="O48" i="6"/>
  <c r="M48" i="6"/>
  <c r="K48" i="6"/>
  <c r="I48" i="6"/>
  <c r="E48" i="6"/>
  <c r="W47" i="6"/>
  <c r="U47" i="6"/>
  <c r="S47" i="6"/>
  <c r="Q47" i="6"/>
  <c r="O47" i="6"/>
  <c r="M47" i="6"/>
  <c r="K47" i="6"/>
  <c r="I47" i="6"/>
  <c r="E47" i="6"/>
  <c r="W46" i="6"/>
  <c r="U46" i="6"/>
  <c r="S46" i="6"/>
  <c r="Q46" i="6"/>
  <c r="O46" i="6"/>
  <c r="M46" i="6"/>
  <c r="K46" i="6"/>
  <c r="I46" i="6"/>
  <c r="E46" i="6"/>
  <c r="W45" i="6"/>
  <c r="U45" i="6"/>
  <c r="S45" i="6"/>
  <c r="Q45" i="6"/>
  <c r="O45" i="6"/>
  <c r="M45" i="6"/>
  <c r="K45" i="6"/>
  <c r="I45" i="6"/>
  <c r="E45" i="6"/>
  <c r="W44" i="6"/>
  <c r="U44" i="6"/>
  <c r="S44" i="6"/>
  <c r="Q44" i="6"/>
  <c r="O44" i="6"/>
  <c r="M44" i="6"/>
  <c r="K44" i="6"/>
  <c r="I44" i="6"/>
  <c r="E44" i="6"/>
  <c r="W43" i="6"/>
  <c r="U43" i="6"/>
  <c r="S43" i="6"/>
  <c r="Q43" i="6"/>
  <c r="O43" i="6"/>
  <c r="M43" i="6"/>
  <c r="K43" i="6"/>
  <c r="I43" i="6"/>
  <c r="E43" i="6"/>
  <c r="W42" i="6"/>
  <c r="U42" i="6"/>
  <c r="S42" i="6"/>
  <c r="Q42" i="6"/>
  <c r="O42" i="6"/>
  <c r="M42" i="6"/>
  <c r="K42" i="6"/>
  <c r="I42" i="6"/>
  <c r="E42" i="6"/>
  <c r="W41" i="6"/>
  <c r="U41" i="6"/>
  <c r="S41" i="6"/>
  <c r="Q41" i="6"/>
  <c r="O41" i="6"/>
  <c r="M41" i="6"/>
  <c r="K41" i="6"/>
  <c r="I41" i="6"/>
  <c r="E41" i="6"/>
  <c r="W40" i="6"/>
  <c r="U40" i="6"/>
  <c r="S40" i="6"/>
  <c r="Q40" i="6"/>
  <c r="O40" i="6"/>
  <c r="M40" i="6"/>
  <c r="K40" i="6"/>
  <c r="I40" i="6"/>
  <c r="E40" i="6"/>
  <c r="W39" i="6"/>
  <c r="U39" i="6"/>
  <c r="S39" i="6"/>
  <c r="Q39" i="6"/>
  <c r="O39" i="6"/>
  <c r="M39" i="6"/>
  <c r="K39" i="6"/>
  <c r="I39" i="6"/>
  <c r="E39" i="6"/>
  <c r="W38" i="6"/>
  <c r="U38" i="6"/>
  <c r="S38" i="6"/>
  <c r="Q38" i="6"/>
  <c r="O38" i="6"/>
  <c r="M38" i="6"/>
  <c r="K38" i="6"/>
  <c r="I38" i="6"/>
  <c r="E38" i="6"/>
  <c r="W37" i="6"/>
  <c r="U37" i="6"/>
  <c r="S37" i="6"/>
  <c r="Q37" i="6"/>
  <c r="O37" i="6"/>
  <c r="M37" i="6"/>
  <c r="K37" i="6"/>
  <c r="I37" i="6"/>
  <c r="E37" i="6"/>
  <c r="W36" i="6"/>
  <c r="U36" i="6"/>
  <c r="S36" i="6"/>
  <c r="Q36" i="6"/>
  <c r="O36" i="6"/>
  <c r="M36" i="6"/>
  <c r="K36" i="6"/>
  <c r="I36" i="6"/>
  <c r="E36" i="6"/>
  <c r="W35" i="6"/>
  <c r="U35" i="6"/>
  <c r="S35" i="6"/>
  <c r="Q35" i="6"/>
  <c r="O35" i="6"/>
  <c r="M35" i="6"/>
  <c r="K35" i="6"/>
  <c r="I35" i="6"/>
  <c r="E35" i="6"/>
  <c r="W34" i="6"/>
  <c r="U34" i="6"/>
  <c r="S34" i="6"/>
  <c r="Q34" i="6"/>
  <c r="O34" i="6"/>
  <c r="M34" i="6"/>
  <c r="K34" i="6"/>
  <c r="I34" i="6"/>
  <c r="E34" i="6"/>
  <c r="W33" i="6"/>
  <c r="U33" i="6"/>
  <c r="S33" i="6"/>
  <c r="Q33" i="6"/>
  <c r="O33" i="6"/>
  <c r="M33" i="6"/>
  <c r="K33" i="6"/>
  <c r="I33" i="6"/>
  <c r="E33" i="6"/>
  <c r="W32" i="6"/>
  <c r="U32" i="6"/>
  <c r="S32" i="6"/>
  <c r="Q32" i="6"/>
  <c r="O32" i="6"/>
  <c r="M32" i="6"/>
  <c r="K32" i="6"/>
  <c r="I32" i="6"/>
  <c r="E32" i="6"/>
  <c r="W31" i="6"/>
  <c r="U31" i="6"/>
  <c r="S31" i="6"/>
  <c r="Q31" i="6"/>
  <c r="O31" i="6"/>
  <c r="M31" i="6"/>
  <c r="K31" i="6"/>
  <c r="I31" i="6"/>
  <c r="E31" i="6"/>
  <c r="W30" i="6"/>
  <c r="U30" i="6"/>
  <c r="S30" i="6"/>
  <c r="Q30" i="6"/>
  <c r="O30" i="6"/>
  <c r="M30" i="6"/>
  <c r="K30" i="6"/>
  <c r="I30" i="6"/>
  <c r="E30" i="6"/>
  <c r="W29" i="6"/>
  <c r="U29" i="6"/>
  <c r="S29" i="6"/>
  <c r="Q29" i="6"/>
  <c r="O29" i="6"/>
  <c r="M29" i="6"/>
  <c r="K29" i="6"/>
  <c r="I29" i="6"/>
  <c r="E29" i="6"/>
  <c r="W28" i="6"/>
  <c r="U28" i="6"/>
  <c r="S28" i="6"/>
  <c r="Q28" i="6"/>
  <c r="O28" i="6"/>
  <c r="M28" i="6"/>
  <c r="K28" i="6"/>
  <c r="I28" i="6"/>
  <c r="E28" i="6"/>
  <c r="W27" i="6"/>
  <c r="U27" i="6"/>
  <c r="S27" i="6"/>
  <c r="Q27" i="6"/>
  <c r="O27" i="6"/>
  <c r="M27" i="6"/>
  <c r="K27" i="6"/>
  <c r="I27" i="6"/>
  <c r="E27" i="6"/>
  <c r="W26" i="6"/>
  <c r="U26" i="6"/>
  <c r="S26" i="6"/>
  <c r="Q26" i="6"/>
  <c r="O26" i="6"/>
  <c r="M26" i="6"/>
  <c r="K26" i="6"/>
  <c r="I26" i="6"/>
  <c r="E26" i="6"/>
  <c r="W25" i="6"/>
  <c r="U25" i="6"/>
  <c r="S25" i="6"/>
  <c r="Q25" i="6"/>
  <c r="O25" i="6"/>
  <c r="M25" i="6"/>
  <c r="K25" i="6"/>
  <c r="I25" i="6"/>
  <c r="E25" i="6"/>
  <c r="W24" i="6"/>
  <c r="U24" i="6"/>
  <c r="S24" i="6"/>
  <c r="Q24" i="6"/>
  <c r="O24" i="6"/>
  <c r="M24" i="6"/>
  <c r="K24" i="6"/>
  <c r="I24" i="6"/>
  <c r="E24" i="6"/>
  <c r="W23" i="6"/>
  <c r="U23" i="6"/>
  <c r="S23" i="6"/>
  <c r="Q23" i="6"/>
  <c r="O23" i="6"/>
  <c r="M23" i="6"/>
  <c r="K23" i="6"/>
  <c r="I23" i="6"/>
  <c r="E23" i="6"/>
  <c r="W22" i="6"/>
  <c r="U22" i="6"/>
  <c r="S22" i="6"/>
  <c r="Q22" i="6"/>
  <c r="O22" i="6"/>
  <c r="M22" i="6"/>
  <c r="K22" i="6"/>
  <c r="I22" i="6"/>
  <c r="E22" i="6"/>
  <c r="W21" i="6"/>
  <c r="U21" i="6"/>
  <c r="S21" i="6"/>
  <c r="Q21" i="6"/>
  <c r="O21" i="6"/>
  <c r="M21" i="6"/>
  <c r="K21" i="6"/>
  <c r="I21" i="6"/>
  <c r="E21" i="6"/>
  <c r="W20" i="6"/>
  <c r="U20" i="6"/>
  <c r="S20" i="6"/>
  <c r="Q20" i="6"/>
  <c r="O20" i="6"/>
  <c r="M20" i="6"/>
  <c r="K20" i="6"/>
  <c r="I20" i="6"/>
  <c r="E20" i="6"/>
  <c r="W19" i="6"/>
  <c r="U19" i="6"/>
  <c r="S19" i="6"/>
  <c r="Q19" i="6"/>
  <c r="O19" i="6"/>
  <c r="M19" i="6"/>
  <c r="K19" i="6"/>
  <c r="I19" i="6"/>
  <c r="E19" i="6"/>
  <c r="W18" i="6"/>
  <c r="U18" i="6"/>
  <c r="S18" i="6"/>
  <c r="Q18" i="6"/>
  <c r="O18" i="6"/>
  <c r="M18" i="6"/>
  <c r="K18" i="6"/>
  <c r="I18" i="6"/>
  <c r="E18" i="6"/>
  <c r="W17" i="6"/>
  <c r="U17" i="6"/>
  <c r="S17" i="6"/>
  <c r="Q17" i="6"/>
  <c r="O17" i="6"/>
  <c r="M17" i="6"/>
  <c r="K17" i="6"/>
  <c r="I17" i="6"/>
  <c r="E17" i="6"/>
  <c r="W16" i="6"/>
  <c r="U16" i="6"/>
  <c r="S16" i="6"/>
  <c r="Q16" i="6"/>
  <c r="O16" i="6"/>
  <c r="M16" i="6"/>
  <c r="K16" i="6"/>
  <c r="I16" i="6"/>
  <c r="E16" i="6"/>
  <c r="W15" i="6"/>
  <c r="U15" i="6"/>
  <c r="S15" i="6"/>
  <c r="Q15" i="6"/>
  <c r="O15" i="6"/>
  <c r="M15" i="6"/>
  <c r="K15" i="6"/>
  <c r="I15" i="6"/>
  <c r="E15" i="6"/>
  <c r="W14" i="6"/>
  <c r="U14" i="6"/>
  <c r="S14" i="6"/>
  <c r="Q14" i="6"/>
  <c r="O14" i="6"/>
  <c r="M14" i="6"/>
  <c r="K14" i="6"/>
  <c r="I14" i="6"/>
  <c r="E14" i="6"/>
  <c r="W13" i="6"/>
  <c r="U13" i="6"/>
  <c r="S13" i="6"/>
  <c r="Q13" i="6"/>
  <c r="O13" i="6"/>
  <c r="M13" i="6"/>
  <c r="K13" i="6"/>
  <c r="I13" i="6"/>
  <c r="E13" i="6"/>
  <c r="W12" i="6"/>
  <c r="U12" i="6"/>
  <c r="S12" i="6"/>
  <c r="Q12" i="6"/>
  <c r="O12" i="6"/>
  <c r="M12" i="6"/>
  <c r="K12" i="6"/>
  <c r="I12" i="6"/>
  <c r="E12" i="6"/>
  <c r="W11" i="6"/>
  <c r="U11" i="6"/>
  <c r="S11" i="6"/>
  <c r="Q11" i="6"/>
  <c r="O11" i="6"/>
  <c r="M11" i="6"/>
  <c r="K11" i="6"/>
  <c r="I11" i="6"/>
  <c r="E11" i="6"/>
  <c r="W10" i="6"/>
  <c r="U10" i="6"/>
  <c r="S10" i="6"/>
  <c r="Q10" i="6"/>
  <c r="O10" i="6"/>
  <c r="M10" i="6"/>
  <c r="K10" i="6"/>
  <c r="I10" i="6"/>
  <c r="E10" i="6"/>
  <c r="W9" i="6"/>
  <c r="U9" i="6"/>
  <c r="S9" i="6"/>
  <c r="Q9" i="6"/>
  <c r="O9" i="6"/>
  <c r="M9" i="6"/>
  <c r="K9" i="6"/>
  <c r="I9" i="6"/>
  <c r="E9" i="6"/>
  <c r="W8" i="6"/>
  <c r="U8" i="6"/>
  <c r="S8" i="6"/>
  <c r="Q8" i="6"/>
  <c r="O8" i="6"/>
  <c r="M8" i="6"/>
  <c r="K8" i="6"/>
  <c r="I8" i="6"/>
  <c r="E8" i="6"/>
  <c r="W7" i="6"/>
  <c r="U7" i="6"/>
  <c r="S7" i="6"/>
  <c r="Q7" i="6"/>
  <c r="O7" i="6"/>
  <c r="M7" i="6"/>
  <c r="K7" i="6"/>
  <c r="I7" i="6"/>
  <c r="E7" i="6"/>
  <c r="W6" i="6"/>
  <c r="U6" i="6"/>
  <c r="S6" i="6"/>
  <c r="Q6" i="6"/>
  <c r="O6" i="6"/>
  <c r="M6" i="6"/>
  <c r="K6" i="6"/>
  <c r="I6" i="6"/>
  <c r="E6" i="6"/>
  <c r="W5" i="6"/>
  <c r="U5" i="6"/>
  <c r="S5" i="6"/>
  <c r="Q5" i="6"/>
  <c r="O5" i="6"/>
  <c r="M5" i="6"/>
  <c r="K5" i="6"/>
  <c r="I5" i="6"/>
  <c r="E5" i="6"/>
  <c r="B5" i="6"/>
  <c r="W4" i="6"/>
  <c r="U4" i="6"/>
  <c r="S4" i="6"/>
  <c r="Q4" i="6"/>
  <c r="O4" i="6"/>
  <c r="M4" i="6"/>
  <c r="K4" i="6"/>
  <c r="E4" i="6"/>
  <c r="O58" i="9"/>
  <c r="U58" i="9"/>
  <c r="W58" i="9"/>
  <c r="Y58" i="9"/>
  <c r="AA58" i="9"/>
  <c r="AC58" i="9"/>
  <c r="AE58" i="9"/>
  <c r="O57" i="9"/>
  <c r="U57" i="9"/>
  <c r="W57" i="9"/>
  <c r="Y57" i="9"/>
  <c r="AA57" i="9"/>
  <c r="AC57" i="9"/>
  <c r="AE57" i="9"/>
  <c r="O56" i="9"/>
  <c r="U56" i="9"/>
  <c r="W56" i="9"/>
  <c r="Y56" i="9"/>
  <c r="AA56" i="9"/>
  <c r="AC56" i="9"/>
  <c r="AE56" i="9"/>
  <c r="O55" i="9"/>
  <c r="U55" i="9"/>
  <c r="W55" i="9"/>
  <c r="Y55" i="9"/>
  <c r="AA55" i="9"/>
  <c r="AC55" i="9"/>
  <c r="AE55" i="9"/>
  <c r="O54" i="9"/>
  <c r="U54" i="9"/>
  <c r="W54" i="9"/>
  <c r="Y54" i="9"/>
  <c r="AA54" i="9"/>
  <c r="AC54" i="9"/>
  <c r="AE54" i="9"/>
  <c r="O53" i="9"/>
  <c r="U53" i="9"/>
  <c r="W53" i="9"/>
  <c r="Y53" i="9"/>
  <c r="AA53" i="9"/>
  <c r="AC53" i="9"/>
  <c r="AE53" i="9"/>
  <c r="O52" i="9"/>
  <c r="U52" i="9"/>
  <c r="W52" i="9"/>
  <c r="Y52" i="9"/>
  <c r="AA52" i="9"/>
  <c r="AC52" i="9"/>
  <c r="AE52" i="9"/>
  <c r="O51" i="9"/>
  <c r="U51" i="9"/>
  <c r="W51" i="9"/>
  <c r="Y51" i="9"/>
  <c r="AA51" i="9"/>
  <c r="AC51" i="9"/>
  <c r="AE51" i="9"/>
  <c r="O50" i="9"/>
  <c r="U50" i="9"/>
  <c r="W50" i="9"/>
  <c r="Y50" i="9"/>
  <c r="AA50" i="9"/>
  <c r="AC50" i="9"/>
  <c r="AE50" i="9"/>
  <c r="O49" i="9"/>
  <c r="U49" i="9"/>
  <c r="W49" i="9"/>
  <c r="Y49" i="9"/>
  <c r="AA49" i="9"/>
  <c r="AC49" i="9"/>
  <c r="AE49" i="9"/>
  <c r="O48" i="9"/>
  <c r="U48" i="9"/>
  <c r="W48" i="9"/>
  <c r="Y48" i="9"/>
  <c r="AA48" i="9"/>
  <c r="AC48" i="9"/>
  <c r="AE48" i="9"/>
  <c r="O47" i="9"/>
  <c r="U47" i="9"/>
  <c r="W47" i="9"/>
  <c r="Y47" i="9"/>
  <c r="AA47" i="9"/>
  <c r="AC47" i="9"/>
  <c r="AE47" i="9"/>
  <c r="O46" i="9"/>
  <c r="U46" i="9"/>
  <c r="W46" i="9"/>
  <c r="Y46" i="9"/>
  <c r="AA46" i="9"/>
  <c r="AC46" i="9"/>
  <c r="AE46" i="9"/>
  <c r="O45" i="9"/>
  <c r="U45" i="9"/>
  <c r="W45" i="9"/>
  <c r="Y45" i="9"/>
  <c r="AA45" i="9"/>
  <c r="AC45" i="9"/>
  <c r="AE45" i="9"/>
  <c r="O44" i="9"/>
  <c r="U44" i="9"/>
  <c r="W44" i="9"/>
  <c r="Y44" i="9"/>
  <c r="AA44" i="9"/>
  <c r="AC44" i="9"/>
  <c r="AE44" i="9"/>
  <c r="O43" i="9"/>
  <c r="U43" i="9"/>
  <c r="W43" i="9"/>
  <c r="Y43" i="9"/>
  <c r="AA43" i="9"/>
  <c r="AC43" i="9"/>
  <c r="AE43" i="9"/>
  <c r="O42" i="9"/>
  <c r="U42" i="9"/>
  <c r="W42" i="9"/>
  <c r="Y42" i="9"/>
  <c r="AA42" i="9"/>
  <c r="AC42" i="9"/>
  <c r="AE42" i="9"/>
  <c r="O41" i="9"/>
  <c r="U41" i="9"/>
  <c r="W41" i="9"/>
  <c r="Y41" i="9"/>
  <c r="AA41" i="9"/>
  <c r="AC41" i="9"/>
  <c r="AE41" i="9"/>
  <c r="O40" i="9"/>
  <c r="U40" i="9"/>
  <c r="W40" i="9"/>
  <c r="Y40" i="9"/>
  <c r="AA40" i="9"/>
  <c r="AC40" i="9"/>
  <c r="AE40" i="9"/>
  <c r="O39" i="9"/>
  <c r="U39" i="9"/>
  <c r="W39" i="9"/>
  <c r="Y39" i="9"/>
  <c r="AA39" i="9"/>
  <c r="AC39" i="9"/>
  <c r="AE39" i="9"/>
  <c r="O38" i="9"/>
  <c r="U38" i="9"/>
  <c r="W38" i="9"/>
  <c r="Y38" i="9"/>
  <c r="AA38" i="9"/>
  <c r="AC38" i="9"/>
  <c r="AE38" i="9"/>
  <c r="O37" i="9"/>
  <c r="U37" i="9"/>
  <c r="W37" i="9"/>
  <c r="Y37" i="9"/>
  <c r="AA37" i="9"/>
  <c r="AC37" i="9"/>
  <c r="AE37" i="9"/>
  <c r="O36" i="9"/>
  <c r="U36" i="9"/>
  <c r="W36" i="9"/>
  <c r="Y36" i="9"/>
  <c r="AA36" i="9"/>
  <c r="AC36" i="9"/>
  <c r="AE36" i="9"/>
  <c r="O35" i="9"/>
  <c r="U35" i="9"/>
  <c r="W35" i="9"/>
  <c r="Y35" i="9"/>
  <c r="AA35" i="9"/>
  <c r="AC35" i="9"/>
  <c r="AE35" i="9"/>
  <c r="O34" i="9"/>
  <c r="U34" i="9"/>
  <c r="W34" i="9"/>
  <c r="Y34" i="9"/>
  <c r="AA34" i="9"/>
  <c r="AC34" i="9"/>
  <c r="AE34" i="9"/>
  <c r="O33" i="9"/>
  <c r="U33" i="9"/>
  <c r="W33" i="9"/>
  <c r="Y33" i="9"/>
  <c r="AA33" i="9"/>
  <c r="AC33" i="9"/>
  <c r="AE33" i="9"/>
  <c r="O32" i="9"/>
  <c r="U32" i="9"/>
  <c r="W32" i="9"/>
  <c r="Y32" i="9"/>
  <c r="AA32" i="9"/>
  <c r="AC32" i="9"/>
  <c r="AE32" i="9"/>
  <c r="O31" i="9"/>
  <c r="U31" i="9"/>
  <c r="W31" i="9"/>
  <c r="Y31" i="9"/>
  <c r="AA31" i="9"/>
  <c r="AC31" i="9"/>
  <c r="AE31" i="9"/>
  <c r="O30" i="9"/>
  <c r="U30" i="9"/>
  <c r="W30" i="9"/>
  <c r="Y30" i="9"/>
  <c r="AA30" i="9"/>
  <c r="AC30" i="9"/>
  <c r="AE30" i="9"/>
  <c r="O29" i="9"/>
  <c r="U29" i="9"/>
  <c r="W29" i="9"/>
  <c r="Y29" i="9"/>
  <c r="AA29" i="9"/>
  <c r="AC29" i="9"/>
  <c r="AE29" i="9"/>
  <c r="O28" i="9"/>
  <c r="U28" i="9"/>
  <c r="W28" i="9"/>
  <c r="Y28" i="9"/>
  <c r="AA28" i="9"/>
  <c r="AC28" i="9"/>
  <c r="AE28" i="9"/>
  <c r="O27" i="9"/>
  <c r="U27" i="9"/>
  <c r="W27" i="9"/>
  <c r="Y27" i="9"/>
  <c r="AA27" i="9"/>
  <c r="AC27" i="9"/>
  <c r="AE27" i="9"/>
  <c r="O26" i="9"/>
  <c r="U26" i="9"/>
  <c r="W26" i="9"/>
  <c r="Y26" i="9"/>
  <c r="AA26" i="9"/>
  <c r="AC26" i="9"/>
  <c r="AE26" i="9"/>
  <c r="O25" i="9"/>
  <c r="U25" i="9"/>
  <c r="W25" i="9"/>
  <c r="Y25" i="9"/>
  <c r="AA25" i="9"/>
  <c r="AC25" i="9"/>
  <c r="AE25" i="9"/>
  <c r="O24" i="9"/>
  <c r="U24" i="9"/>
  <c r="W24" i="9"/>
  <c r="Y24" i="9"/>
  <c r="AA24" i="9"/>
  <c r="AC24" i="9"/>
  <c r="AE24" i="9"/>
  <c r="O23" i="9"/>
  <c r="U23" i="9"/>
  <c r="W23" i="9"/>
  <c r="Y23" i="9"/>
  <c r="AA23" i="9"/>
  <c r="AC23" i="9"/>
  <c r="AE23" i="9"/>
  <c r="O22" i="9"/>
  <c r="U22" i="9"/>
  <c r="W22" i="9"/>
  <c r="Y22" i="9"/>
  <c r="AA22" i="9"/>
  <c r="AC22" i="9"/>
  <c r="AE22" i="9"/>
  <c r="O21" i="9"/>
  <c r="U21" i="9"/>
  <c r="W21" i="9"/>
  <c r="Y21" i="9"/>
  <c r="AA21" i="9"/>
  <c r="AC21" i="9"/>
  <c r="AE21" i="9"/>
  <c r="O20" i="9"/>
  <c r="U20" i="9"/>
  <c r="W20" i="9"/>
  <c r="Y20" i="9"/>
  <c r="AA20" i="9"/>
  <c r="AC20" i="9"/>
  <c r="AE20" i="9"/>
  <c r="O19" i="9"/>
  <c r="U19" i="9"/>
  <c r="W19" i="9"/>
  <c r="Y19" i="9"/>
  <c r="AA19" i="9"/>
  <c r="AC19" i="9"/>
  <c r="AE19" i="9"/>
  <c r="O18" i="9"/>
  <c r="U18" i="9"/>
  <c r="W18" i="9"/>
  <c r="Y18" i="9"/>
  <c r="AA18" i="9"/>
  <c r="AC18" i="9"/>
  <c r="AE18" i="9"/>
  <c r="O17" i="9"/>
  <c r="U17" i="9"/>
  <c r="W17" i="9"/>
  <c r="Y17" i="9"/>
  <c r="AA17" i="9"/>
  <c r="AC17" i="9"/>
  <c r="AE17" i="9"/>
  <c r="O16" i="9"/>
  <c r="U16" i="9"/>
  <c r="W16" i="9"/>
  <c r="Y16" i="9"/>
  <c r="AA16" i="9"/>
  <c r="AC16" i="9"/>
  <c r="AE16" i="9"/>
  <c r="O15" i="9"/>
  <c r="U15" i="9"/>
  <c r="W15" i="9"/>
  <c r="Y15" i="9"/>
  <c r="AA15" i="9"/>
  <c r="AC15" i="9"/>
  <c r="AE15" i="9"/>
  <c r="O14" i="9"/>
  <c r="U14" i="9"/>
  <c r="W14" i="9"/>
  <c r="Y14" i="9"/>
  <c r="AA14" i="9"/>
  <c r="AC14" i="9"/>
  <c r="AE14" i="9"/>
  <c r="O13" i="9"/>
  <c r="U13" i="9"/>
  <c r="W13" i="9"/>
  <c r="Y13" i="9"/>
  <c r="AA13" i="9"/>
  <c r="AC13" i="9"/>
  <c r="AE13" i="9"/>
  <c r="O12" i="9"/>
  <c r="U12" i="9"/>
  <c r="W12" i="9"/>
  <c r="Y12" i="9"/>
  <c r="AA12" i="9"/>
  <c r="AC12" i="9"/>
  <c r="AE12" i="9"/>
  <c r="O11" i="9"/>
  <c r="U11" i="9"/>
  <c r="W11" i="9"/>
  <c r="Y11" i="9"/>
  <c r="AA11" i="9"/>
  <c r="AC11" i="9"/>
  <c r="AE11" i="9"/>
  <c r="O10" i="9"/>
  <c r="U10" i="9"/>
  <c r="W10" i="9"/>
  <c r="Y10" i="9"/>
  <c r="AA10" i="9"/>
  <c r="AC10" i="9"/>
  <c r="AE10" i="9"/>
  <c r="O9" i="9"/>
  <c r="U9" i="9"/>
  <c r="W9" i="9"/>
  <c r="Y9" i="9"/>
  <c r="AA9" i="9"/>
  <c r="AC9" i="9"/>
  <c r="AE9" i="9"/>
  <c r="O8" i="9"/>
  <c r="U8" i="9"/>
  <c r="W8" i="9"/>
  <c r="Y8" i="9"/>
  <c r="AA8" i="9"/>
  <c r="AC8" i="9"/>
  <c r="AE8" i="9"/>
  <c r="O7" i="9"/>
  <c r="U7" i="9"/>
  <c r="W7" i="9"/>
  <c r="Y7" i="9"/>
  <c r="AA7" i="9"/>
  <c r="AC7" i="9"/>
  <c r="AE7" i="9"/>
  <c r="O6" i="9"/>
  <c r="U6" i="9"/>
  <c r="W6" i="9"/>
  <c r="Y6" i="9"/>
  <c r="AA6" i="9"/>
  <c r="AC6" i="9"/>
  <c r="AE6" i="9"/>
  <c r="O5" i="9"/>
  <c r="U5" i="9"/>
  <c r="W5" i="9"/>
  <c r="Y5" i="9"/>
  <c r="AA5" i="9"/>
  <c r="AC5" i="9"/>
  <c r="AE5" i="9"/>
  <c r="O4" i="9"/>
  <c r="U4" i="9"/>
  <c r="W4" i="9"/>
  <c r="Y4" i="9"/>
  <c r="AA4" i="9"/>
  <c r="AC4" i="9"/>
  <c r="AE4" i="9"/>
</calcChain>
</file>

<file path=xl/sharedStrings.xml><?xml version="1.0" encoding="utf-8"?>
<sst xmlns="http://schemas.openxmlformats.org/spreadsheetml/2006/main" count="2705" uniqueCount="958">
  <si>
    <t>basin parameter</t>
  </si>
  <si>
    <t>p</t>
  </si>
  <si>
    <t>POT</t>
  </si>
  <si>
    <t>MAP</t>
  </si>
  <si>
    <t>&lt;0.01</t>
  </si>
  <si>
    <t>mean basin slope</t>
  </si>
  <si>
    <t>total relief</t>
  </si>
  <si>
    <t>QLD</t>
  </si>
  <si>
    <t>G</t>
  </si>
  <si>
    <t>CH1xx</t>
  </si>
  <si>
    <t>CHa</t>
  </si>
  <si>
    <t>CHb</t>
  </si>
  <si>
    <t>CHc</t>
  </si>
  <si>
    <t>All samples</t>
  </si>
  <si>
    <t>Study</t>
  </si>
  <si>
    <t>Location</t>
  </si>
  <si>
    <t>Climate</t>
  </si>
  <si>
    <t>Tectonic setting</t>
  </si>
  <si>
    <t>Bedrock description</t>
  </si>
  <si>
    <t>ID</t>
  </si>
  <si>
    <t>Potomac River</t>
  </si>
  <si>
    <t>temperate, never glaciated</t>
  </si>
  <si>
    <t>passive margin</t>
  </si>
  <si>
    <t>gneiss, sandstone, shale and carbonates</t>
  </si>
  <si>
    <t>730-1030</t>
  </si>
  <si>
    <t>humid, temperate, never glaciated</t>
  </si>
  <si>
    <t>granite and biogenetic carbonate</t>
  </si>
  <si>
    <t>1930-2250</t>
  </si>
  <si>
    <t>Georges River (SE Australia)</t>
  </si>
  <si>
    <t>sandstone, granodiorite</t>
  </si>
  <si>
    <t>970-1260</t>
  </si>
  <si>
    <t>tropical, never glaciated</t>
  </si>
  <si>
    <t>tectonically active</t>
  </si>
  <si>
    <t>lightly metamorphosed granite and sedimentary red beds</t>
  </si>
  <si>
    <t>510-1660</t>
  </si>
  <si>
    <t>960-1040</t>
  </si>
  <si>
    <t>1080-1250</t>
  </si>
  <si>
    <t>1520-1610</t>
  </si>
  <si>
    <t xml:space="preserve">Table 2. </t>
  </si>
  <si>
    <t xml:space="preserve">Table 1. </t>
  </si>
  <si>
    <t xml:space="preserve">Table 3. </t>
  </si>
  <si>
    <t>study  ID</t>
  </si>
  <si>
    <t>n</t>
  </si>
  <si>
    <t>Sample</t>
  </si>
  <si>
    <t>1SD</t>
  </si>
  <si>
    <t>NA</t>
  </si>
  <si>
    <t>POT53</t>
  </si>
  <si>
    <t>POT55</t>
  </si>
  <si>
    <t>POT58</t>
  </si>
  <si>
    <t>POT61</t>
  </si>
  <si>
    <t>POT62</t>
  </si>
  <si>
    <t>POT63</t>
  </si>
  <si>
    <t>POT64</t>
  </si>
  <si>
    <t>POT65</t>
  </si>
  <si>
    <t>POT67</t>
  </si>
  <si>
    <t>POT68</t>
  </si>
  <si>
    <t>POT69</t>
  </si>
  <si>
    <t>POT71</t>
  </si>
  <si>
    <t>POT72</t>
  </si>
  <si>
    <t>G2</t>
  </si>
  <si>
    <t>G3</t>
  </si>
  <si>
    <t>G4</t>
  </si>
  <si>
    <t>G5</t>
  </si>
  <si>
    <t>G6</t>
  </si>
  <si>
    <t>G7</t>
  </si>
  <si>
    <t>G8</t>
  </si>
  <si>
    <t>G9</t>
  </si>
  <si>
    <t>CH a</t>
  </si>
  <si>
    <t>CH-001</t>
  </si>
  <si>
    <t>CH-003</t>
  </si>
  <si>
    <t>CH-004</t>
  </si>
  <si>
    <t>CH-005</t>
  </si>
  <si>
    <t>CH-009</t>
  </si>
  <si>
    <t>CH-010</t>
  </si>
  <si>
    <t>CH-011</t>
  </si>
  <si>
    <t>CH-012</t>
  </si>
  <si>
    <t>CH-013</t>
  </si>
  <si>
    <t>CH-016</t>
  </si>
  <si>
    <t>CH-017</t>
  </si>
  <si>
    <t>CH-020</t>
  </si>
  <si>
    <t>CH-021</t>
  </si>
  <si>
    <t>CH-023</t>
  </si>
  <si>
    <t>CH-024</t>
  </si>
  <si>
    <t>CH b</t>
  </si>
  <si>
    <t>CH-031</t>
  </si>
  <si>
    <t>CH-032</t>
  </si>
  <si>
    <t>CH-033</t>
  </si>
  <si>
    <t>CH-034</t>
  </si>
  <si>
    <t>CH-035</t>
  </si>
  <si>
    <t>CH-036</t>
  </si>
  <si>
    <t>CH-037</t>
  </si>
  <si>
    <t>CH-039</t>
  </si>
  <si>
    <t>CH-041</t>
  </si>
  <si>
    <t>CH-042</t>
  </si>
  <si>
    <t>CH-043</t>
  </si>
  <si>
    <t>CH-044</t>
  </si>
  <si>
    <t>CH-045</t>
  </si>
  <si>
    <t>CH-046</t>
  </si>
  <si>
    <t>CH-047</t>
  </si>
  <si>
    <t>CH-048</t>
  </si>
  <si>
    <t>CH-049</t>
  </si>
  <si>
    <t>CH-050</t>
  </si>
  <si>
    <t>CH-052</t>
  </si>
  <si>
    <t>CH-053</t>
  </si>
  <si>
    <t>CH-054</t>
  </si>
  <si>
    <t>CH-056</t>
  </si>
  <si>
    <t>CH-058</t>
  </si>
  <si>
    <t>CH-059</t>
  </si>
  <si>
    <t>CH c</t>
  </si>
  <si>
    <t>CH-062</t>
  </si>
  <si>
    <t>CH-063</t>
  </si>
  <si>
    <t>CH-064</t>
  </si>
  <si>
    <t>CH-065</t>
  </si>
  <si>
    <t>CH-066</t>
  </si>
  <si>
    <t>CH-067</t>
  </si>
  <si>
    <t>CH-068</t>
  </si>
  <si>
    <t>CH-069</t>
  </si>
  <si>
    <t>CH-070</t>
  </si>
  <si>
    <t>CH-071</t>
  </si>
  <si>
    <t>CH-075</t>
  </si>
  <si>
    <t>CH-077</t>
  </si>
  <si>
    <t>CH-078</t>
  </si>
  <si>
    <t>CH-079</t>
  </si>
  <si>
    <t>CH-080</t>
  </si>
  <si>
    <t>CH-113</t>
  </si>
  <si>
    <t>CH-114</t>
  </si>
  <si>
    <t>CH-115</t>
  </si>
  <si>
    <t>CH-116</t>
  </si>
  <si>
    <t>CH-117</t>
  </si>
  <si>
    <t>CH-118</t>
  </si>
  <si>
    <t>CH-119</t>
  </si>
  <si>
    <t>CH-120</t>
  </si>
  <si>
    <t>CH-121</t>
  </si>
  <si>
    <t>CH-122</t>
  </si>
  <si>
    <t>CH-126</t>
  </si>
  <si>
    <t>CH-127</t>
  </si>
  <si>
    <t>CH-128</t>
  </si>
  <si>
    <t>CH-129</t>
  </si>
  <si>
    <t>CH-130</t>
  </si>
  <si>
    <t>CH-131</t>
  </si>
  <si>
    <t>CH-132</t>
  </si>
  <si>
    <t>CH-133</t>
  </si>
  <si>
    <t>CH-134</t>
  </si>
  <si>
    <t>CH-135</t>
  </si>
  <si>
    <t>CH-136</t>
  </si>
  <si>
    <t>CH-137</t>
  </si>
  <si>
    <t>CH-137(A)</t>
  </si>
  <si>
    <t>CH-138</t>
  </si>
  <si>
    <t>CH-139</t>
  </si>
  <si>
    <t>CH-140</t>
  </si>
  <si>
    <t>CH-141</t>
  </si>
  <si>
    <t>CH-142</t>
  </si>
  <si>
    <t>CH-143</t>
  </si>
  <si>
    <t>CH-144</t>
  </si>
  <si>
    <t>CH-145</t>
  </si>
  <si>
    <t>CH-146</t>
  </si>
  <si>
    <t>CH-147</t>
  </si>
  <si>
    <t>CH-148</t>
  </si>
  <si>
    <t>CH-149</t>
  </si>
  <si>
    <t>CH-150</t>
  </si>
  <si>
    <t>CH-153</t>
  </si>
  <si>
    <t>CH-154</t>
  </si>
  <si>
    <t>CH-155</t>
  </si>
  <si>
    <t>CH-156</t>
  </si>
  <si>
    <t>CH-157</t>
  </si>
  <si>
    <t>CH-158</t>
  </si>
  <si>
    <t>CH-159</t>
  </si>
  <si>
    <t>CH-160</t>
  </si>
  <si>
    <t>CH-161</t>
  </si>
  <si>
    <t>CH-162</t>
  </si>
  <si>
    <t>CH-166</t>
  </si>
  <si>
    <t>CH-167</t>
  </si>
  <si>
    <t>CH-168</t>
  </si>
  <si>
    <t>CH-169</t>
  </si>
  <si>
    <t>CH-170</t>
  </si>
  <si>
    <t>CH-171</t>
  </si>
  <si>
    <t>QLD01</t>
  </si>
  <si>
    <t>QLD02</t>
  </si>
  <si>
    <t>QLD03</t>
  </si>
  <si>
    <t>QLD04</t>
  </si>
  <si>
    <t>QLD05B</t>
  </si>
  <si>
    <t>QLD06</t>
  </si>
  <si>
    <t>QLD07</t>
  </si>
  <si>
    <t>QLD08</t>
  </si>
  <si>
    <t>QLD09</t>
  </si>
  <si>
    <t>QLD10</t>
  </si>
  <si>
    <t>QLD11</t>
  </si>
  <si>
    <t>QLD12</t>
  </si>
  <si>
    <t>QLD13</t>
  </si>
  <si>
    <t>QLD14</t>
  </si>
  <si>
    <t>Sample ID</t>
  </si>
  <si>
    <t>Sample Name</t>
  </si>
  <si>
    <t>atoms/g</t>
  </si>
  <si>
    <t>Fe</t>
  </si>
  <si>
    <t>Al</t>
  </si>
  <si>
    <t>Mg</t>
  </si>
  <si>
    <t>Ca</t>
  </si>
  <si>
    <t>K</t>
  </si>
  <si>
    <t>Mn</t>
  </si>
  <si>
    <t>Na</t>
  </si>
  <si>
    <t>Si</t>
  </si>
  <si>
    <t>Ti</t>
  </si>
  <si>
    <t>degrees</t>
  </si>
  <si>
    <t>m</t>
  </si>
  <si>
    <t>mm/yr</t>
  </si>
  <si>
    <t>mean annual precipitation</t>
  </si>
  <si>
    <t>basin area</t>
  </si>
  <si>
    <t>Mean basin Latitude</t>
  </si>
  <si>
    <t>Denudation Rate</t>
  </si>
  <si>
    <t>Denudation rate</t>
  </si>
  <si>
    <t>mean Elevation</t>
  </si>
  <si>
    <t>mean slope</t>
  </si>
  <si>
    <t>f.factor eq. 1</t>
  </si>
  <si>
    <t>m/mil. yrs</t>
  </si>
  <si>
    <t>Physical characteristics of the studied watersheds.</t>
  </si>
  <si>
    <t>Cha</t>
  </si>
  <si>
    <t>CH144</t>
  </si>
  <si>
    <t>Ch145</t>
  </si>
  <si>
    <t>CH146</t>
  </si>
  <si>
    <t>CH147</t>
  </si>
  <si>
    <t>CH148</t>
  </si>
  <si>
    <t>CH150</t>
  </si>
  <si>
    <t>CH153</t>
  </si>
  <si>
    <t>CH154</t>
  </si>
  <si>
    <t>CH155</t>
  </si>
  <si>
    <t>CH156</t>
  </si>
  <si>
    <t>CH157</t>
  </si>
  <si>
    <t>CH134</t>
  </si>
  <si>
    <t>CH128</t>
  </si>
  <si>
    <t>CH160</t>
  </si>
  <si>
    <t>CH161</t>
  </si>
  <si>
    <t>CG162</t>
  </si>
  <si>
    <t>CH166</t>
  </si>
  <si>
    <t>CH167</t>
  </si>
  <si>
    <t>CH168</t>
  </si>
  <si>
    <t>CH169</t>
  </si>
  <si>
    <t>CH170</t>
  </si>
  <si>
    <t>CH171</t>
  </si>
  <si>
    <t>POT 55</t>
  </si>
  <si>
    <t>POT 58</t>
  </si>
  <si>
    <t>POT 61</t>
  </si>
  <si>
    <t>POT 62</t>
  </si>
  <si>
    <t>POT 63</t>
  </si>
  <si>
    <t>POT 64</t>
  </si>
  <si>
    <t>POT 65</t>
  </si>
  <si>
    <t>POT 67</t>
  </si>
  <si>
    <t>POT 68</t>
  </si>
  <si>
    <t>POT 69</t>
  </si>
  <si>
    <t>POT 14B</t>
  </si>
  <si>
    <t>POT 15B</t>
  </si>
  <si>
    <t>POT 43B</t>
  </si>
  <si>
    <t>POT2</t>
  </si>
  <si>
    <t>POT4</t>
  </si>
  <si>
    <t>POT5</t>
  </si>
  <si>
    <t>POT6</t>
  </si>
  <si>
    <t>POT9</t>
  </si>
  <si>
    <t>POT10</t>
  </si>
  <si>
    <r>
      <rPr>
        <b/>
        <vertAlign val="superscript"/>
        <sz val="10"/>
        <color theme="1"/>
        <rFont val="Helvetica"/>
      </rPr>
      <t>9</t>
    </r>
    <r>
      <rPr>
        <b/>
        <sz val="10"/>
        <color theme="1"/>
        <rFont val="Helvetica"/>
      </rPr>
      <t>Be</t>
    </r>
    <r>
      <rPr>
        <b/>
        <vertAlign val="subscript"/>
        <sz val="10"/>
        <color theme="1"/>
        <rFont val="Helvetica"/>
      </rPr>
      <t>reactive</t>
    </r>
  </si>
  <si>
    <r>
      <rPr>
        <b/>
        <vertAlign val="superscript"/>
        <sz val="10"/>
        <color theme="1"/>
        <rFont val="Helvetica"/>
      </rPr>
      <t>10</t>
    </r>
    <r>
      <rPr>
        <b/>
        <sz val="10"/>
        <color theme="1"/>
        <rFont val="Helvetica"/>
      </rPr>
      <t>Be</t>
    </r>
    <r>
      <rPr>
        <b/>
        <vertAlign val="subscript"/>
        <sz val="10"/>
        <color theme="1"/>
        <rFont val="Helvetica"/>
      </rPr>
      <t>is</t>
    </r>
  </si>
  <si>
    <r>
      <rPr>
        <b/>
        <vertAlign val="superscript"/>
        <sz val="10"/>
        <color theme="1"/>
        <rFont val="Helvetica"/>
      </rPr>
      <t>10</t>
    </r>
    <r>
      <rPr>
        <b/>
        <sz val="10"/>
        <color theme="1"/>
        <rFont val="Helvetica"/>
      </rPr>
      <t>Be</t>
    </r>
    <r>
      <rPr>
        <b/>
        <vertAlign val="subscript"/>
        <sz val="10"/>
        <color theme="1"/>
        <rFont val="Helvetica"/>
      </rPr>
      <t>met</t>
    </r>
  </si>
  <si>
    <r>
      <rPr>
        <b/>
        <vertAlign val="superscript"/>
        <sz val="10"/>
        <color theme="1"/>
        <rFont val="Helvetica"/>
      </rPr>
      <t>10</t>
    </r>
    <r>
      <rPr>
        <b/>
        <sz val="10"/>
        <color theme="1"/>
        <rFont val="Helvetica"/>
      </rPr>
      <t>Be</t>
    </r>
    <r>
      <rPr>
        <b/>
        <vertAlign val="subscript"/>
        <sz val="10"/>
        <color theme="1"/>
        <rFont val="Helvetica"/>
      </rPr>
      <t>met</t>
    </r>
    <r>
      <rPr>
        <b/>
        <sz val="10"/>
        <color theme="1"/>
        <rFont val="Helvetica"/>
      </rPr>
      <t>/</t>
    </r>
    <r>
      <rPr>
        <b/>
        <vertAlign val="superscript"/>
        <sz val="10"/>
        <color theme="1"/>
        <rFont val="Helvetica"/>
      </rPr>
      <t>9</t>
    </r>
    <r>
      <rPr>
        <b/>
        <sz val="10"/>
        <color theme="1"/>
        <rFont val="Helvetica"/>
      </rPr>
      <t>Be</t>
    </r>
    <r>
      <rPr>
        <b/>
        <vertAlign val="subscript"/>
        <sz val="10"/>
        <color theme="1"/>
        <rFont val="Helvetica"/>
      </rPr>
      <t>reactive</t>
    </r>
  </si>
  <si>
    <r>
      <rPr>
        <b/>
        <vertAlign val="superscript"/>
        <sz val="10"/>
        <color theme="1"/>
        <rFont val="Helvetica"/>
      </rPr>
      <t>10</t>
    </r>
    <r>
      <rPr>
        <b/>
        <sz val="10"/>
        <color theme="1"/>
        <rFont val="Helvetica"/>
      </rPr>
      <t>Be</t>
    </r>
    <r>
      <rPr>
        <b/>
        <vertAlign val="subscript"/>
        <sz val="10"/>
        <color theme="1"/>
        <rFont val="Helvetica"/>
      </rPr>
      <t>met</t>
    </r>
    <r>
      <rPr>
        <b/>
        <sz val="10"/>
        <color theme="1"/>
        <rFont val="Helvetica"/>
      </rPr>
      <t xml:space="preserve"> deposition rate</t>
    </r>
  </si>
  <si>
    <r>
      <rPr>
        <b/>
        <vertAlign val="superscript"/>
        <sz val="10"/>
        <color theme="1"/>
        <rFont val="Helvetica"/>
      </rPr>
      <t>9</t>
    </r>
    <r>
      <rPr>
        <b/>
        <sz val="10"/>
        <color theme="1"/>
        <rFont val="Helvetica"/>
      </rPr>
      <t>Be</t>
    </r>
    <r>
      <rPr>
        <b/>
        <vertAlign val="subscript"/>
        <sz val="10"/>
        <color theme="1"/>
        <rFont val="Helvetica"/>
      </rPr>
      <t>min</t>
    </r>
    <r>
      <rPr>
        <b/>
        <sz val="10"/>
        <color theme="1"/>
        <rFont val="Helvetica"/>
      </rPr>
      <t>+</t>
    </r>
    <r>
      <rPr>
        <b/>
        <vertAlign val="superscript"/>
        <sz val="10"/>
        <color theme="1"/>
        <rFont val="Helvetica"/>
      </rPr>
      <t>9</t>
    </r>
    <r>
      <rPr>
        <b/>
        <sz val="10"/>
        <color theme="1"/>
        <rFont val="Helvetica"/>
      </rPr>
      <t>Be</t>
    </r>
    <r>
      <rPr>
        <b/>
        <vertAlign val="subscript"/>
        <sz val="10"/>
        <color theme="1"/>
        <rFont val="Helvetica"/>
      </rPr>
      <t>reactive</t>
    </r>
  </si>
  <si>
    <r>
      <t>t/km</t>
    </r>
    <r>
      <rPr>
        <vertAlign val="superscript"/>
        <sz val="10"/>
        <color theme="1"/>
        <rFont val="Helvetica"/>
      </rPr>
      <t>2</t>
    </r>
    <r>
      <rPr>
        <sz val="10"/>
        <color theme="1"/>
        <rFont val="Helvetica"/>
      </rPr>
      <t>yr</t>
    </r>
  </si>
  <si>
    <r>
      <t>atoms/cm</t>
    </r>
    <r>
      <rPr>
        <vertAlign val="superscript"/>
        <sz val="10"/>
        <color theme="1"/>
        <rFont val="Helvetica"/>
      </rPr>
      <t>2</t>
    </r>
    <r>
      <rPr>
        <sz val="10"/>
        <color theme="1"/>
        <rFont val="Helvetica"/>
      </rPr>
      <t xml:space="preserve"> yr</t>
    </r>
  </si>
  <si>
    <r>
      <t>km</t>
    </r>
    <r>
      <rPr>
        <vertAlign val="superscript"/>
        <sz val="10"/>
        <color theme="1"/>
        <rFont val="Helvetica"/>
      </rPr>
      <t>2</t>
    </r>
  </si>
  <si>
    <t>sample name</t>
  </si>
  <si>
    <t>sample ID</t>
  </si>
  <si>
    <t>ug/g</t>
  </si>
  <si>
    <t>f.factor eq 2.</t>
  </si>
  <si>
    <r>
      <rPr>
        <b/>
        <vertAlign val="superscript"/>
        <sz val="10"/>
        <color theme="1"/>
        <rFont val="Helvetica"/>
      </rPr>
      <t>9</t>
    </r>
    <r>
      <rPr>
        <b/>
        <sz val="10"/>
        <color theme="1"/>
        <rFont val="Helvetica"/>
      </rPr>
      <t>Be</t>
    </r>
    <r>
      <rPr>
        <b/>
        <vertAlign val="subscript"/>
        <sz val="10"/>
        <color theme="1"/>
        <rFont val="Helvetica"/>
      </rPr>
      <t>min</t>
    </r>
  </si>
  <si>
    <r>
      <rPr>
        <b/>
        <vertAlign val="superscript"/>
        <sz val="10"/>
        <color theme="1"/>
        <rFont val="Helvetica"/>
      </rPr>
      <t>10</t>
    </r>
    <r>
      <rPr>
        <b/>
        <sz val="10"/>
        <color theme="1"/>
        <rFont val="Helvetica"/>
      </rPr>
      <t>Be</t>
    </r>
    <r>
      <rPr>
        <b/>
        <vertAlign val="subscript"/>
        <sz val="10"/>
        <color theme="1"/>
        <rFont val="Helvetica"/>
      </rPr>
      <t>is</t>
    </r>
    <r>
      <rPr>
        <b/>
        <sz val="10"/>
        <color theme="1"/>
        <rFont val="Helvetica"/>
      </rPr>
      <t>-derived deudation rate</t>
    </r>
  </si>
  <si>
    <r>
      <rPr>
        <b/>
        <vertAlign val="superscript"/>
        <sz val="10"/>
        <color theme="1"/>
        <rFont val="Helvetica"/>
      </rPr>
      <t>10</t>
    </r>
    <r>
      <rPr>
        <b/>
        <sz val="10"/>
        <color theme="1"/>
        <rFont val="Helvetica"/>
      </rPr>
      <t>Be</t>
    </r>
    <r>
      <rPr>
        <b/>
        <vertAlign val="subscript"/>
        <sz val="10"/>
        <color theme="1"/>
        <rFont val="Helvetica"/>
      </rPr>
      <t xml:space="preserve">met </t>
    </r>
    <r>
      <rPr>
        <b/>
        <sz val="10"/>
        <color theme="1"/>
        <rFont val="Helvetica"/>
      </rPr>
      <t>depostition rate</t>
    </r>
  </si>
  <si>
    <r>
      <t>t/km</t>
    </r>
    <r>
      <rPr>
        <b/>
        <vertAlign val="superscript"/>
        <sz val="10"/>
        <color theme="1"/>
        <rFont val="Helvetica"/>
      </rPr>
      <t>2</t>
    </r>
    <r>
      <rPr>
        <b/>
        <sz val="10"/>
        <color theme="1"/>
        <rFont val="Helvetica"/>
      </rPr>
      <t>yr</t>
    </r>
  </si>
  <si>
    <r>
      <t>atoms/cm</t>
    </r>
    <r>
      <rPr>
        <b/>
        <vertAlign val="superscript"/>
        <sz val="10"/>
        <color theme="1"/>
        <rFont val="Helvetica"/>
      </rPr>
      <t>2</t>
    </r>
    <r>
      <rPr>
        <b/>
        <sz val="10"/>
        <color theme="1"/>
        <rFont val="Helvetica"/>
      </rPr>
      <t>yr</t>
    </r>
  </si>
  <si>
    <t>TRR10</t>
  </si>
  <si>
    <t>TRR11A</t>
  </si>
  <si>
    <t>TRR11B</t>
  </si>
  <si>
    <t>TRR11b</t>
  </si>
  <si>
    <t>TRR12</t>
  </si>
  <si>
    <t>TRR13B</t>
  </si>
  <si>
    <t>TRR13b</t>
  </si>
  <si>
    <t>TRR14A</t>
  </si>
  <si>
    <t>TRR15A</t>
  </si>
  <si>
    <t>TRR16</t>
  </si>
  <si>
    <t>TRR17</t>
  </si>
  <si>
    <t>TRR18</t>
  </si>
  <si>
    <t>TRR1A</t>
  </si>
  <si>
    <t>TRR20</t>
  </si>
  <si>
    <t>TRR21A</t>
  </si>
  <si>
    <t>TRR22</t>
  </si>
  <si>
    <t>TRR24A</t>
  </si>
  <si>
    <t>TRR26</t>
  </si>
  <si>
    <t>TRR27</t>
  </si>
  <si>
    <t>TRR28</t>
  </si>
  <si>
    <t>TRR29</t>
  </si>
  <si>
    <t>TRR3</t>
  </si>
  <si>
    <t>TRR30</t>
  </si>
  <si>
    <t>TRR32</t>
  </si>
  <si>
    <t>TRR33</t>
  </si>
  <si>
    <t>TRR34</t>
  </si>
  <si>
    <t>TRR35</t>
  </si>
  <si>
    <t>TRR36</t>
  </si>
  <si>
    <t>TRR38</t>
  </si>
  <si>
    <t>TRR39</t>
  </si>
  <si>
    <t>TRR4</t>
  </si>
  <si>
    <t>TRR41</t>
  </si>
  <si>
    <t>TRR42</t>
  </si>
  <si>
    <t>TRR43</t>
  </si>
  <si>
    <t>TRR44</t>
  </si>
  <si>
    <t>TRR45</t>
  </si>
  <si>
    <t>TRR46</t>
  </si>
  <si>
    <t>TRR48</t>
  </si>
  <si>
    <t>TRR49</t>
  </si>
  <si>
    <t>TRR5</t>
  </si>
  <si>
    <t>TRR50</t>
  </si>
  <si>
    <t>TRR52</t>
  </si>
  <si>
    <t>TRR53</t>
  </si>
  <si>
    <t>TRR6</t>
  </si>
  <si>
    <t>TRR7</t>
  </si>
  <si>
    <t>TRR8</t>
  </si>
  <si>
    <t>TRR9</t>
  </si>
  <si>
    <t>varve number</t>
  </si>
  <si>
    <t>sample weight</t>
  </si>
  <si>
    <t>dilution factor</t>
  </si>
  <si>
    <t>BD001</t>
  </si>
  <si>
    <t>BD002</t>
  </si>
  <si>
    <t>BD004</t>
  </si>
  <si>
    <t>BD005</t>
  </si>
  <si>
    <t>BD006</t>
  </si>
  <si>
    <t>BD007</t>
  </si>
  <si>
    <t>BD008</t>
  </si>
  <si>
    <t>BD009</t>
  </si>
  <si>
    <t>BD010</t>
  </si>
  <si>
    <t>BD011</t>
  </si>
  <si>
    <t>BD012</t>
  </si>
  <si>
    <t>BD013</t>
  </si>
  <si>
    <t>BD014</t>
  </si>
  <si>
    <t>BD015</t>
  </si>
  <si>
    <t>BD016</t>
  </si>
  <si>
    <t>BD017</t>
  </si>
  <si>
    <t>BD018</t>
  </si>
  <si>
    <t>BD019</t>
  </si>
  <si>
    <t>BD020</t>
  </si>
  <si>
    <t>BD021</t>
  </si>
  <si>
    <t>BD022</t>
  </si>
  <si>
    <t>BD023</t>
  </si>
  <si>
    <t>BD024</t>
  </si>
  <si>
    <t>BD025</t>
  </si>
  <si>
    <t>BD026</t>
  </si>
  <si>
    <t>BD027</t>
  </si>
  <si>
    <t>BD028</t>
  </si>
  <si>
    <t>BD029</t>
  </si>
  <si>
    <t>BD030</t>
  </si>
  <si>
    <t>BD031</t>
  </si>
  <si>
    <t>BD032</t>
  </si>
  <si>
    <t>BD033</t>
  </si>
  <si>
    <t>BD034</t>
  </si>
  <si>
    <t>BD035</t>
  </si>
  <si>
    <t>BD036</t>
  </si>
  <si>
    <t>BD037</t>
  </si>
  <si>
    <t>BD038</t>
  </si>
  <si>
    <t>BD039</t>
  </si>
  <si>
    <t>BD040</t>
  </si>
  <si>
    <t>BD041</t>
  </si>
  <si>
    <t>BD042</t>
  </si>
  <si>
    <t>BD043</t>
  </si>
  <si>
    <t>BD044</t>
  </si>
  <si>
    <t>BD045</t>
  </si>
  <si>
    <t>BD046</t>
  </si>
  <si>
    <t>BD047</t>
  </si>
  <si>
    <t>BD048</t>
  </si>
  <si>
    <t>BD049</t>
  </si>
  <si>
    <t>BD050</t>
  </si>
  <si>
    <t>BD051</t>
  </si>
  <si>
    <t>BD052</t>
  </si>
  <si>
    <t>BD053</t>
  </si>
  <si>
    <t>BD054</t>
  </si>
  <si>
    <t>BD055</t>
  </si>
  <si>
    <t>BD056</t>
  </si>
  <si>
    <t>BD057</t>
  </si>
  <si>
    <t>BD058</t>
  </si>
  <si>
    <t>BD059</t>
  </si>
  <si>
    <t>BD060</t>
  </si>
  <si>
    <t>BD061</t>
  </si>
  <si>
    <t>BD062</t>
  </si>
  <si>
    <t>BD063</t>
  </si>
  <si>
    <t>BD064</t>
  </si>
  <si>
    <t>BD065</t>
  </si>
  <si>
    <t>BD066</t>
  </si>
  <si>
    <t>BD067</t>
  </si>
  <si>
    <t>BD068</t>
  </si>
  <si>
    <t>BD069</t>
  </si>
  <si>
    <t>BD070</t>
  </si>
  <si>
    <t>BD071</t>
  </si>
  <si>
    <t>BD072</t>
  </si>
  <si>
    <t>BD073</t>
  </si>
  <si>
    <t>BD074</t>
  </si>
  <si>
    <t>BD075</t>
  </si>
  <si>
    <t>BD076</t>
  </si>
  <si>
    <t>BD077</t>
  </si>
  <si>
    <t>BD078</t>
  </si>
  <si>
    <t>BD079</t>
  </si>
  <si>
    <t>BD080</t>
  </si>
  <si>
    <t>BD081</t>
  </si>
  <si>
    <t>BD082</t>
  </si>
  <si>
    <t>BD083</t>
  </si>
  <si>
    <t>BD084</t>
  </si>
  <si>
    <t>BD085</t>
  </si>
  <si>
    <t>BD086</t>
  </si>
  <si>
    <t>BD087</t>
  </si>
  <si>
    <t>BD088</t>
  </si>
  <si>
    <t>BD089</t>
  </si>
  <si>
    <t>BD090</t>
  </si>
  <si>
    <t>BD091</t>
  </si>
  <si>
    <t>BD092</t>
  </si>
  <si>
    <t>BD093</t>
  </si>
  <si>
    <t>BD094</t>
  </si>
  <si>
    <t>BD095</t>
  </si>
  <si>
    <t>BD096</t>
  </si>
  <si>
    <t>BD097</t>
  </si>
  <si>
    <t>BD098</t>
  </si>
  <si>
    <t>BD099</t>
  </si>
  <si>
    <t>BD100</t>
  </si>
  <si>
    <t>BD101</t>
  </si>
  <si>
    <t>BD102</t>
  </si>
  <si>
    <t>BD103</t>
  </si>
  <si>
    <t>BD104</t>
  </si>
  <si>
    <t>BD105</t>
  </si>
  <si>
    <t>BD106</t>
  </si>
  <si>
    <t>BD107</t>
  </si>
  <si>
    <t>BD108</t>
  </si>
  <si>
    <t>BD109</t>
  </si>
  <si>
    <t>BD110</t>
  </si>
  <si>
    <t>BD111</t>
  </si>
  <si>
    <t>BD112</t>
  </si>
  <si>
    <t>BD113</t>
  </si>
  <si>
    <t>BD114</t>
  </si>
  <si>
    <t>BD115</t>
  </si>
  <si>
    <t>BD116</t>
  </si>
  <si>
    <t>BD117</t>
  </si>
  <si>
    <t>BD118</t>
  </si>
  <si>
    <t>BD119</t>
  </si>
  <si>
    <t>BD120</t>
  </si>
  <si>
    <t>BD121</t>
  </si>
  <si>
    <t>BD122</t>
  </si>
  <si>
    <t>BD123</t>
  </si>
  <si>
    <t>BD124</t>
  </si>
  <si>
    <t>BD125</t>
  </si>
  <si>
    <t>BD126</t>
  </si>
  <si>
    <t>BD127</t>
  </si>
  <si>
    <t>BD128</t>
  </si>
  <si>
    <t>BD129</t>
  </si>
  <si>
    <t>BD130</t>
  </si>
  <si>
    <t>BD131</t>
  </si>
  <si>
    <t>BD132</t>
  </si>
  <si>
    <t>BD133</t>
  </si>
  <si>
    <t>BD134</t>
  </si>
  <si>
    <t>BD135</t>
  </si>
  <si>
    <t>BD136</t>
  </si>
  <si>
    <t>BD137</t>
  </si>
  <si>
    <t>BD138</t>
  </si>
  <si>
    <t>BD139</t>
  </si>
  <si>
    <t>BD140</t>
  </si>
  <si>
    <t>BD141</t>
  </si>
  <si>
    <t>BD142</t>
  </si>
  <si>
    <t>BD143</t>
  </si>
  <si>
    <t>BD144</t>
  </si>
  <si>
    <t>BD145</t>
  </si>
  <si>
    <t>BD146</t>
  </si>
  <si>
    <t>BD147</t>
  </si>
  <si>
    <t>BD148</t>
  </si>
  <si>
    <t>BD149</t>
  </si>
  <si>
    <t>BD150</t>
  </si>
  <si>
    <t>BD151</t>
  </si>
  <si>
    <t>BD152</t>
  </si>
  <si>
    <t>BD153</t>
  </si>
  <si>
    <t>BD154</t>
  </si>
  <si>
    <t>BD155</t>
  </si>
  <si>
    <t>BD156</t>
  </si>
  <si>
    <t>BD157</t>
  </si>
  <si>
    <t>BD158</t>
  </si>
  <si>
    <t>BD159</t>
  </si>
  <si>
    <t>BD160</t>
  </si>
  <si>
    <t>BD161</t>
  </si>
  <si>
    <t>BD162</t>
  </si>
  <si>
    <t>BD163</t>
  </si>
  <si>
    <t>BD164</t>
  </si>
  <si>
    <t>BD165</t>
  </si>
  <si>
    <t>BD166</t>
  </si>
  <si>
    <t>BD167</t>
  </si>
  <si>
    <t>BD168</t>
  </si>
  <si>
    <t>BD169</t>
  </si>
  <si>
    <t>BD170</t>
  </si>
  <si>
    <t>BD171</t>
  </si>
  <si>
    <t>BD172</t>
  </si>
  <si>
    <t>BD173</t>
  </si>
  <si>
    <t>BD174</t>
  </si>
  <si>
    <t>BD175</t>
  </si>
  <si>
    <t>BD176</t>
  </si>
  <si>
    <t>BD177</t>
  </si>
  <si>
    <t>BD178</t>
  </si>
  <si>
    <t>BD179</t>
  </si>
  <si>
    <t>BD180</t>
  </si>
  <si>
    <t>BD181</t>
  </si>
  <si>
    <t>BD182</t>
  </si>
  <si>
    <t>BD183</t>
  </si>
  <si>
    <t>BD184</t>
  </si>
  <si>
    <t>BD185</t>
  </si>
  <si>
    <t>BD186</t>
  </si>
  <si>
    <t>BD187</t>
  </si>
  <si>
    <t>BD188</t>
  </si>
  <si>
    <t>BD189</t>
  </si>
  <si>
    <t>BD190</t>
  </si>
  <si>
    <t>BD191</t>
  </si>
  <si>
    <t>BD192</t>
  </si>
  <si>
    <t>BD193</t>
  </si>
  <si>
    <t>BD194</t>
  </si>
  <si>
    <t>BD195</t>
  </si>
  <si>
    <t>BD196</t>
  </si>
  <si>
    <t>BD197</t>
  </si>
  <si>
    <t>BD198</t>
  </si>
  <si>
    <t>BD199</t>
  </si>
  <si>
    <t>BD200</t>
  </si>
  <si>
    <t>BD201</t>
  </si>
  <si>
    <t>BD202</t>
  </si>
  <si>
    <t>BD203</t>
  </si>
  <si>
    <t>BD204</t>
  </si>
  <si>
    <t>BD205</t>
  </si>
  <si>
    <t>BD206</t>
  </si>
  <si>
    <t>BD207</t>
  </si>
  <si>
    <t>BD208</t>
  </si>
  <si>
    <t>BD209</t>
  </si>
  <si>
    <t>BD210</t>
  </si>
  <si>
    <t>BD211</t>
  </si>
  <si>
    <t>BD212</t>
  </si>
  <si>
    <t>BD213</t>
  </si>
  <si>
    <t>BD214</t>
  </si>
  <si>
    <t>BD215</t>
  </si>
  <si>
    <t>BD216</t>
  </si>
  <si>
    <t>BD217</t>
  </si>
  <si>
    <t>BD218</t>
  </si>
  <si>
    <t>BD219</t>
  </si>
  <si>
    <t>BD220</t>
  </si>
  <si>
    <t>BD221</t>
  </si>
  <si>
    <t>BD222</t>
  </si>
  <si>
    <t>ppm leachate</t>
  </si>
  <si>
    <t>g</t>
  </si>
  <si>
    <t>sample</t>
  </si>
  <si>
    <t>JB1</t>
  </si>
  <si>
    <t>Allen Brook</t>
  </si>
  <si>
    <t>Field</t>
  </si>
  <si>
    <t>125-250</t>
  </si>
  <si>
    <t>JB2</t>
  </si>
  <si>
    <t>53-125</t>
  </si>
  <si>
    <t>JB3</t>
  </si>
  <si>
    <t>Dog River</t>
  </si>
  <si>
    <t>Streambank</t>
  </si>
  <si>
    <t>JB4</t>
  </si>
  <si>
    <t>JB5</t>
  </si>
  <si>
    <t>Winooski, Duxbury</t>
  </si>
  <si>
    <t>JB6</t>
  </si>
  <si>
    <t>JB7</t>
  </si>
  <si>
    <t>Winooski, Colchester</t>
  </si>
  <si>
    <t>JB8</t>
  </si>
  <si>
    <t>JB9</t>
  </si>
  <si>
    <t>Mill Brook</t>
  </si>
  <si>
    <t>JB10</t>
  </si>
  <si>
    <t>JB11</t>
  </si>
  <si>
    <t>Brown's River</t>
  </si>
  <si>
    <t>JB12</t>
  </si>
  <si>
    <t>JB13</t>
  </si>
  <si>
    <t>JB14</t>
  </si>
  <si>
    <t>JB15</t>
  </si>
  <si>
    <t>JB16</t>
  </si>
  <si>
    <t>JB17</t>
  </si>
  <si>
    <t>Suspended Sediment</t>
  </si>
  <si>
    <t>JB18</t>
  </si>
  <si>
    <t>JB19</t>
  </si>
  <si>
    <t>JB20</t>
  </si>
  <si>
    <t>JB21</t>
  </si>
  <si>
    <t>JB22</t>
  </si>
  <si>
    <t>JB23</t>
  </si>
  <si>
    <t>JB24</t>
  </si>
  <si>
    <t>JB25</t>
  </si>
  <si>
    <t>JB26</t>
  </si>
  <si>
    <t>JB27</t>
  </si>
  <si>
    <t>JB28</t>
  </si>
  <si>
    <t>JB29</t>
  </si>
  <si>
    <t>Potash Brook</t>
  </si>
  <si>
    <t>JB30</t>
  </si>
  <si>
    <t>JB31</t>
  </si>
  <si>
    <t>JB32</t>
  </si>
  <si>
    <t>JB33</t>
  </si>
  <si>
    <t>JB34</t>
  </si>
  <si>
    <t>JB35</t>
  </si>
  <si>
    <t>JB36</t>
  </si>
  <si>
    <t>JB37</t>
  </si>
  <si>
    <t>JB38</t>
  </si>
  <si>
    <t>JB39</t>
  </si>
  <si>
    <t>43-125</t>
  </si>
  <si>
    <t>JB40</t>
  </si>
  <si>
    <t>JB41</t>
  </si>
  <si>
    <t>JB42</t>
  </si>
  <si>
    <t>JB43</t>
  </si>
  <si>
    <t>JB44</t>
  </si>
  <si>
    <t>JB45</t>
  </si>
  <si>
    <t>JB46</t>
  </si>
  <si>
    <t>JB47</t>
  </si>
  <si>
    <t>JB48</t>
  </si>
  <si>
    <t>JB49</t>
  </si>
  <si>
    <t>JB50</t>
  </si>
  <si>
    <t>JB51</t>
  </si>
  <si>
    <t>JB52</t>
  </si>
  <si>
    <t>JB53</t>
  </si>
  <si>
    <t>JB54</t>
  </si>
  <si>
    <t>JB55</t>
  </si>
  <si>
    <t>JB56</t>
  </si>
  <si>
    <t>JB57</t>
  </si>
  <si>
    <t>JB58</t>
  </si>
  <si>
    <t>JB59</t>
  </si>
  <si>
    <t>JB60</t>
  </si>
  <si>
    <t xml:space="preserve">sample weight </t>
  </si>
  <si>
    <t>date sampled</t>
  </si>
  <si>
    <t>microns</t>
  </si>
  <si>
    <t>1 SD</t>
  </si>
  <si>
    <t>watershed</t>
  </si>
  <si>
    <t xml:space="preserve">sample type </t>
  </si>
  <si>
    <t>sediment size</t>
  </si>
  <si>
    <t>dilutant added</t>
  </si>
  <si>
    <r>
      <rPr>
        <b/>
        <vertAlign val="superscript"/>
        <sz val="10"/>
        <rFont val="Helvetica"/>
      </rPr>
      <t>10</t>
    </r>
    <r>
      <rPr>
        <b/>
        <sz val="10"/>
        <rFont val="Helvetica"/>
      </rPr>
      <t>Be</t>
    </r>
    <r>
      <rPr>
        <b/>
        <vertAlign val="subscript"/>
        <sz val="10"/>
        <rFont val="Helvetica"/>
      </rPr>
      <t>met</t>
    </r>
  </si>
  <si>
    <t>depth</t>
  </si>
  <si>
    <t>Description</t>
  </si>
  <si>
    <t>30-45</t>
  </si>
  <si>
    <t>peaty podzol</t>
  </si>
  <si>
    <t>45-60</t>
  </si>
  <si>
    <t>till</t>
  </si>
  <si>
    <t>60-75</t>
  </si>
  <si>
    <t>75-90</t>
  </si>
  <si>
    <t>90-105</t>
  </si>
  <si>
    <t>105-120</t>
  </si>
  <si>
    <t>120-135</t>
  </si>
  <si>
    <t>135-150</t>
  </si>
  <si>
    <t>150-165</t>
  </si>
  <si>
    <t>165-180</t>
  </si>
  <si>
    <t>180-195</t>
  </si>
  <si>
    <t>195-210</t>
  </si>
  <si>
    <t>210-225</t>
  </si>
  <si>
    <t>225-240</t>
  </si>
  <si>
    <r>
      <rPr>
        <b/>
        <vertAlign val="superscript"/>
        <sz val="10"/>
        <color rgb="FF000000"/>
        <rFont val="Helvetica"/>
      </rPr>
      <t>10</t>
    </r>
    <r>
      <rPr>
        <b/>
        <sz val="10"/>
        <color rgb="FF000000"/>
        <rFont val="Helvetica"/>
      </rPr>
      <t>Be</t>
    </r>
    <r>
      <rPr>
        <b/>
        <vertAlign val="subscript"/>
        <sz val="10"/>
        <color rgb="FF000000"/>
        <rFont val="Helvetica"/>
      </rPr>
      <t>is</t>
    </r>
  </si>
  <si>
    <r>
      <rPr>
        <b/>
        <vertAlign val="superscript"/>
        <sz val="10"/>
        <color theme="1"/>
        <rFont val="Helvetica"/>
      </rPr>
      <t>10</t>
    </r>
    <r>
      <rPr>
        <b/>
        <sz val="10"/>
        <color theme="1"/>
        <rFont val="Helvetica"/>
      </rPr>
      <t>Be</t>
    </r>
    <r>
      <rPr>
        <b/>
        <vertAlign val="subscript"/>
        <sz val="10"/>
        <color theme="1"/>
        <rFont val="Helvetica"/>
      </rPr>
      <t>met/</t>
    </r>
    <r>
      <rPr>
        <b/>
        <vertAlign val="superscript"/>
        <sz val="10"/>
        <color theme="1"/>
        <rFont val="Helvetica"/>
      </rPr>
      <t>9</t>
    </r>
    <r>
      <rPr>
        <b/>
        <sz val="10"/>
        <color theme="1"/>
        <rFont val="Helvetica"/>
      </rPr>
      <t>Be</t>
    </r>
    <r>
      <rPr>
        <b/>
        <vertAlign val="subscript"/>
        <sz val="10"/>
        <color theme="1"/>
        <rFont val="Helvetica"/>
      </rPr>
      <t>reactive</t>
    </r>
  </si>
  <si>
    <t>dilutant</t>
  </si>
  <si>
    <t>pot47b</t>
  </si>
  <si>
    <t>POT54</t>
  </si>
  <si>
    <t>POT56</t>
  </si>
  <si>
    <t>POT57</t>
  </si>
  <si>
    <t>POT59</t>
  </si>
  <si>
    <t>POT60</t>
  </si>
  <si>
    <t>POT66</t>
  </si>
  <si>
    <t>POT70</t>
  </si>
  <si>
    <t>QLD15</t>
  </si>
  <si>
    <t>QLD09x</t>
  </si>
  <si>
    <t>CH151</t>
  </si>
  <si>
    <t>CH-172</t>
  </si>
  <si>
    <t>G1</t>
  </si>
  <si>
    <t>MJGS 2 Ah</t>
  </si>
  <si>
    <t>MJGS 2 Bb</t>
  </si>
  <si>
    <t>MJGS 2 Bt</t>
  </si>
  <si>
    <t>MJGS 3a Ah</t>
  </si>
  <si>
    <t>MJGS 3a Bb</t>
  </si>
  <si>
    <t>MJGS 3a Bt</t>
  </si>
  <si>
    <t>MJGS 3b Ah</t>
  </si>
  <si>
    <t>MJGS 3b Bb</t>
  </si>
  <si>
    <t>MJGS 3b Bt</t>
  </si>
  <si>
    <t>MJGS 3c Ah</t>
  </si>
  <si>
    <t>MJGS 3c Bb</t>
  </si>
  <si>
    <t>MJGS 3c Bt</t>
  </si>
  <si>
    <t>MJGS 3d Ah</t>
  </si>
  <si>
    <t>MJGS 3d Bb</t>
  </si>
  <si>
    <t>MJGS 3d Bt</t>
  </si>
  <si>
    <t>MJGS 3e Ah</t>
  </si>
  <si>
    <t>MJGS 3e Bb</t>
  </si>
  <si>
    <t>MJGS 3e Bt</t>
  </si>
  <si>
    <t>MJGS 3f Ah</t>
  </si>
  <si>
    <t>MJGS 3f Bb</t>
  </si>
  <si>
    <t>MJGS 3f Bt</t>
  </si>
  <si>
    <t>MJGS 3g Ah</t>
  </si>
  <si>
    <t>MJGS 3g Bb</t>
  </si>
  <si>
    <t>MJGS 3g Bt</t>
  </si>
  <si>
    <t>MJGS 4 Ah</t>
  </si>
  <si>
    <t>MJGS 4 Bb</t>
  </si>
  <si>
    <t>MJGS 4 Bt</t>
  </si>
  <si>
    <t>MJGS 5 Ah</t>
  </si>
  <si>
    <t>MJGS 5 Bb</t>
  </si>
  <si>
    <t>MJGS 5 Bt</t>
  </si>
  <si>
    <t>MG1a</t>
  </si>
  <si>
    <t>MG1b</t>
  </si>
  <si>
    <t>MG2a</t>
  </si>
  <si>
    <t>MG2b</t>
  </si>
  <si>
    <t>MG3a</t>
  </si>
  <si>
    <t>MG3b</t>
  </si>
  <si>
    <t>MG4a</t>
  </si>
  <si>
    <t>MG4b</t>
  </si>
  <si>
    <t>MJOR 1 OA</t>
  </si>
  <si>
    <t>MJOR 1 Bb</t>
  </si>
  <si>
    <t>MJOR 1 Bt</t>
  </si>
  <si>
    <t>MJOR 2 OA</t>
  </si>
  <si>
    <t>MJOR 2 Bt</t>
  </si>
  <si>
    <t>MJOR 2 Bb</t>
  </si>
  <si>
    <t>MJOR 3 Oa</t>
  </si>
  <si>
    <t>MJOR 3 Bb</t>
  </si>
  <si>
    <t>MJOR 3 Bt</t>
  </si>
  <si>
    <t>MJOR 4 OA</t>
  </si>
  <si>
    <t>MJOR 4 Bb</t>
  </si>
  <si>
    <t>MJOR 4 Bt</t>
  </si>
  <si>
    <t>MJNZ 6</t>
  </si>
  <si>
    <t>MJNZ 7</t>
  </si>
  <si>
    <t>MJNZ 8</t>
  </si>
  <si>
    <t>MJNZ 9</t>
  </si>
  <si>
    <t>MJNZ 10</t>
  </si>
  <si>
    <t>MJPA 1</t>
  </si>
  <si>
    <t>MJPA 2</t>
  </si>
  <si>
    <t>MJPA 5</t>
  </si>
  <si>
    <t>MJPA 6</t>
  </si>
  <si>
    <t>cm</t>
  </si>
  <si>
    <t>ug/g sample</t>
  </si>
  <si>
    <t>soil</t>
  </si>
  <si>
    <t>?</t>
  </si>
  <si>
    <t>10-15</t>
  </si>
  <si>
    <t>30-35</t>
  </si>
  <si>
    <t>50-55</t>
  </si>
  <si>
    <t>~60</t>
  </si>
  <si>
    <t>55-60</t>
  </si>
  <si>
    <t xml:space="preserve">denudation rate </t>
  </si>
  <si>
    <r>
      <rPr>
        <b/>
        <vertAlign val="superscript"/>
        <sz val="10"/>
        <rFont val="Helvetica"/>
      </rPr>
      <t>9</t>
    </r>
    <r>
      <rPr>
        <b/>
        <sz val="10"/>
        <rFont val="Helvetica"/>
      </rPr>
      <t>Be</t>
    </r>
    <r>
      <rPr>
        <b/>
        <vertAlign val="subscript"/>
        <sz val="10"/>
        <rFont val="Helvetica"/>
      </rPr>
      <t>reactive</t>
    </r>
  </si>
  <si>
    <r>
      <rPr>
        <b/>
        <vertAlign val="superscript"/>
        <sz val="10"/>
        <rFont val="Helvetica"/>
      </rPr>
      <t>10</t>
    </r>
    <r>
      <rPr>
        <b/>
        <sz val="10"/>
        <rFont val="Helvetica"/>
      </rPr>
      <t>Be</t>
    </r>
    <r>
      <rPr>
        <b/>
        <vertAlign val="subscript"/>
        <sz val="10"/>
        <rFont val="Helvetica"/>
      </rPr>
      <t>is</t>
    </r>
  </si>
  <si>
    <r>
      <t>10</t>
    </r>
    <r>
      <rPr>
        <b/>
        <sz val="10"/>
        <rFont val="Helvetica"/>
      </rPr>
      <t>Be</t>
    </r>
    <r>
      <rPr>
        <b/>
        <vertAlign val="subscript"/>
        <sz val="10"/>
        <rFont val="Helvetica"/>
      </rPr>
      <t>met</t>
    </r>
  </si>
  <si>
    <r>
      <rPr>
        <b/>
        <vertAlign val="superscript"/>
        <sz val="10"/>
        <rFont val="Helvetica"/>
      </rPr>
      <t>10</t>
    </r>
    <r>
      <rPr>
        <b/>
        <sz val="10"/>
        <rFont val="Helvetica"/>
      </rPr>
      <t>Be</t>
    </r>
    <r>
      <rPr>
        <b/>
        <vertAlign val="subscript"/>
        <sz val="10"/>
        <rFont val="Helvetica"/>
      </rPr>
      <t>met</t>
    </r>
    <r>
      <rPr>
        <b/>
        <sz val="10"/>
        <rFont val="Helvetica"/>
      </rPr>
      <t>/</t>
    </r>
    <r>
      <rPr>
        <b/>
        <vertAlign val="superscript"/>
        <sz val="10"/>
        <rFont val="Helvetica"/>
      </rPr>
      <t>9</t>
    </r>
    <r>
      <rPr>
        <b/>
        <sz val="10"/>
        <rFont val="Helvetica"/>
      </rPr>
      <t>Be</t>
    </r>
    <r>
      <rPr>
        <b/>
        <vertAlign val="subscript"/>
        <sz val="10"/>
        <rFont val="Helvetica"/>
      </rPr>
      <t>reactive</t>
    </r>
  </si>
  <si>
    <t>POT1</t>
  </si>
  <si>
    <t>POT3</t>
  </si>
  <si>
    <t>%</t>
  </si>
  <si>
    <t>percent organic</t>
  </si>
  <si>
    <t>dilutant weight</t>
  </si>
  <si>
    <t>POT13B</t>
  </si>
  <si>
    <r>
      <t xml:space="preserve">organic </t>
    </r>
    <r>
      <rPr>
        <b/>
        <vertAlign val="superscript"/>
        <sz val="10"/>
        <color indexed="8"/>
        <rFont val="Helvetica"/>
      </rPr>
      <t>9</t>
    </r>
    <r>
      <rPr>
        <b/>
        <sz val="10"/>
        <color indexed="8"/>
        <rFont val="Helvetica"/>
      </rPr>
      <t>Be</t>
    </r>
  </si>
  <si>
    <r>
      <rPr>
        <b/>
        <vertAlign val="superscript"/>
        <sz val="10"/>
        <color indexed="8"/>
        <rFont val="Helvetica"/>
      </rPr>
      <t>9</t>
    </r>
    <r>
      <rPr>
        <b/>
        <sz val="10"/>
        <color indexed="8"/>
        <rFont val="Helvetica"/>
      </rPr>
      <t>Be</t>
    </r>
    <r>
      <rPr>
        <b/>
        <vertAlign val="subscript"/>
        <sz val="10"/>
        <color indexed="8"/>
        <rFont val="Helvetica"/>
      </rPr>
      <t>min</t>
    </r>
  </si>
  <si>
    <t>POT 09</t>
  </si>
  <si>
    <t>POT 06</t>
  </si>
  <si>
    <t>POT 05</t>
  </si>
  <si>
    <t>POT 04</t>
  </si>
  <si>
    <t>POT 02</t>
  </si>
  <si>
    <t xml:space="preserve">POT 01 </t>
  </si>
  <si>
    <t>POT 73B</t>
  </si>
  <si>
    <t>POT 72</t>
  </si>
  <si>
    <t>POT 52B</t>
  </si>
  <si>
    <t>POT 51B</t>
  </si>
  <si>
    <t>POT 50B</t>
  </si>
  <si>
    <t>POT 49B</t>
  </si>
  <si>
    <t>POT 45B</t>
  </si>
  <si>
    <t>POT 44B</t>
  </si>
  <si>
    <t>POT 41B</t>
  </si>
  <si>
    <t>POT 39B</t>
  </si>
  <si>
    <t>POT 37B</t>
  </si>
  <si>
    <t>POT 36B</t>
  </si>
  <si>
    <t>POT 35B</t>
  </si>
  <si>
    <t>POT 34B</t>
  </si>
  <si>
    <t>POT 33B</t>
  </si>
  <si>
    <t>POT 32B</t>
  </si>
  <si>
    <t>POT 30B</t>
  </si>
  <si>
    <t>POT 29B</t>
  </si>
  <si>
    <t>POT 28B</t>
  </si>
  <si>
    <t>POT 27B</t>
  </si>
  <si>
    <t>POT 26B</t>
  </si>
  <si>
    <t>POT 25B</t>
  </si>
  <si>
    <t>POT 24B</t>
  </si>
  <si>
    <t>POT 23B</t>
  </si>
  <si>
    <t>pot 22b</t>
  </si>
  <si>
    <t>pot 21b</t>
  </si>
  <si>
    <t>pot 20b</t>
  </si>
  <si>
    <t>pot 48b</t>
  </si>
  <si>
    <t>pot 40b</t>
  </si>
  <si>
    <t>pot 19b</t>
  </si>
  <si>
    <t>pot 18b</t>
  </si>
  <si>
    <t>pot 17b</t>
  </si>
  <si>
    <t>pot 16b</t>
  </si>
  <si>
    <t>pot 12b</t>
  </si>
  <si>
    <t>POT 03</t>
  </si>
  <si>
    <r>
      <t xml:space="preserve">total </t>
    </r>
    <r>
      <rPr>
        <b/>
        <vertAlign val="superscript"/>
        <sz val="10"/>
        <color theme="1"/>
        <rFont val="Helvetica"/>
      </rPr>
      <t>9</t>
    </r>
    <r>
      <rPr>
        <b/>
        <sz val="10"/>
        <color theme="1"/>
        <rFont val="Helvetica"/>
      </rPr>
      <t>Be</t>
    </r>
  </si>
  <si>
    <r>
      <rPr>
        <b/>
        <vertAlign val="superscript"/>
        <sz val="10"/>
        <color indexed="8"/>
        <rFont val="Helvetica"/>
      </rPr>
      <t>9</t>
    </r>
    <r>
      <rPr>
        <b/>
        <sz val="10"/>
        <color indexed="8"/>
        <rFont val="Helvetica"/>
      </rPr>
      <t>Be</t>
    </r>
    <r>
      <rPr>
        <b/>
        <vertAlign val="subscript"/>
        <sz val="10"/>
        <color indexed="8"/>
        <rFont val="Helvetica"/>
      </rPr>
      <t>reactive</t>
    </r>
  </si>
  <si>
    <t>POT03</t>
  </si>
  <si>
    <t>CH102</t>
  </si>
  <si>
    <t>CH104</t>
  </si>
  <si>
    <t>CH106</t>
  </si>
  <si>
    <t>CH108</t>
  </si>
  <si>
    <t>CH110</t>
  </si>
  <si>
    <t>CH112</t>
  </si>
  <si>
    <t>CPA01</t>
  </si>
  <si>
    <t>CPA02</t>
  </si>
  <si>
    <t>CPA03</t>
  </si>
  <si>
    <t>CPA04</t>
  </si>
  <si>
    <t>CPA05</t>
  </si>
  <si>
    <t>CPA06</t>
  </si>
  <si>
    <t>CPA07</t>
  </si>
  <si>
    <t>CPA08</t>
  </si>
  <si>
    <t>CPA09</t>
  </si>
  <si>
    <t>CPA10</t>
  </si>
  <si>
    <t>CPA11</t>
  </si>
  <si>
    <t>CPA12</t>
  </si>
  <si>
    <t>CPA13</t>
  </si>
  <si>
    <t>CPA14</t>
  </si>
  <si>
    <t>BDL</t>
  </si>
  <si>
    <t>POT01</t>
  </si>
  <si>
    <t>POT02</t>
  </si>
  <si>
    <t>POT04</t>
  </si>
  <si>
    <t>POT05</t>
  </si>
  <si>
    <t>POT06</t>
  </si>
  <si>
    <t>POT09</t>
  </si>
  <si>
    <t>CH-101</t>
  </si>
  <si>
    <t>CH-102</t>
  </si>
  <si>
    <t>CH-103</t>
  </si>
  <si>
    <t>CH-104</t>
  </si>
  <si>
    <t>CH-105</t>
  </si>
  <si>
    <t>CH-106</t>
  </si>
  <si>
    <t>CH-107</t>
  </si>
  <si>
    <t>CH-108</t>
  </si>
  <si>
    <t>CH-109</t>
  </si>
  <si>
    <t>CH-110</t>
  </si>
  <si>
    <t>CH-111</t>
  </si>
  <si>
    <t>CH-112</t>
  </si>
  <si>
    <t>POT11</t>
  </si>
  <si>
    <t>POT12</t>
  </si>
  <si>
    <t>POT13</t>
  </si>
  <si>
    <t>POT14</t>
  </si>
  <si>
    <t>POT15</t>
  </si>
  <si>
    <t>POT16</t>
  </si>
  <si>
    <t>POT17</t>
  </si>
  <si>
    <t>POT18</t>
  </si>
  <si>
    <t>POT19</t>
  </si>
  <si>
    <t>POT20</t>
  </si>
  <si>
    <t>POT21</t>
  </si>
  <si>
    <t>POTt22</t>
  </si>
  <si>
    <t>POT23</t>
  </si>
  <si>
    <t>POTt24</t>
  </si>
  <si>
    <t>POT25</t>
  </si>
  <si>
    <t>POT26</t>
  </si>
  <si>
    <t>POT27</t>
  </si>
  <si>
    <t>POT28</t>
  </si>
  <si>
    <t>POT29</t>
  </si>
  <si>
    <t>POT30</t>
  </si>
  <si>
    <t>POT31</t>
  </si>
  <si>
    <t>POT32</t>
  </si>
  <si>
    <t>POT33</t>
  </si>
  <si>
    <t>POT34</t>
  </si>
  <si>
    <t>POT35</t>
  </si>
  <si>
    <t>POT36</t>
  </si>
  <si>
    <t>POT37</t>
  </si>
  <si>
    <t>POT38</t>
  </si>
  <si>
    <t>POT39</t>
  </si>
  <si>
    <t>POT40</t>
  </si>
  <si>
    <t>POT41</t>
  </si>
  <si>
    <t>POT42</t>
  </si>
  <si>
    <t>POT43</t>
  </si>
  <si>
    <t>POT44</t>
  </si>
  <si>
    <t>POT45</t>
  </si>
  <si>
    <t>POT46</t>
  </si>
  <si>
    <t>POT48</t>
  </si>
  <si>
    <t>POT49</t>
  </si>
  <si>
    <t>POT50</t>
  </si>
  <si>
    <t>POT51</t>
  </si>
  <si>
    <t>POT52</t>
  </si>
  <si>
    <t>POT73</t>
  </si>
  <si>
    <t>poly/mono</t>
  </si>
  <si>
    <t>element</t>
  </si>
  <si>
    <t>line (nm)</t>
  </si>
  <si>
    <t>calibration weighting parameter</t>
  </si>
  <si>
    <t>L background (nm)</t>
  </si>
  <si>
    <t>R background (nm)</t>
  </si>
  <si>
    <t>variables in calibration curve fit</t>
  </si>
  <si>
    <t>poly</t>
  </si>
  <si>
    <t>1/c</t>
  </si>
  <si>
    <t>Be</t>
  </si>
  <si>
    <t>1/sqrt C</t>
  </si>
  <si>
    <t>mono</t>
  </si>
  <si>
    <t>1/sqrt(c)</t>
  </si>
  <si>
    <t>1/sqrt(std)</t>
  </si>
  <si>
    <t>none</t>
  </si>
  <si>
    <t>time (s)</t>
  </si>
  <si>
    <t>pump speed</t>
  </si>
  <si>
    <t>Rinse</t>
  </si>
  <si>
    <t>normal </t>
  </si>
  <si>
    <t>Transfer</t>
  </si>
  <si>
    <t>high speed</t>
  </si>
  <si>
    <t>Integration</t>
  </si>
  <si>
    <t>fast</t>
  </si>
  <si>
    <t>acquisition parameters for mono lines</t>
  </si>
  <si>
    <t>Sensitivity</t>
  </si>
  <si>
    <t>high</t>
  </si>
  <si>
    <t>rapid-precise</t>
  </si>
  <si>
    <t>very precise</t>
  </si>
  <si>
    <t>Element</t>
  </si>
  <si>
    <t>Concentration A (ppm)</t>
  </si>
  <si>
    <t>Concentration B (ppm)</t>
  </si>
  <si>
    <t>Concentration C (ppm)</t>
  </si>
  <si>
    <t>Concentration D (ppm)</t>
  </si>
  <si>
    <r>
      <t>1/c</t>
    </r>
    <r>
      <rPr>
        <vertAlign val="superscript"/>
        <sz val="10"/>
        <color rgb="FF000000"/>
        <rFont val="Helvetica"/>
      </rPr>
      <t>2</t>
    </r>
  </si>
  <si>
    <t>Barron River (NE Australia</t>
  </si>
  <si>
    <t>multi-element standards</t>
  </si>
  <si>
    <t>Mean basin Longitude</t>
  </si>
  <si>
    <t>calibration parameters</t>
  </si>
  <si>
    <t>acquisitions parameters</t>
  </si>
  <si>
    <r>
      <rPr>
        <vertAlign val="superscript"/>
        <sz val="8"/>
        <color theme="1"/>
        <rFont val="Helvetica"/>
      </rPr>
      <t>a</t>
    </r>
    <r>
      <rPr>
        <sz val="8"/>
        <color theme="1"/>
        <rFont val="Helvetica"/>
      </rPr>
      <t xml:space="preserve"> Mean annual precipitation (MAP) data downloaded with 30 arc-second resolution from www.worldclim.org/tiles.php. </t>
    </r>
  </si>
  <si>
    <r>
      <rPr>
        <vertAlign val="superscript"/>
        <sz val="8"/>
        <color theme="1"/>
        <rFont val="Helvetica"/>
      </rPr>
      <t>b</t>
    </r>
    <r>
      <rPr>
        <sz val="8"/>
        <color theme="1"/>
        <rFont val="Helvetica"/>
      </rPr>
      <t xml:space="preserve"> Mean basin size, mean elevation, mean total relief, and mean latitude calculated for the upstream watershed area of each sample location using the ArcGIS hydrology toolset on the Shuttle Radar Topography Mission (STRM) 1 arc-second global elevation dataset, www.earthexplorer.usgs.gov.</t>
    </r>
  </si>
  <si>
    <r>
      <rPr>
        <vertAlign val="superscript"/>
        <sz val="8"/>
        <color theme="1"/>
        <rFont val="Helvetica"/>
      </rPr>
      <t>a</t>
    </r>
    <r>
      <rPr>
        <sz val="8"/>
        <color theme="1"/>
        <rFont val="Helvetica"/>
      </rPr>
      <t xml:space="preserve"> Bolded font highlights statistically correlations significant (p&lt;0.05) and R</t>
    </r>
    <r>
      <rPr>
        <vertAlign val="superscript"/>
        <sz val="8"/>
        <color theme="1"/>
        <rFont val="Helvetica"/>
      </rPr>
      <t>2</t>
    </r>
    <r>
      <rPr>
        <sz val="8"/>
        <color theme="1"/>
        <rFont val="Helvetica"/>
      </rPr>
      <t xml:space="preserve"> &gt;  0.30.</t>
    </r>
  </si>
  <si>
    <r>
      <rPr>
        <vertAlign val="superscript"/>
        <sz val="8"/>
        <color theme="1"/>
        <rFont val="Helvetica"/>
      </rPr>
      <t>a</t>
    </r>
    <r>
      <rPr>
        <sz val="8"/>
        <color theme="1"/>
        <rFont val="Helvetica"/>
      </rPr>
      <t xml:space="preserve"> Bold text highlights correlations with a p value &lt; 0.05 and R</t>
    </r>
    <r>
      <rPr>
        <vertAlign val="superscript"/>
        <sz val="8"/>
        <color theme="1"/>
        <rFont val="Helvetica"/>
      </rPr>
      <t>2</t>
    </r>
    <r>
      <rPr>
        <sz val="8"/>
        <color theme="1"/>
        <rFont val="Helvetica"/>
      </rPr>
      <t xml:space="preserve"> &gt;  0.30.</t>
    </r>
  </si>
  <si>
    <r>
      <rPr>
        <vertAlign val="superscript"/>
        <sz val="8"/>
        <color theme="1"/>
        <rFont val="Helvetica"/>
      </rPr>
      <t>b</t>
    </r>
    <r>
      <rPr>
        <sz val="8"/>
        <color theme="1"/>
        <rFont val="Helvetica"/>
      </rPr>
      <t xml:space="preserve"> Mean annual precipitation (MAP) data downloaded with 30 arc-second resolution from worldclim.org. </t>
    </r>
  </si>
  <si>
    <r>
      <t>R</t>
    </r>
    <r>
      <rPr>
        <vertAlign val="superscript"/>
        <sz val="8"/>
        <color rgb="FF000000"/>
        <rFont val="Helvetica"/>
      </rPr>
      <t>2</t>
    </r>
    <r>
      <rPr>
        <sz val="8"/>
        <color rgb="FF000000"/>
        <rFont val="Helvetica"/>
      </rPr>
      <t xml:space="preserve"> and p values of correlations between Be isotope data for each study area and for all samples.</t>
    </r>
  </si>
  <si>
    <r>
      <t>R</t>
    </r>
    <r>
      <rPr>
        <vertAlign val="superscript"/>
        <sz val="8"/>
        <color rgb="FF000000"/>
        <rFont val="Helvetica"/>
      </rPr>
      <t>2</t>
    </r>
    <r>
      <rPr>
        <sz val="8"/>
        <color rgb="FF000000"/>
        <rFont val="Helvetica"/>
      </rPr>
      <t xml:space="preserve"> and p values of correlations between Be isotopes concentrations and MAP, mean basin slope, and total relief for each study area and for all samples.</t>
    </r>
  </si>
  <si>
    <r>
      <t>10</t>
    </r>
    <r>
      <rPr>
        <sz val="8"/>
        <color rgb="FF000000"/>
        <rFont val="Helvetica"/>
      </rPr>
      <t>Be</t>
    </r>
    <r>
      <rPr>
        <vertAlign val="subscript"/>
        <sz val="8"/>
        <color rgb="FF000000"/>
        <rFont val="Helvetica"/>
      </rPr>
      <t>is</t>
    </r>
  </si>
  <si>
    <r>
      <t>10</t>
    </r>
    <r>
      <rPr>
        <sz val="8"/>
        <color rgb="FF000000"/>
        <rFont val="Helvetica"/>
      </rPr>
      <t>Be</t>
    </r>
    <r>
      <rPr>
        <vertAlign val="subscript"/>
        <sz val="8"/>
        <color rgb="FF000000"/>
        <rFont val="Helvetica"/>
      </rPr>
      <t xml:space="preserve">is </t>
    </r>
    <r>
      <rPr>
        <sz val="8"/>
        <color rgb="FF000000"/>
        <rFont val="Helvetica"/>
      </rPr>
      <t>denudation rate</t>
    </r>
  </si>
  <si>
    <r>
      <t>R</t>
    </r>
    <r>
      <rPr>
        <vertAlign val="superscript"/>
        <sz val="8"/>
        <color rgb="FF000000"/>
        <rFont val="Helvetica"/>
      </rPr>
      <t>2</t>
    </r>
  </si>
  <si>
    <r>
      <t xml:space="preserve">MAP </t>
    </r>
    <r>
      <rPr>
        <vertAlign val="superscript"/>
        <sz val="8"/>
        <color rgb="FF000000"/>
        <rFont val="Helvetica"/>
      </rPr>
      <t>b</t>
    </r>
  </si>
  <si>
    <r>
      <t xml:space="preserve">mean basin slope </t>
    </r>
    <r>
      <rPr>
        <vertAlign val="superscript"/>
        <sz val="8"/>
        <color rgb="FF000000"/>
        <rFont val="Helvetica"/>
      </rPr>
      <t>c</t>
    </r>
  </si>
  <si>
    <r>
      <t xml:space="preserve">total relief </t>
    </r>
    <r>
      <rPr>
        <vertAlign val="superscript"/>
        <sz val="8"/>
        <color rgb="FF000000"/>
        <rFont val="Helvetica"/>
      </rPr>
      <t>c</t>
    </r>
  </si>
  <si>
    <r>
      <t xml:space="preserve">0.36 </t>
    </r>
    <r>
      <rPr>
        <vertAlign val="superscript"/>
        <sz val="8"/>
        <color rgb="FF212121"/>
        <rFont val="Helvetica"/>
      </rPr>
      <t>a</t>
    </r>
  </si>
  <si>
    <r>
      <t>9</t>
    </r>
    <r>
      <rPr>
        <sz val="8"/>
        <color rgb="FF000000"/>
        <rFont val="Helvetica"/>
      </rPr>
      <t>Be</t>
    </r>
    <r>
      <rPr>
        <vertAlign val="subscript"/>
        <sz val="8"/>
        <color rgb="FF000000"/>
        <rFont val="Helvetica"/>
      </rPr>
      <t xml:space="preserve">reactive </t>
    </r>
    <r>
      <rPr>
        <sz val="8"/>
        <color rgb="FF000000"/>
        <rFont val="Helvetica"/>
      </rPr>
      <t xml:space="preserve">vs. </t>
    </r>
    <r>
      <rPr>
        <vertAlign val="superscript"/>
        <sz val="8"/>
        <color rgb="FF000000"/>
        <rFont val="Helvetica"/>
      </rPr>
      <t>10</t>
    </r>
    <r>
      <rPr>
        <sz val="8"/>
        <color rgb="FF000000"/>
        <rFont val="Helvetica"/>
      </rPr>
      <t>Be</t>
    </r>
    <r>
      <rPr>
        <vertAlign val="subscript"/>
        <sz val="8"/>
        <color rgb="FF000000"/>
        <rFont val="Helvetica"/>
      </rPr>
      <t>met</t>
    </r>
  </si>
  <si>
    <r>
      <t>10</t>
    </r>
    <r>
      <rPr>
        <sz val="8"/>
        <color rgb="FF000000"/>
        <rFont val="Helvetica"/>
      </rPr>
      <t>Be</t>
    </r>
    <r>
      <rPr>
        <vertAlign val="subscript"/>
        <sz val="8"/>
        <color rgb="FF000000"/>
        <rFont val="Helvetica"/>
      </rPr>
      <t>is</t>
    </r>
    <r>
      <rPr>
        <sz val="8"/>
        <color rgb="FF000000"/>
        <rFont val="Helvetica"/>
      </rPr>
      <t xml:space="preserve"> vs. </t>
    </r>
    <r>
      <rPr>
        <vertAlign val="superscript"/>
        <sz val="8"/>
        <color rgb="FF000000"/>
        <rFont val="Helvetica"/>
      </rPr>
      <t>10</t>
    </r>
    <r>
      <rPr>
        <sz val="8"/>
        <color rgb="FF000000"/>
        <rFont val="Helvetica"/>
      </rPr>
      <t>Be</t>
    </r>
    <r>
      <rPr>
        <vertAlign val="subscript"/>
        <sz val="8"/>
        <color rgb="FF000000"/>
        <rFont val="Helvetica"/>
      </rPr>
      <t>met</t>
    </r>
    <r>
      <rPr>
        <sz val="8"/>
        <color rgb="FF000000"/>
        <rFont val="Helvetica"/>
      </rPr>
      <t>/</t>
    </r>
    <r>
      <rPr>
        <vertAlign val="superscript"/>
        <sz val="8"/>
        <color rgb="FF000000"/>
        <rFont val="Helvetica"/>
      </rPr>
      <t>9</t>
    </r>
    <r>
      <rPr>
        <sz val="8"/>
        <color rgb="FF000000"/>
        <rFont val="Helvetica"/>
      </rPr>
      <t>Be</t>
    </r>
    <r>
      <rPr>
        <vertAlign val="subscript"/>
        <sz val="8"/>
        <color rgb="FF000000"/>
        <rFont val="Helvetica"/>
      </rPr>
      <t>reactive</t>
    </r>
  </si>
  <si>
    <r>
      <t>10</t>
    </r>
    <r>
      <rPr>
        <sz val="8"/>
        <color rgb="FF000000"/>
        <rFont val="Helvetica"/>
      </rPr>
      <t>Be</t>
    </r>
    <r>
      <rPr>
        <vertAlign val="subscript"/>
        <sz val="8"/>
        <color rgb="FF000000"/>
        <rFont val="Helvetica"/>
      </rPr>
      <t>is</t>
    </r>
    <r>
      <rPr>
        <sz val="8"/>
        <color rgb="FF000000"/>
        <rFont val="Helvetica"/>
      </rPr>
      <t xml:space="preserve"> vs. </t>
    </r>
    <r>
      <rPr>
        <vertAlign val="superscript"/>
        <sz val="8"/>
        <color rgb="FF000000"/>
        <rFont val="Helvetica"/>
      </rPr>
      <t>10</t>
    </r>
    <r>
      <rPr>
        <sz val="8"/>
        <color rgb="FF000000"/>
        <rFont val="Helvetica"/>
      </rPr>
      <t>Be</t>
    </r>
    <r>
      <rPr>
        <vertAlign val="subscript"/>
        <sz val="8"/>
        <color rgb="FF000000"/>
        <rFont val="Helvetica"/>
      </rPr>
      <t>met</t>
    </r>
  </si>
  <si>
    <r>
      <t>10</t>
    </r>
    <r>
      <rPr>
        <sz val="8"/>
        <color rgb="FF000000"/>
        <rFont val="Helvetica"/>
      </rPr>
      <t>Be</t>
    </r>
    <r>
      <rPr>
        <vertAlign val="subscript"/>
        <sz val="8"/>
        <color rgb="FF000000"/>
        <rFont val="Helvetica"/>
      </rPr>
      <t>is</t>
    </r>
    <r>
      <rPr>
        <sz val="8"/>
        <color rgb="FF000000"/>
        <rFont val="Helvetica"/>
      </rPr>
      <t xml:space="preserve"> denudation rate vs. </t>
    </r>
    <r>
      <rPr>
        <vertAlign val="superscript"/>
        <sz val="8"/>
        <color rgb="FF000000"/>
        <rFont val="Helvetica"/>
      </rPr>
      <t>10</t>
    </r>
    <r>
      <rPr>
        <sz val="8"/>
        <color rgb="FF000000"/>
        <rFont val="Helvetica"/>
      </rPr>
      <t>Be</t>
    </r>
    <r>
      <rPr>
        <vertAlign val="subscript"/>
        <sz val="8"/>
        <color rgb="FF000000"/>
        <rFont val="Helvetica"/>
      </rPr>
      <t>met</t>
    </r>
    <r>
      <rPr>
        <sz val="8"/>
        <color rgb="FF000000"/>
        <rFont val="Helvetica"/>
      </rPr>
      <t>/</t>
    </r>
    <r>
      <rPr>
        <vertAlign val="superscript"/>
        <sz val="8"/>
        <color rgb="FF000000"/>
        <rFont val="Helvetica"/>
      </rPr>
      <t>9</t>
    </r>
    <r>
      <rPr>
        <sz val="8"/>
        <color rgb="FF000000"/>
        <rFont val="Helvetica"/>
      </rPr>
      <t>Be</t>
    </r>
    <r>
      <rPr>
        <vertAlign val="subscript"/>
        <sz val="8"/>
        <color rgb="FF000000"/>
        <rFont val="Helvetica"/>
      </rPr>
      <t>reactive</t>
    </r>
  </si>
  <si>
    <r>
      <t xml:space="preserve">0.50 </t>
    </r>
    <r>
      <rPr>
        <vertAlign val="superscript"/>
        <sz val="8"/>
        <color rgb="FF212121"/>
        <rFont val="Helvetica"/>
      </rPr>
      <t>a</t>
    </r>
  </si>
  <si>
    <r>
      <t xml:space="preserve">MAP </t>
    </r>
    <r>
      <rPr>
        <vertAlign val="superscript"/>
        <sz val="8"/>
        <color rgb="FF000000"/>
        <rFont val="Helvetica"/>
      </rPr>
      <t>a</t>
    </r>
    <r>
      <rPr>
        <sz val="8"/>
        <color rgb="FF000000"/>
        <rFont val="Helvetica"/>
      </rPr>
      <t xml:space="preserve"> (mm/yr)</t>
    </r>
  </si>
  <si>
    <r>
      <t>Mean basin</t>
    </r>
    <r>
      <rPr>
        <vertAlign val="superscript"/>
        <sz val="8"/>
        <color rgb="FF000000"/>
        <rFont val="Helvetica"/>
      </rPr>
      <t xml:space="preserve"> b</t>
    </r>
    <r>
      <rPr>
        <sz val="8"/>
        <color rgb="FF000000"/>
        <rFont val="Helvetica"/>
      </rPr>
      <t xml:space="preserve"> size (km</t>
    </r>
    <r>
      <rPr>
        <vertAlign val="superscript"/>
        <sz val="8"/>
        <color rgb="FF000000"/>
        <rFont val="Helvetica"/>
      </rPr>
      <t>2</t>
    </r>
    <r>
      <rPr>
        <sz val="8"/>
        <color rgb="FF000000"/>
        <rFont val="Helvetica"/>
      </rPr>
      <t>)</t>
    </r>
  </si>
  <si>
    <r>
      <t>Mean elevation</t>
    </r>
    <r>
      <rPr>
        <vertAlign val="superscript"/>
        <sz val="8"/>
        <color rgb="FF000000"/>
        <rFont val="Helvetica"/>
      </rPr>
      <t xml:space="preserve"> b</t>
    </r>
    <r>
      <rPr>
        <sz val="8"/>
        <color rgb="FF000000"/>
        <rFont val="Helvetica"/>
      </rPr>
      <t xml:space="preserve">    (m)</t>
    </r>
  </si>
  <si>
    <r>
      <t>Mean total</t>
    </r>
    <r>
      <rPr>
        <vertAlign val="superscript"/>
        <sz val="8"/>
        <color rgb="FF000000"/>
        <rFont val="Helvetica"/>
      </rPr>
      <t xml:space="preserve"> </t>
    </r>
    <r>
      <rPr>
        <sz val="8"/>
        <color rgb="FF000000"/>
        <rFont val="Helvetica"/>
      </rPr>
      <t xml:space="preserve"> relief</t>
    </r>
    <r>
      <rPr>
        <vertAlign val="superscript"/>
        <sz val="8"/>
        <color rgb="FF000000"/>
        <rFont val="Helvetica"/>
      </rPr>
      <t>b</t>
    </r>
    <r>
      <rPr>
        <sz val="8"/>
        <color rgb="FF000000"/>
        <rFont val="Helvetica"/>
      </rPr>
      <t xml:space="preserve"> (m)</t>
    </r>
  </si>
  <si>
    <r>
      <t>Mean latitude</t>
    </r>
    <r>
      <rPr>
        <vertAlign val="superscript"/>
        <sz val="8"/>
        <color rgb="FF000000"/>
        <rFont val="Helvetica"/>
      </rPr>
      <t xml:space="preserve"> b</t>
    </r>
    <r>
      <rPr>
        <sz val="8"/>
        <color rgb="FF000000"/>
        <rFont val="Helvetica"/>
      </rPr>
      <t xml:space="preserve"> (degrees)</t>
    </r>
  </si>
  <si>
    <r>
      <rPr>
        <vertAlign val="superscript"/>
        <sz val="8"/>
        <color theme="1"/>
        <rFont val="Helvetica"/>
      </rPr>
      <t>10</t>
    </r>
    <r>
      <rPr>
        <sz val="8"/>
        <color theme="1"/>
        <rFont val="Helvetica"/>
      </rPr>
      <t>Be</t>
    </r>
    <r>
      <rPr>
        <vertAlign val="subscript"/>
        <sz val="8"/>
        <color theme="1"/>
        <rFont val="Helvetica"/>
      </rPr>
      <t>met</t>
    </r>
    <r>
      <rPr>
        <sz val="8"/>
        <color theme="1"/>
        <rFont val="Helvetica"/>
      </rPr>
      <t>/</t>
    </r>
    <r>
      <rPr>
        <vertAlign val="superscript"/>
        <sz val="8"/>
        <color theme="1"/>
        <rFont val="Helvetica"/>
      </rPr>
      <t>9</t>
    </r>
    <r>
      <rPr>
        <sz val="8"/>
        <color theme="1"/>
        <rFont val="Helvetica"/>
      </rPr>
      <t>Be</t>
    </r>
    <r>
      <rPr>
        <vertAlign val="subscript"/>
        <sz val="8"/>
        <color theme="1"/>
        <rFont val="Helvetica"/>
      </rPr>
      <t>reactive</t>
    </r>
    <r>
      <rPr>
        <sz val="8"/>
        <color theme="1"/>
        <rFont val="Helvetica"/>
      </rPr>
      <t xml:space="preserve">-derived denduation rate </t>
    </r>
    <r>
      <rPr>
        <vertAlign val="superscript"/>
        <sz val="8"/>
        <color theme="1"/>
        <rFont val="Helvetica"/>
      </rPr>
      <t>d</t>
    </r>
  </si>
  <si>
    <r>
      <rPr>
        <vertAlign val="superscript"/>
        <sz val="8"/>
        <color theme="1"/>
        <rFont val="Helvetica"/>
      </rPr>
      <t>c</t>
    </r>
    <r>
      <rPr>
        <sz val="8"/>
        <color theme="1"/>
        <rFont val="Helvetica"/>
      </rPr>
      <t xml:space="preserve"> Mean basin size, mean elevation, mean total relief, and mean latitude calculated for the upstream watershed area of each sample location using the ArcGIS hydrology toolset on the Shuttle Radar Topography Mission (SRTM) 1 arc-second global elevation dataset, www.earthexplorer.usgs.gov. </t>
    </r>
  </si>
  <si>
    <r>
      <rPr>
        <vertAlign val="superscript"/>
        <sz val="8"/>
        <color theme="1"/>
        <rFont val="Helvetica"/>
      </rPr>
      <t>d</t>
    </r>
    <r>
      <rPr>
        <sz val="8"/>
        <color theme="1"/>
        <rFont val="Helvetica"/>
      </rPr>
      <t xml:space="preserve"> </t>
    </r>
    <r>
      <rPr>
        <vertAlign val="superscript"/>
        <sz val="8"/>
        <color theme="1"/>
        <rFont val="Helvetica"/>
      </rPr>
      <t>10</t>
    </r>
    <r>
      <rPr>
        <sz val="8"/>
        <color theme="1"/>
        <rFont val="Helvetica"/>
      </rPr>
      <t>Be</t>
    </r>
    <r>
      <rPr>
        <vertAlign val="subscript"/>
        <sz val="8"/>
        <color theme="1"/>
        <rFont val="Helvetica"/>
      </rPr>
      <t>met</t>
    </r>
    <r>
      <rPr>
        <sz val="8"/>
        <color theme="1"/>
        <rFont val="Helvetica"/>
      </rPr>
      <t>/</t>
    </r>
    <r>
      <rPr>
        <vertAlign val="superscript"/>
        <sz val="8"/>
        <color theme="1"/>
        <rFont val="Helvetica"/>
      </rPr>
      <t>9</t>
    </r>
    <r>
      <rPr>
        <sz val="8"/>
        <color theme="1"/>
        <rFont val="Helvetica"/>
      </rPr>
      <t>Be</t>
    </r>
    <r>
      <rPr>
        <vertAlign val="subscript"/>
        <sz val="8"/>
        <color theme="1"/>
        <rFont val="Helvetica"/>
      </rPr>
      <t>reactive</t>
    </r>
    <r>
      <rPr>
        <sz val="8"/>
        <color theme="1"/>
        <rFont val="Helvetica"/>
      </rPr>
      <t xml:space="preserve">-derived denduation rates are calculated using the mean basin f.factor using eq. 2 and the mean parent </t>
    </r>
    <r>
      <rPr>
        <vertAlign val="superscript"/>
        <sz val="8"/>
        <color theme="1"/>
        <rFont val="Helvetica"/>
      </rPr>
      <t>9</t>
    </r>
    <r>
      <rPr>
        <sz val="8"/>
        <color theme="1"/>
        <rFont val="Helvetica"/>
      </rPr>
      <t xml:space="preserve">Be concentration estimated from the sum of </t>
    </r>
    <r>
      <rPr>
        <vertAlign val="superscript"/>
        <sz val="8"/>
        <color theme="1"/>
        <rFont val="Helvetica"/>
      </rPr>
      <t>9</t>
    </r>
    <r>
      <rPr>
        <sz val="8"/>
        <color theme="1"/>
        <rFont val="Helvetica"/>
      </rPr>
      <t>Be</t>
    </r>
    <r>
      <rPr>
        <vertAlign val="subscript"/>
        <sz val="8"/>
        <color theme="1"/>
        <rFont val="Helvetica"/>
      </rPr>
      <t>min</t>
    </r>
    <r>
      <rPr>
        <sz val="8"/>
        <color theme="1"/>
        <rFont val="Helvetica"/>
      </rPr>
      <t xml:space="preserve"> and</t>
    </r>
    <r>
      <rPr>
        <vertAlign val="superscript"/>
        <sz val="8"/>
        <color theme="1"/>
        <rFont val="Helvetica"/>
      </rPr>
      <t xml:space="preserve"> 9</t>
    </r>
    <r>
      <rPr>
        <sz val="8"/>
        <color theme="1"/>
        <rFont val="Helvetica"/>
      </rPr>
      <t>Be</t>
    </r>
    <r>
      <rPr>
        <vertAlign val="subscript"/>
        <sz val="8"/>
        <color theme="1"/>
        <rFont val="Helvetica"/>
      </rPr>
      <t>reactive</t>
    </r>
    <r>
      <rPr>
        <sz val="8"/>
        <color theme="1"/>
        <rFont val="Helvetica"/>
      </rPr>
      <t>.</t>
    </r>
  </si>
  <si>
    <r>
      <t xml:space="preserve">percent difference from </t>
    </r>
    <r>
      <rPr>
        <vertAlign val="superscript"/>
        <sz val="8"/>
        <color theme="1"/>
        <rFont val="Helvetica"/>
      </rPr>
      <t>10</t>
    </r>
    <r>
      <rPr>
        <sz val="8"/>
        <color theme="1"/>
        <rFont val="Helvetica"/>
      </rPr>
      <t>Be</t>
    </r>
    <r>
      <rPr>
        <vertAlign val="subscript"/>
        <sz val="8"/>
        <color theme="1"/>
        <rFont val="Helvetica"/>
      </rPr>
      <t>is</t>
    </r>
    <r>
      <rPr>
        <sz val="8"/>
        <color theme="1"/>
        <rFont val="Helvetica"/>
      </rPr>
      <t>-derived denudation rate</t>
    </r>
  </si>
  <si>
    <t xml:space="preserve">Table 4. </t>
  </si>
  <si>
    <t>±</t>
  </si>
  <si>
    <t>`</t>
  </si>
  <si>
    <r>
      <t xml:space="preserve">mean </t>
    </r>
    <r>
      <rPr>
        <vertAlign val="superscript"/>
        <sz val="8"/>
        <color theme="1"/>
        <rFont val="Helvetica"/>
      </rPr>
      <t>10</t>
    </r>
    <r>
      <rPr>
        <sz val="8"/>
        <color theme="1"/>
        <rFont val="Helvetica"/>
      </rPr>
      <t>Be</t>
    </r>
    <r>
      <rPr>
        <vertAlign val="subscript"/>
        <sz val="8"/>
        <color theme="1"/>
        <rFont val="Helvetica"/>
      </rPr>
      <t>is</t>
    </r>
    <r>
      <rPr>
        <sz val="8"/>
        <color theme="1"/>
        <rFont val="Helvetica"/>
      </rPr>
      <t xml:space="preserve">-derived denudation rate </t>
    </r>
    <r>
      <rPr>
        <vertAlign val="superscript"/>
        <sz val="8"/>
        <color theme="1"/>
        <rFont val="Helvetica"/>
      </rPr>
      <t>a</t>
    </r>
  </si>
  <si>
    <r>
      <t>10</t>
    </r>
    <r>
      <rPr>
        <sz val="8"/>
        <color rgb="FF000000"/>
        <rFont val="Helvetica"/>
      </rPr>
      <t>Be</t>
    </r>
    <r>
      <rPr>
        <vertAlign val="subscript"/>
        <sz val="8"/>
        <color rgb="FF000000"/>
        <rFont val="Helvetica"/>
      </rPr>
      <t>met</t>
    </r>
    <r>
      <rPr>
        <sz val="8"/>
        <color rgb="FF000000"/>
        <rFont val="Helvetica"/>
      </rPr>
      <t>/</t>
    </r>
    <r>
      <rPr>
        <vertAlign val="superscript"/>
        <sz val="8"/>
        <color rgb="FF000000"/>
        <rFont val="Helvetica"/>
      </rPr>
      <t>9</t>
    </r>
    <r>
      <rPr>
        <sz val="8"/>
        <color rgb="FF000000"/>
        <rFont val="Helvetica"/>
      </rPr>
      <t>Be</t>
    </r>
    <r>
      <rPr>
        <vertAlign val="subscript"/>
        <sz val="8"/>
        <color rgb="FF000000"/>
        <rFont val="Helvetica"/>
      </rPr>
      <t>reactive</t>
    </r>
  </si>
  <si>
    <t>all samples</t>
  </si>
  <si>
    <r>
      <t xml:space="preserve">mean </t>
    </r>
    <r>
      <rPr>
        <vertAlign val="superscript"/>
        <sz val="8"/>
        <color theme="1"/>
        <rFont val="Helvetica"/>
      </rPr>
      <t>10</t>
    </r>
    <r>
      <rPr>
        <sz val="8"/>
        <color theme="1"/>
        <rFont val="Helvetica"/>
      </rPr>
      <t>Be</t>
    </r>
    <r>
      <rPr>
        <vertAlign val="subscript"/>
        <sz val="8"/>
        <color theme="1"/>
        <rFont val="Helvetica"/>
      </rPr>
      <t>met</t>
    </r>
    <r>
      <rPr>
        <sz val="8"/>
        <color theme="1"/>
        <rFont val="Helvetica"/>
      </rPr>
      <t>/</t>
    </r>
    <r>
      <rPr>
        <vertAlign val="superscript"/>
        <sz val="8"/>
        <color theme="1"/>
        <rFont val="Helvetica"/>
      </rPr>
      <t>9</t>
    </r>
    <r>
      <rPr>
        <sz val="8"/>
        <color theme="1"/>
        <rFont val="Helvetica"/>
      </rPr>
      <t>Be</t>
    </r>
    <r>
      <rPr>
        <vertAlign val="subscript"/>
        <sz val="8"/>
        <color theme="1"/>
        <rFont val="Helvetica"/>
      </rPr>
      <t>reactive</t>
    </r>
    <r>
      <rPr>
        <sz val="8"/>
        <color theme="1"/>
        <rFont val="Helvetica"/>
      </rPr>
      <t xml:space="preserve">-derived denudation rate   (total parent </t>
    </r>
    <r>
      <rPr>
        <vertAlign val="superscript"/>
        <sz val="8"/>
        <color theme="1"/>
        <rFont val="Helvetica"/>
      </rPr>
      <t>9</t>
    </r>
    <r>
      <rPr>
        <sz val="8"/>
        <color theme="1"/>
        <rFont val="Helvetica"/>
      </rPr>
      <t xml:space="preserve">Be = 2.5) </t>
    </r>
    <r>
      <rPr>
        <vertAlign val="superscript"/>
        <sz val="8"/>
        <color theme="1"/>
        <rFont val="Helvetica"/>
      </rPr>
      <t>b</t>
    </r>
  </si>
  <si>
    <r>
      <t xml:space="preserve">mean </t>
    </r>
    <r>
      <rPr>
        <vertAlign val="superscript"/>
        <sz val="8"/>
        <color theme="1"/>
        <rFont val="Helvetica"/>
      </rPr>
      <t>10</t>
    </r>
    <r>
      <rPr>
        <sz val="8"/>
        <color theme="1"/>
        <rFont val="Helvetica"/>
      </rPr>
      <t>Be</t>
    </r>
    <r>
      <rPr>
        <vertAlign val="subscript"/>
        <sz val="8"/>
        <color theme="1"/>
        <rFont val="Helvetica"/>
      </rPr>
      <t>met</t>
    </r>
    <r>
      <rPr>
        <sz val="8"/>
        <color theme="1"/>
        <rFont val="Helvetica"/>
      </rPr>
      <t>/</t>
    </r>
    <r>
      <rPr>
        <vertAlign val="superscript"/>
        <sz val="8"/>
        <color theme="1"/>
        <rFont val="Helvetica"/>
      </rPr>
      <t>9</t>
    </r>
    <r>
      <rPr>
        <sz val="8"/>
        <color theme="1"/>
        <rFont val="Helvetica"/>
      </rPr>
      <t>Be</t>
    </r>
    <r>
      <rPr>
        <vertAlign val="subscript"/>
        <sz val="8"/>
        <color theme="1"/>
        <rFont val="Helvetica"/>
      </rPr>
      <t>reactive</t>
    </r>
    <r>
      <rPr>
        <sz val="8"/>
        <color theme="1"/>
        <rFont val="Helvetica"/>
      </rPr>
      <t xml:space="preserve">-derived denudation rate (total parent = </t>
    </r>
    <r>
      <rPr>
        <vertAlign val="superscript"/>
        <sz val="8"/>
        <color theme="1"/>
        <rFont val="Helvetica"/>
      </rPr>
      <t>9</t>
    </r>
    <r>
      <rPr>
        <sz val="8"/>
        <color theme="1"/>
        <rFont val="Helvetica"/>
      </rPr>
      <t>Be</t>
    </r>
    <r>
      <rPr>
        <vertAlign val="subscript"/>
        <sz val="8"/>
        <color theme="1"/>
        <rFont val="Helvetica"/>
      </rPr>
      <t>min</t>
    </r>
    <r>
      <rPr>
        <sz val="8"/>
        <color theme="1"/>
        <rFont val="Helvetica"/>
      </rPr>
      <t>+</t>
    </r>
    <r>
      <rPr>
        <vertAlign val="superscript"/>
        <sz val="8"/>
        <color theme="1"/>
        <rFont val="Helvetica"/>
      </rPr>
      <t>9</t>
    </r>
    <r>
      <rPr>
        <sz val="8"/>
        <color theme="1"/>
        <rFont val="Helvetica"/>
      </rPr>
      <t>Be</t>
    </r>
    <r>
      <rPr>
        <vertAlign val="subscript"/>
        <sz val="8"/>
        <color theme="1"/>
        <rFont val="Helvetica"/>
      </rPr>
      <t>reactive</t>
    </r>
    <r>
      <rPr>
        <sz val="8"/>
        <color theme="1"/>
        <rFont val="Helvetica"/>
      </rPr>
      <t>)</t>
    </r>
    <r>
      <rPr>
        <vertAlign val="superscript"/>
        <sz val="8"/>
        <color theme="1"/>
        <rFont val="Helvetica"/>
      </rPr>
      <t xml:space="preserve"> b</t>
    </r>
  </si>
  <si>
    <t>mean f.factor eq. 1</t>
  </si>
  <si>
    <t>mean f.factor eq. 2</t>
  </si>
  <si>
    <t>mean f.factor eq. 3</t>
  </si>
  <si>
    <r>
      <t>Median basin</t>
    </r>
    <r>
      <rPr>
        <vertAlign val="superscript"/>
        <sz val="8"/>
        <color rgb="FF000000"/>
        <rFont val="Helvetica"/>
      </rPr>
      <t xml:space="preserve"> b</t>
    </r>
    <r>
      <rPr>
        <sz val="8"/>
        <color rgb="FF000000"/>
        <rFont val="Helvetica"/>
      </rPr>
      <t xml:space="preserve"> size (km</t>
    </r>
    <r>
      <rPr>
        <vertAlign val="superscript"/>
        <sz val="8"/>
        <color rgb="FF000000"/>
        <rFont val="Helvetica"/>
      </rPr>
      <t>2</t>
    </r>
    <r>
      <rPr>
        <sz val="8"/>
        <color rgb="FF000000"/>
        <rFont val="Helvetica"/>
      </rPr>
      <t>)</t>
    </r>
  </si>
  <si>
    <t>mean elevation</t>
  </si>
  <si>
    <t>mean latitude</t>
  </si>
  <si>
    <t>basin size</t>
  </si>
  <si>
    <r>
      <rPr>
        <vertAlign val="superscript"/>
        <sz val="8"/>
        <color theme="1"/>
        <rFont val="Helvetica"/>
      </rPr>
      <t>a</t>
    </r>
    <r>
      <rPr>
        <sz val="8"/>
        <color theme="1"/>
        <rFont val="Helvetica"/>
      </rPr>
      <t xml:space="preserve"> calculated with the CRONUS erosion rate calculator (Balco et al., 2008) in previous studies (Trodick, 2011; Portenga and Bierman, 2011; Nichols et al., 2014; Nielson, 2016 )</t>
    </r>
  </si>
  <si>
    <r>
      <t xml:space="preserve">Mean denudation rates calculated from </t>
    </r>
    <r>
      <rPr>
        <vertAlign val="superscript"/>
        <sz val="8"/>
        <color rgb="FF000000"/>
        <rFont val="Helvetica"/>
      </rPr>
      <t>10</t>
    </r>
    <r>
      <rPr>
        <sz val="8"/>
        <color rgb="FF000000"/>
        <rFont val="Helvetica"/>
      </rPr>
      <t>Be</t>
    </r>
    <r>
      <rPr>
        <vertAlign val="subscript"/>
        <sz val="8"/>
        <color rgb="FF000000"/>
        <rFont val="Helvetica"/>
      </rPr>
      <t>is</t>
    </r>
    <r>
      <rPr>
        <sz val="8"/>
        <color rgb="FF000000"/>
        <rFont val="Helvetica"/>
      </rPr>
      <t xml:space="preserve"> and </t>
    </r>
    <r>
      <rPr>
        <vertAlign val="superscript"/>
        <sz val="8"/>
        <color rgb="FF000000"/>
        <rFont val="Helvetica"/>
      </rPr>
      <t>10</t>
    </r>
    <r>
      <rPr>
        <sz val="8"/>
        <color rgb="FF000000"/>
        <rFont val="Helvetica"/>
      </rPr>
      <t>Be</t>
    </r>
    <r>
      <rPr>
        <vertAlign val="subscript"/>
        <sz val="8"/>
        <color rgb="FF000000"/>
        <rFont val="Helvetica"/>
      </rPr>
      <t>met</t>
    </r>
    <r>
      <rPr>
        <sz val="8"/>
        <color rgb="FF000000"/>
        <rFont val="Helvetica"/>
      </rPr>
      <t>/</t>
    </r>
    <r>
      <rPr>
        <vertAlign val="superscript"/>
        <sz val="8"/>
        <color rgb="FF000000"/>
        <rFont val="Helvetica"/>
      </rPr>
      <t>9</t>
    </r>
    <r>
      <rPr>
        <sz val="8"/>
        <color rgb="FF000000"/>
        <rFont val="Helvetica"/>
      </rPr>
      <t>Be</t>
    </r>
    <r>
      <rPr>
        <vertAlign val="subscript"/>
        <sz val="8"/>
        <color rgb="FF000000"/>
        <rFont val="Helvetica"/>
      </rPr>
      <t>reactive</t>
    </r>
    <r>
      <rPr>
        <sz val="8"/>
        <color rgb="FF000000"/>
        <rFont val="Helvetica"/>
      </rPr>
      <t xml:space="preserve"> mass balance model (eq. 1) with </t>
    </r>
    <r>
      <rPr>
        <vertAlign val="superscript"/>
        <sz val="8"/>
        <color rgb="FF000000"/>
        <rFont val="Helvetica"/>
      </rPr>
      <t>9</t>
    </r>
    <r>
      <rPr>
        <sz val="8"/>
        <color rgb="FF000000"/>
        <rFont val="Helvetica"/>
      </rPr>
      <t xml:space="preserve">Be parent concentrations either assumed to be 2.5 ppm or the mean </t>
    </r>
    <r>
      <rPr>
        <vertAlign val="superscript"/>
        <sz val="8"/>
        <color rgb="FF000000"/>
        <rFont val="Helvetica"/>
      </rPr>
      <t>9</t>
    </r>
    <r>
      <rPr>
        <sz val="8"/>
        <color rgb="FF000000"/>
        <rFont val="Helvetica"/>
      </rPr>
      <t>Be</t>
    </r>
    <r>
      <rPr>
        <vertAlign val="subscript"/>
        <sz val="8"/>
        <color rgb="FF000000"/>
        <rFont val="Helvetica"/>
      </rPr>
      <t>min</t>
    </r>
    <r>
      <rPr>
        <sz val="8"/>
        <color rgb="FF000000"/>
        <rFont val="Helvetica"/>
      </rPr>
      <t>+</t>
    </r>
    <r>
      <rPr>
        <vertAlign val="superscript"/>
        <sz val="8"/>
        <color rgb="FF000000"/>
        <rFont val="Helvetica"/>
      </rPr>
      <t>9</t>
    </r>
    <r>
      <rPr>
        <sz val="8"/>
        <color rgb="FF000000"/>
        <rFont val="Helvetica"/>
      </rPr>
      <t>Be</t>
    </r>
    <r>
      <rPr>
        <vertAlign val="subscript"/>
        <sz val="8"/>
        <color rgb="FF000000"/>
        <rFont val="Helvetica"/>
      </rPr>
      <t>reactive</t>
    </r>
    <r>
      <rPr>
        <sz val="8"/>
        <color rgb="FF000000"/>
        <rFont val="Helvetica"/>
      </rPr>
      <t xml:space="preserve"> for each basin.</t>
    </r>
  </si>
  <si>
    <r>
      <rPr>
        <vertAlign val="superscript"/>
        <sz val="8"/>
        <color rgb="FF212121"/>
        <rFont val="Helvetica"/>
      </rPr>
      <t>b</t>
    </r>
    <r>
      <rPr>
        <sz val="8"/>
        <color rgb="FF212121"/>
        <rFont val="Helvetica"/>
      </rPr>
      <t xml:space="preserve"> total parent assumption applied to f.factor calculation and </t>
    </r>
    <r>
      <rPr>
        <vertAlign val="superscript"/>
        <sz val="8"/>
        <color rgb="FF212121"/>
        <rFont val="Helvetica"/>
      </rPr>
      <t>9</t>
    </r>
    <r>
      <rPr>
        <sz val="8"/>
        <color rgb="FF212121"/>
        <rFont val="Helvetica"/>
      </rPr>
      <t>Be</t>
    </r>
    <r>
      <rPr>
        <vertAlign val="subscript"/>
        <sz val="8"/>
        <color rgb="FF212121"/>
        <rFont val="Helvetica"/>
      </rPr>
      <t>parent</t>
    </r>
    <r>
      <rPr>
        <sz val="8"/>
        <color rgb="FF212121"/>
        <rFont val="Helvetica"/>
      </rPr>
      <t xml:space="preserve">; mean </t>
    </r>
    <r>
      <rPr>
        <vertAlign val="superscript"/>
        <sz val="8"/>
        <color rgb="FF212121"/>
        <rFont val="Helvetica"/>
      </rPr>
      <t>10</t>
    </r>
    <r>
      <rPr>
        <sz val="8"/>
        <color rgb="FF212121"/>
        <rFont val="Helvetica"/>
      </rPr>
      <t>Be</t>
    </r>
    <r>
      <rPr>
        <vertAlign val="subscript"/>
        <sz val="8"/>
        <color rgb="FF212121"/>
        <rFont val="Helvetica"/>
      </rPr>
      <t>met</t>
    </r>
    <r>
      <rPr>
        <sz val="8"/>
        <color rgb="FF212121"/>
        <rFont val="Helvetica"/>
      </rPr>
      <t xml:space="preserve"> deposition rate is used for each study area</t>
    </r>
  </si>
  <si>
    <r>
      <t>t km</t>
    </r>
    <r>
      <rPr>
        <vertAlign val="superscript"/>
        <sz val="8"/>
        <color theme="1"/>
        <rFont val="Helvetica"/>
      </rPr>
      <t>-2</t>
    </r>
    <r>
      <rPr>
        <sz val="8"/>
        <color theme="1"/>
        <rFont val="Helvetica"/>
      </rPr>
      <t xml:space="preserve"> yr</t>
    </r>
    <r>
      <rPr>
        <vertAlign val="superscript"/>
        <sz val="8"/>
        <color theme="1"/>
        <rFont val="Helvetica"/>
      </rPr>
      <t>-1</t>
    </r>
  </si>
  <si>
    <t>China, Mekong River (SW China)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</si>
</sst>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0.0"/>
    <numFmt numFmtId="165" formatCode="0.000"/>
    <numFmt numFmtId="166" formatCode="0.000E+00"/>
    <numFmt numFmtId="167" formatCode="#,##0.000"/>
    <numFmt numFmtId="168" formatCode="#,##0.0"/>
    <numFmt numFmtId="169" formatCode="0.0E+00"/>
    <numFmt numFmtId="170" formatCode="0.00E+00;\_x0000_"/>
  </numFmts>
  <fonts count="41" x14ac:knownFonts="1">
    <font>
      <sz val="12"/>
      <color theme="1"/>
      <name val="Calibri"/>
      <family val="2"/>
      <scheme val="minor"/>
    </font>
    <font>
      <sz val="12"/>
      <color theme="1"/>
      <name val="Calibri"/>
      <family val="2"/>
      <scheme val="minor"/>
    </font>
    <font>
      <sz val="10"/>
      <color rgb="FF000000"/>
      <name val="Helvetica"/>
    </font>
    <font>
      <sz val="10"/>
      <color theme="1"/>
      <name val="Calibri"/>
      <family val="2"/>
      <scheme val="minor"/>
    </font>
    <font>
      <sz val="10"/>
      <color theme="1"/>
      <name val="Helvetica Light"/>
    </font>
    <font>
      <u/>
      <sz val="12"/>
      <color theme="10"/>
      <name val="Calibri"/>
      <family val="2"/>
      <scheme val="minor"/>
    </font>
    <font>
      <u/>
      <sz val="12"/>
      <color theme="11"/>
      <name val="Calibri"/>
      <family val="2"/>
      <scheme val="minor"/>
    </font>
    <font>
      <vertAlign val="superscript"/>
      <sz val="10"/>
      <color rgb="FF000000"/>
      <name val="Helvetica"/>
    </font>
    <font>
      <sz val="10"/>
      <color theme="1"/>
      <name val="Helvetica"/>
    </font>
    <font>
      <b/>
      <sz val="10"/>
      <color rgb="FF000000"/>
      <name val="Helvetica"/>
    </font>
    <font>
      <b/>
      <vertAlign val="superscript"/>
      <sz val="10"/>
      <color rgb="FF000000"/>
      <name val="Helvetica"/>
    </font>
    <font>
      <b/>
      <sz val="12"/>
      <color theme="1"/>
      <name val="Calibri"/>
      <family val="2"/>
      <scheme val="minor"/>
    </font>
    <font>
      <b/>
      <sz val="10"/>
      <color theme="1"/>
      <name val="Helvetica"/>
    </font>
    <font>
      <b/>
      <vertAlign val="superscript"/>
      <sz val="10"/>
      <color theme="1"/>
      <name val="Helvetica"/>
    </font>
    <font>
      <b/>
      <vertAlign val="subscript"/>
      <sz val="10"/>
      <color theme="1"/>
      <name val="Helvetica"/>
    </font>
    <font>
      <vertAlign val="superscript"/>
      <sz val="10"/>
      <color theme="1"/>
      <name val="Helvetica"/>
    </font>
    <font>
      <sz val="10"/>
      <name val="Helvetica"/>
    </font>
    <font>
      <b/>
      <sz val="10"/>
      <name val="Helvetica"/>
    </font>
    <font>
      <sz val="10"/>
      <color indexed="8"/>
      <name val="Helvetica"/>
    </font>
    <font>
      <b/>
      <vertAlign val="superscript"/>
      <sz val="10"/>
      <name val="Helvetica"/>
    </font>
    <font>
      <b/>
      <vertAlign val="subscript"/>
      <sz val="10"/>
      <name val="Helvetica"/>
    </font>
    <font>
      <b/>
      <vertAlign val="subscript"/>
      <sz val="10"/>
      <color rgb="FF000000"/>
      <name val="Helvetica"/>
    </font>
    <font>
      <b/>
      <sz val="10"/>
      <color indexed="8"/>
      <name val="Helvetica"/>
    </font>
    <font>
      <b/>
      <vertAlign val="superscript"/>
      <sz val="10"/>
      <color indexed="8"/>
      <name val="Helvetica"/>
    </font>
    <font>
      <b/>
      <vertAlign val="subscript"/>
      <sz val="10"/>
      <color indexed="8"/>
      <name val="Helvetica"/>
    </font>
    <font>
      <sz val="12"/>
      <color rgb="FF000000"/>
      <name val="Calibri"/>
      <scheme val="minor"/>
    </font>
    <font>
      <sz val="10"/>
      <color rgb="FF000000"/>
      <name val="Calibri"/>
      <scheme val="minor"/>
    </font>
    <font>
      <vertAlign val="superscript"/>
      <sz val="8"/>
      <color rgb="FF000000"/>
      <name val="Helvetica"/>
    </font>
    <font>
      <sz val="8"/>
      <color theme="1"/>
      <name val="Helvetica"/>
    </font>
    <font>
      <vertAlign val="superscript"/>
      <sz val="8"/>
      <color theme="1"/>
      <name val="Helvetica"/>
    </font>
    <font>
      <sz val="8"/>
      <color rgb="FF000000"/>
      <name val="Helvetica"/>
    </font>
    <font>
      <vertAlign val="subscript"/>
      <sz val="8"/>
      <color rgb="FF000000"/>
      <name val="Helvetica"/>
    </font>
    <font>
      <sz val="8"/>
      <color rgb="FF212121"/>
      <name val="Helvetica"/>
    </font>
    <font>
      <b/>
      <sz val="8"/>
      <color rgb="FF212121"/>
      <name val="Helvetica"/>
    </font>
    <font>
      <vertAlign val="superscript"/>
      <sz val="8"/>
      <color rgb="FF212121"/>
      <name val="Helvetica"/>
    </font>
    <font>
      <b/>
      <sz val="8"/>
      <color rgb="FF000000"/>
      <name val="Helvetica"/>
    </font>
    <font>
      <b/>
      <sz val="8"/>
      <color theme="1"/>
      <name val="Helvetica"/>
    </font>
    <font>
      <vertAlign val="subscript"/>
      <sz val="8"/>
      <color theme="1"/>
      <name val="Helvetica"/>
    </font>
    <font>
      <sz val="8"/>
      <name val="Calibri"/>
      <family val="2"/>
      <scheme val="minor"/>
    </font>
    <font>
      <vertAlign val="subscript"/>
      <sz val="8"/>
      <color rgb="FF212121"/>
      <name val="Helvetica"/>
    </font>
    <font>
      <sz val="12"/>
      <color theme="1"/>
      <name val="Helvetica"/>
    </font>
  </fonts>
  <fills count="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theme="6" tint="0.79998168889431442"/>
        <bgColor indexed="64"/>
      </patternFill>
    </fill>
  </fills>
  <borders count="4">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s>
  <cellStyleXfs count="416">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309">
    <xf numFmtId="0" fontId="0" fillId="0" borderId="0" xfId="0"/>
    <xf numFmtId="0" fontId="4" fillId="0" borderId="0" xfId="0" applyFont="1"/>
    <xf numFmtId="0" fontId="0" fillId="2" borderId="0" xfId="0" applyFill="1"/>
    <xf numFmtId="0" fontId="2" fillId="2" borderId="0" xfId="0" applyFont="1" applyFill="1" applyAlignment="1">
      <alignment horizontal="center" vertical="center"/>
    </xf>
    <xf numFmtId="0" fontId="4" fillId="2" borderId="0" xfId="0" applyFont="1" applyFill="1"/>
    <xf numFmtId="0" fontId="0" fillId="2" borderId="0" xfId="0" applyFill="1" applyAlignment="1">
      <alignment horizontal="center" vertical="center" wrapText="1"/>
    </xf>
    <xf numFmtId="0" fontId="0" fillId="0" borderId="0" xfId="0" applyAlignment="1">
      <alignment horizontal="center" vertical="center" wrapText="1"/>
    </xf>
    <xf numFmtId="0" fontId="2" fillId="2" borderId="0" xfId="0" applyFont="1" applyFill="1"/>
    <xf numFmtId="0" fontId="8" fillId="2" borderId="0" xfId="0" applyFont="1" applyFill="1" applyAlignment="1">
      <alignment horizontal="center" vertical="center"/>
    </xf>
    <xf numFmtId="0" fontId="9" fillId="2" borderId="2"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xf>
    <xf numFmtId="0" fontId="11" fillId="2" borderId="0" xfId="0" applyFont="1" applyFill="1" applyAlignment="1">
      <alignment horizontal="center" wrapText="1"/>
    </xf>
    <xf numFmtId="0" fontId="11" fillId="0" borderId="0" xfId="0" applyFont="1" applyAlignment="1">
      <alignment horizontal="center" wrapText="1"/>
    </xf>
    <xf numFmtId="0" fontId="0" fillId="2" borderId="0" xfId="0" applyFill="1" applyAlignment="1">
      <alignment horizontal="center"/>
    </xf>
    <xf numFmtId="0" fontId="12" fillId="2" borderId="2" xfId="0" applyFont="1" applyFill="1" applyBorder="1" applyAlignment="1">
      <alignment horizontal="center" wrapText="1"/>
    </xf>
    <xf numFmtId="0" fontId="8" fillId="2" borderId="2" xfId="0" applyFont="1" applyFill="1" applyBorder="1" applyAlignment="1">
      <alignment horizontal="center"/>
    </xf>
    <xf numFmtId="0" fontId="8" fillId="2" borderId="0" xfId="0" applyFont="1" applyFill="1" applyAlignment="1">
      <alignment horizontal="center"/>
    </xf>
    <xf numFmtId="11" fontId="8" fillId="2" borderId="0" xfId="0" applyNumberFormat="1" applyFont="1" applyFill="1" applyAlignment="1">
      <alignment horizontal="center"/>
    </xf>
    <xf numFmtId="0" fontId="8" fillId="0" borderId="0" xfId="0" applyFont="1"/>
    <xf numFmtId="11" fontId="8" fillId="0" borderId="0" xfId="0" applyNumberFormat="1" applyFont="1"/>
    <xf numFmtId="0" fontId="11" fillId="0" borderId="0" xfId="0" applyFont="1"/>
    <xf numFmtId="0" fontId="11" fillId="0" borderId="0" xfId="0" applyFont="1" applyBorder="1"/>
    <xf numFmtId="165" fontId="8" fillId="2" borderId="0" xfId="0" applyNumberFormat="1" applyFont="1" applyFill="1" applyAlignment="1">
      <alignment horizontal="center"/>
    </xf>
    <xf numFmtId="2" fontId="8" fillId="2" borderId="0" xfId="0" applyNumberFormat="1" applyFont="1" applyFill="1" applyAlignment="1">
      <alignment horizontal="center"/>
    </xf>
    <xf numFmtId="164" fontId="8" fillId="2" borderId="0" xfId="0" applyNumberFormat="1" applyFont="1" applyFill="1" applyAlignment="1">
      <alignment horizontal="center"/>
    </xf>
    <xf numFmtId="0" fontId="16"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6" fillId="0" borderId="0" xfId="0" applyFont="1" applyFill="1" applyBorder="1" applyAlignment="1">
      <alignment horizontal="left" vertical="center"/>
    </xf>
    <xf numFmtId="11" fontId="16" fillId="0" borderId="0" xfId="0" applyNumberFormat="1" applyFont="1" applyFill="1" applyBorder="1" applyAlignment="1">
      <alignment horizontal="left" vertical="center" wrapText="1"/>
    </xf>
    <xf numFmtId="0" fontId="16" fillId="0" borderId="0" xfId="0" applyFont="1" applyFill="1" applyBorder="1"/>
    <xf numFmtId="0" fontId="0" fillId="0" borderId="0" xfId="0" applyFont="1"/>
    <xf numFmtId="0" fontId="0" fillId="0" borderId="0" xfId="0" applyFont="1" applyAlignment="1">
      <alignment wrapText="1"/>
    </xf>
    <xf numFmtId="0" fontId="9" fillId="4" borderId="2" xfId="0" applyFont="1" applyFill="1" applyBorder="1" applyAlignment="1">
      <alignment horizontal="center" wrapText="1"/>
    </xf>
    <xf numFmtId="0" fontId="8" fillId="2" borderId="1" xfId="0" applyFont="1" applyFill="1" applyBorder="1" applyAlignment="1">
      <alignment horizontal="center" wrapText="1"/>
    </xf>
    <xf numFmtId="0" fontId="2" fillId="3" borderId="1" xfId="0" applyFont="1" applyFill="1" applyBorder="1" applyAlignment="1">
      <alignment horizontal="center" wrapText="1"/>
    </xf>
    <xf numFmtId="0" fontId="8" fillId="2" borderId="0" xfId="0" applyFont="1" applyFill="1" applyAlignment="1">
      <alignment horizontal="center" vertical="top"/>
    </xf>
    <xf numFmtId="11" fontId="18" fillId="2" borderId="0" xfId="0" applyNumberFormat="1" applyFont="1" applyFill="1" applyAlignment="1">
      <alignment horizontal="center" vertical="top"/>
    </xf>
    <xf numFmtId="167" fontId="18" fillId="2" borderId="0" xfId="0" applyNumberFormat="1" applyFont="1" applyFill="1" applyAlignment="1">
      <alignment horizontal="center" vertical="top"/>
    </xf>
    <xf numFmtId="0" fontId="2" fillId="2" borderId="0" xfId="0" applyFont="1" applyFill="1" applyAlignment="1">
      <alignment horizontal="center"/>
    </xf>
    <xf numFmtId="166" fontId="8" fillId="2" borderId="0" xfId="0" applyNumberFormat="1" applyFont="1" applyFill="1" applyAlignment="1">
      <alignment horizontal="center"/>
    </xf>
    <xf numFmtId="168" fontId="18" fillId="2" borderId="0" xfId="0" applyNumberFormat="1" applyFont="1" applyFill="1" applyAlignment="1">
      <alignment horizontal="center" vertical="top"/>
    </xf>
    <xf numFmtId="168" fontId="2" fillId="2" borderId="0" xfId="0" applyNumberFormat="1" applyFont="1" applyFill="1" applyAlignment="1">
      <alignment horizontal="center" vertical="top"/>
    </xf>
    <xf numFmtId="11" fontId="16" fillId="2" borderId="0" xfId="0" applyNumberFormat="1" applyFont="1" applyFill="1" applyBorder="1" applyAlignment="1">
      <alignment horizontal="center" wrapText="1"/>
    </xf>
    <xf numFmtId="0" fontId="8" fillId="2"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11" fontId="16" fillId="2" borderId="0" xfId="0" applyNumberFormat="1" applyFont="1" applyFill="1" applyBorder="1" applyAlignment="1">
      <alignment horizontal="center" vertical="center" wrapText="1"/>
    </xf>
    <xf numFmtId="0" fontId="8" fillId="2" borderId="0" xfId="0" applyFont="1" applyFill="1" applyBorder="1" applyAlignment="1">
      <alignment horizontal="center" vertical="center"/>
    </xf>
    <xf numFmtId="4" fontId="18" fillId="2" borderId="0" xfId="0" applyNumberFormat="1" applyFont="1" applyFill="1" applyBorder="1" applyAlignment="1">
      <alignment horizontal="center" vertical="center"/>
    </xf>
    <xf numFmtId="167" fontId="18" fillId="2" borderId="0" xfId="0" applyNumberFormat="1" applyFont="1" applyFill="1" applyBorder="1" applyAlignment="1">
      <alignment horizontal="center" vertical="center"/>
    </xf>
    <xf numFmtId="11" fontId="18" fillId="2" borderId="0" xfId="0" applyNumberFormat="1" applyFont="1" applyFill="1" applyBorder="1" applyAlignment="1">
      <alignment horizontal="center" vertical="center"/>
    </xf>
    <xf numFmtId="0" fontId="16" fillId="2" borderId="0" xfId="0" applyFont="1" applyFill="1" applyBorder="1" applyAlignment="1">
      <alignment horizontal="center" vertical="center"/>
    </xf>
    <xf numFmtId="14" fontId="16" fillId="2" borderId="0" xfId="0" applyNumberFormat="1" applyFont="1" applyFill="1" applyBorder="1" applyAlignment="1">
      <alignment horizontal="center" vertical="center"/>
    </xf>
    <xf numFmtId="11" fontId="16" fillId="2" borderId="0" xfId="0" applyNumberFormat="1" applyFont="1" applyFill="1" applyBorder="1" applyAlignment="1">
      <alignment horizontal="center" vertical="center"/>
    </xf>
    <xf numFmtId="169" fontId="16" fillId="2" borderId="0" xfId="0" applyNumberFormat="1" applyFont="1" applyFill="1" applyBorder="1" applyAlignment="1">
      <alignment horizontal="center" vertical="center"/>
    </xf>
    <xf numFmtId="11" fontId="8" fillId="2" borderId="0" xfId="0" applyNumberFormat="1" applyFont="1" applyFill="1" applyAlignment="1">
      <alignment horizontal="center" vertical="center"/>
    </xf>
    <xf numFmtId="0" fontId="8" fillId="0" borderId="0" xfId="0" applyFont="1" applyAlignment="1">
      <alignment horizontal="left" vertical="center"/>
    </xf>
    <xf numFmtId="0" fontId="12" fillId="0" borderId="0" xfId="0" applyFont="1" applyAlignment="1">
      <alignment horizontal="left" vertical="center"/>
    </xf>
    <xf numFmtId="0" fontId="8" fillId="0" borderId="0" xfId="0" applyFont="1" applyFill="1" applyBorder="1" applyAlignment="1">
      <alignment horizontal="left" vertical="center"/>
    </xf>
    <xf numFmtId="1" fontId="8" fillId="0" borderId="0" xfId="37" applyNumberFormat="1" applyFont="1" applyFill="1" applyBorder="1" applyAlignment="1">
      <alignment horizontal="left" vertical="center"/>
    </xf>
    <xf numFmtId="1" fontId="8" fillId="0" borderId="0" xfId="0" applyNumberFormat="1" applyFont="1" applyFill="1" applyBorder="1" applyAlignment="1">
      <alignment horizontal="left" vertical="center"/>
    </xf>
    <xf numFmtId="0" fontId="16" fillId="0" borderId="0" xfId="0" applyFont="1" applyFill="1" applyAlignment="1">
      <alignment horizontal="left" vertical="center"/>
    </xf>
    <xf numFmtId="0" fontId="16" fillId="0" borderId="0" xfId="0" applyFont="1" applyFill="1" applyAlignment="1">
      <alignment horizontal="left"/>
    </xf>
    <xf numFmtId="0" fontId="16" fillId="0" borderId="0" xfId="0" applyFont="1" applyFill="1" applyAlignment="1">
      <alignment horizontal="left" wrapText="1"/>
    </xf>
    <xf numFmtId="1" fontId="16" fillId="0" borderId="0" xfId="0" applyNumberFormat="1" applyFont="1" applyFill="1" applyBorder="1" applyAlignment="1">
      <alignment horizontal="left" vertical="center"/>
    </xf>
    <xf numFmtId="0" fontId="16" fillId="0" borderId="0" xfId="0" applyFont="1" applyFill="1" applyAlignment="1"/>
    <xf numFmtId="2" fontId="16" fillId="0" borderId="0" xfId="0" applyNumberFormat="1" applyFont="1" applyFill="1" applyAlignment="1"/>
    <xf numFmtId="1" fontId="16" fillId="0" borderId="0" xfId="0" applyNumberFormat="1" applyFont="1" applyFill="1" applyAlignment="1"/>
    <xf numFmtId="164" fontId="16" fillId="0" borderId="0" xfId="0" applyNumberFormat="1" applyFont="1" applyFill="1" applyAlignment="1"/>
    <xf numFmtId="11" fontId="8" fillId="0" borderId="0" xfId="0" applyNumberFormat="1" applyFont="1" applyFill="1"/>
    <xf numFmtId="0" fontId="8" fillId="0" borderId="0" xfId="0" applyFont="1" applyAlignment="1">
      <alignment vertical="top"/>
    </xf>
    <xf numFmtId="4" fontId="18" fillId="0" borderId="0" xfId="0" applyNumberFormat="1" applyFont="1" applyAlignment="1">
      <alignment vertical="top"/>
    </xf>
    <xf numFmtId="0" fontId="8" fillId="0" borderId="0" xfId="0" applyFont="1" applyFill="1"/>
    <xf numFmtId="0" fontId="12" fillId="2" borderId="2" xfId="0" applyFont="1" applyFill="1" applyBorder="1" applyAlignment="1">
      <alignment horizontal="center" vertical="center" wrapText="1"/>
    </xf>
    <xf numFmtId="167" fontId="12" fillId="2" borderId="2" xfId="0" applyNumberFormat="1" applyFont="1" applyFill="1" applyBorder="1" applyAlignment="1">
      <alignment horizontal="center" vertical="center" wrapText="1"/>
    </xf>
    <xf numFmtId="0" fontId="17" fillId="2" borderId="2" xfId="0" applyFont="1" applyFill="1" applyBorder="1" applyAlignment="1">
      <alignment horizontal="center" vertical="center" wrapText="1"/>
    </xf>
    <xf numFmtId="11" fontId="17" fillId="2" borderId="2" xfId="0" applyNumberFormat="1" applyFont="1" applyFill="1" applyBorder="1" applyAlignment="1">
      <alignment horizontal="center" vertical="center" wrapText="1"/>
    </xf>
    <xf numFmtId="169" fontId="17" fillId="2" borderId="2"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11" fontId="16" fillId="2" borderId="1" xfId="0" applyNumberFormat="1" applyFont="1" applyFill="1" applyBorder="1" applyAlignment="1">
      <alignment horizontal="center" vertical="center" wrapText="1"/>
    </xf>
    <xf numFmtId="168" fontId="18" fillId="2" borderId="0" xfId="0" applyNumberFormat="1" applyFont="1" applyFill="1" applyBorder="1" applyAlignment="1">
      <alignment horizontal="center" vertical="center"/>
    </xf>
    <xf numFmtId="168" fontId="2" fillId="2" borderId="0" xfId="0" applyNumberFormat="1" applyFont="1" applyFill="1" applyBorder="1" applyAlignment="1">
      <alignment horizontal="center" vertical="center"/>
    </xf>
    <xf numFmtId="165" fontId="8" fillId="2" borderId="0" xfId="0" applyNumberFormat="1" applyFont="1" applyFill="1" applyBorder="1" applyAlignment="1">
      <alignment horizontal="center" vertical="center"/>
    </xf>
    <xf numFmtId="165" fontId="2" fillId="2" borderId="0" xfId="0" applyNumberFormat="1" applyFont="1" applyFill="1" applyBorder="1" applyAlignment="1">
      <alignment horizontal="center" vertical="center"/>
    </xf>
    <xf numFmtId="3" fontId="18" fillId="2" borderId="0" xfId="0" applyNumberFormat="1" applyFont="1" applyFill="1" applyBorder="1" applyAlignment="1">
      <alignment horizontal="center" vertical="center"/>
    </xf>
    <xf numFmtId="3" fontId="2" fillId="2" borderId="0" xfId="0" applyNumberFormat="1" applyFont="1" applyFill="1" applyBorder="1" applyAlignment="1">
      <alignment horizontal="center" vertical="center"/>
    </xf>
    <xf numFmtId="1" fontId="8" fillId="2" borderId="0" xfId="0" applyNumberFormat="1" applyFont="1" applyFill="1" applyBorder="1" applyAlignment="1">
      <alignment horizontal="center" vertical="center"/>
    </xf>
    <xf numFmtId="1" fontId="8" fillId="2" borderId="0" xfId="0" applyNumberFormat="1" applyFont="1" applyFill="1" applyAlignment="1">
      <alignment horizontal="center" vertical="top"/>
    </xf>
    <xf numFmtId="0" fontId="12" fillId="0" borderId="0" xfId="0" applyFont="1" applyFill="1"/>
    <xf numFmtId="0" fontId="8" fillId="0" borderId="0" xfId="0" applyFont="1" applyFill="1" applyAlignment="1">
      <alignment horizontal="center"/>
    </xf>
    <xf numFmtId="0" fontId="12" fillId="5" borderId="0" xfId="0" applyFont="1" applyFill="1"/>
    <xf numFmtId="0" fontId="8" fillId="5" borderId="0" xfId="0" applyFont="1" applyFill="1"/>
    <xf numFmtId="0" fontId="16" fillId="0" borderId="0" xfId="0" applyFont="1" applyFill="1"/>
    <xf numFmtId="0" fontId="2" fillId="0" borderId="0" xfId="0" applyFont="1"/>
    <xf numFmtId="1" fontId="16" fillId="0" borderId="0" xfId="0" applyNumberFormat="1" applyFont="1" applyFill="1" applyBorder="1" applyAlignment="1">
      <alignment horizontal="left"/>
    </xf>
    <xf numFmtId="167" fontId="18" fillId="2" borderId="0" xfId="0" applyNumberFormat="1" applyFont="1" applyFill="1" applyAlignment="1">
      <alignment horizontal="center" vertical="center"/>
    </xf>
    <xf numFmtId="11" fontId="2" fillId="2" borderId="0" xfId="0" applyNumberFormat="1" applyFont="1" applyFill="1" applyAlignment="1">
      <alignment horizontal="center" vertical="center"/>
    </xf>
    <xf numFmtId="4" fontId="18" fillId="2" borderId="0" xfId="0" applyNumberFormat="1" applyFont="1" applyFill="1" applyAlignment="1">
      <alignment horizontal="center" vertical="center"/>
    </xf>
    <xf numFmtId="49" fontId="8" fillId="2" borderId="0" xfId="0" applyNumberFormat="1" applyFont="1" applyFill="1" applyAlignment="1">
      <alignment horizontal="center" vertical="center"/>
    </xf>
    <xf numFmtId="0" fontId="9" fillId="2" borderId="2" xfId="0" applyFont="1" applyFill="1" applyBorder="1" applyAlignment="1">
      <alignment horizontal="center" vertical="center" wrapText="1"/>
    </xf>
    <xf numFmtId="11" fontId="18" fillId="2" borderId="0" xfId="0" applyNumberFormat="1" applyFont="1" applyFill="1" applyAlignment="1">
      <alignment horizontal="center" vertical="center"/>
    </xf>
    <xf numFmtId="169" fontId="8" fillId="2" borderId="0" xfId="0" applyNumberFormat="1" applyFont="1" applyFill="1" applyAlignment="1">
      <alignment horizontal="center" vertical="center"/>
    </xf>
    <xf numFmtId="169" fontId="18" fillId="2" borderId="0" xfId="0" applyNumberFormat="1" applyFont="1" applyFill="1" applyAlignment="1">
      <alignment horizontal="center" vertical="center"/>
    </xf>
    <xf numFmtId="49" fontId="2" fillId="2" borderId="0" xfId="0" applyNumberFormat="1" applyFont="1" applyFill="1" applyAlignment="1">
      <alignment horizontal="center" vertical="center"/>
    </xf>
    <xf numFmtId="168" fontId="18" fillId="2" borderId="0" xfId="0" applyNumberFormat="1" applyFont="1" applyFill="1" applyAlignment="1">
      <alignment horizontal="center" vertical="center"/>
    </xf>
    <xf numFmtId="168" fontId="8" fillId="2" borderId="0" xfId="0" applyNumberFormat="1" applyFont="1" applyFill="1" applyAlignment="1">
      <alignment horizontal="center" vertical="center"/>
    </xf>
    <xf numFmtId="11" fontId="16" fillId="3" borderId="0" xfId="0" applyNumberFormat="1" applyFont="1" applyFill="1" applyAlignment="1">
      <alignment horizontal="center" vertical="center" wrapText="1"/>
    </xf>
    <xf numFmtId="168" fontId="16" fillId="2" borderId="0" xfId="0" applyNumberFormat="1" applyFont="1" applyFill="1" applyBorder="1" applyAlignment="1">
      <alignment horizontal="center" vertical="center" wrapText="1"/>
    </xf>
    <xf numFmtId="2" fontId="16" fillId="2" borderId="0" xfId="0" applyNumberFormat="1" applyFont="1" applyFill="1" applyBorder="1" applyAlignment="1">
      <alignment horizontal="center" vertical="center" wrapText="1"/>
    </xf>
    <xf numFmtId="165" fontId="16" fillId="2" borderId="0" xfId="0" applyNumberFormat="1" applyFont="1" applyFill="1" applyBorder="1" applyAlignment="1">
      <alignment horizontal="center" vertical="center" wrapText="1"/>
    </xf>
    <xf numFmtId="11" fontId="8" fillId="2" borderId="0" xfId="0" applyNumberFormat="1" applyFont="1" applyFill="1" applyBorder="1" applyAlignment="1">
      <alignment horizontal="center" vertical="center" wrapText="1"/>
    </xf>
    <xf numFmtId="11" fontId="8" fillId="2" borderId="0" xfId="37" applyNumberFormat="1" applyFont="1" applyFill="1" applyBorder="1" applyAlignment="1">
      <alignment horizontal="center" vertical="center" wrapText="1"/>
    </xf>
    <xf numFmtId="168" fontId="18" fillId="2" borderId="0" xfId="0" applyNumberFormat="1" applyFont="1" applyFill="1" applyBorder="1" applyAlignment="1">
      <alignment horizontal="center" vertical="center" wrapText="1"/>
    </xf>
    <xf numFmtId="11" fontId="18" fillId="2" borderId="0" xfId="0" applyNumberFormat="1" applyFont="1" applyFill="1" applyBorder="1" applyAlignment="1">
      <alignment horizontal="center" vertical="center" wrapText="1"/>
    </xf>
    <xf numFmtId="168" fontId="2" fillId="2" borderId="0" xfId="0" applyNumberFormat="1" applyFont="1" applyFill="1" applyBorder="1" applyAlignment="1">
      <alignment horizontal="center" vertical="center" wrapText="1"/>
    </xf>
    <xf numFmtId="2" fontId="8" fillId="2" borderId="0" xfId="37" applyNumberFormat="1" applyFont="1" applyFill="1" applyBorder="1" applyAlignment="1">
      <alignment horizontal="center" vertical="center" wrapText="1"/>
    </xf>
    <xf numFmtId="0" fontId="16" fillId="2" borderId="0" xfId="0" applyFont="1" applyFill="1" applyAlignment="1">
      <alignment horizontal="center" vertical="center" wrapText="1"/>
    </xf>
    <xf numFmtId="2" fontId="16" fillId="2" borderId="0" xfId="0" applyNumberFormat="1" applyFont="1" applyFill="1" applyAlignment="1">
      <alignment horizontal="center" vertical="center" wrapText="1"/>
    </xf>
    <xf numFmtId="11" fontId="16" fillId="2" borderId="0" xfId="0" applyNumberFormat="1" applyFont="1" applyFill="1" applyAlignment="1">
      <alignment horizontal="center" vertical="center" wrapText="1"/>
    </xf>
    <xf numFmtId="168" fontId="16" fillId="2" borderId="0" xfId="0" applyNumberFormat="1" applyFont="1" applyFill="1" applyAlignment="1">
      <alignment horizontal="center" vertical="center" wrapText="1"/>
    </xf>
    <xf numFmtId="168" fontId="18" fillId="2" borderId="0" xfId="0" applyNumberFormat="1" applyFont="1" applyFill="1" applyAlignment="1">
      <alignment horizontal="center" vertical="center" wrapText="1"/>
    </xf>
    <xf numFmtId="0" fontId="16" fillId="2" borderId="0" xfId="0" applyFont="1" applyFill="1" applyAlignment="1">
      <alignment horizontal="center" wrapText="1"/>
    </xf>
    <xf numFmtId="2" fontId="16" fillId="2" borderId="0" xfId="0" applyNumberFormat="1" applyFont="1" applyFill="1" applyAlignment="1">
      <alignment horizontal="center" wrapText="1"/>
    </xf>
    <xf numFmtId="11" fontId="16" fillId="2" borderId="0" xfId="0" applyNumberFormat="1" applyFont="1" applyFill="1" applyAlignment="1">
      <alignment horizontal="center" wrapText="1"/>
    </xf>
    <xf numFmtId="168" fontId="16" fillId="2" borderId="0" xfId="0" applyNumberFormat="1" applyFont="1" applyFill="1" applyAlignment="1">
      <alignment horizontal="center" wrapText="1"/>
    </xf>
    <xf numFmtId="2" fontId="16" fillId="3" borderId="0" xfId="0" applyNumberFormat="1" applyFont="1" applyFill="1" applyAlignment="1">
      <alignment horizontal="center" vertical="center" wrapText="1"/>
    </xf>
    <xf numFmtId="168" fontId="16" fillId="2" borderId="0" xfId="0" applyNumberFormat="1" applyFont="1" applyFill="1" applyBorder="1" applyAlignment="1">
      <alignment horizontal="center" vertical="top" wrapText="1"/>
    </xf>
    <xf numFmtId="168" fontId="16" fillId="2" borderId="0" xfId="0" applyNumberFormat="1" applyFont="1" applyFill="1" applyAlignment="1">
      <alignment horizontal="center" vertical="top" wrapText="1"/>
    </xf>
    <xf numFmtId="0" fontId="19" fillId="3" borderId="2" xfId="0" applyFont="1" applyFill="1" applyBorder="1" applyAlignment="1">
      <alignment horizontal="center" vertical="center" wrapText="1"/>
    </xf>
    <xf numFmtId="165" fontId="8" fillId="2" borderId="0" xfId="0" applyNumberFormat="1" applyFont="1" applyFill="1" applyAlignment="1">
      <alignment horizontal="center" vertical="center"/>
    </xf>
    <xf numFmtId="2" fontId="8" fillId="2" borderId="0" xfId="0" applyNumberFormat="1" applyFont="1" applyFill="1" applyAlignment="1">
      <alignment horizontal="center" vertical="center"/>
    </xf>
    <xf numFmtId="164" fontId="8" fillId="2" borderId="0" xfId="0" applyNumberFormat="1" applyFont="1" applyFill="1" applyAlignment="1">
      <alignment horizontal="center" vertical="center"/>
    </xf>
    <xf numFmtId="0" fontId="22" fillId="2" borderId="2" xfId="0" applyFont="1" applyFill="1" applyBorder="1" applyAlignment="1">
      <alignment horizontal="center" vertical="center" wrapText="1"/>
    </xf>
    <xf numFmtId="0" fontId="0" fillId="0" borderId="0" xfId="0" applyAlignment="1">
      <alignment horizontal="center" wrapText="1"/>
    </xf>
    <xf numFmtId="165" fontId="0" fillId="0" borderId="0" xfId="0" applyNumberFormat="1"/>
    <xf numFmtId="164" fontId="0" fillId="0" borderId="0" xfId="0" applyNumberFormat="1"/>
    <xf numFmtId="0" fontId="2" fillId="2" borderId="0" xfId="0" applyFont="1" applyFill="1" applyAlignment="1">
      <alignment horizontal="center" vertical="center"/>
    </xf>
    <xf numFmtId="168" fontId="18" fillId="2" borderId="0" xfId="0" applyNumberFormat="1" applyFont="1" applyFill="1" applyAlignment="1">
      <alignment horizontal="center" vertical="center" shrinkToFit="1"/>
    </xf>
    <xf numFmtId="168" fontId="8" fillId="2" borderId="0" xfId="0" applyNumberFormat="1" applyFont="1" applyFill="1" applyAlignment="1">
      <alignment horizontal="center" vertical="center" shrinkToFit="1"/>
    </xf>
    <xf numFmtId="168" fontId="2" fillId="2" borderId="0" xfId="0" applyNumberFormat="1" applyFont="1" applyFill="1" applyAlignment="1">
      <alignment horizontal="center" vertical="center" shrinkToFit="1"/>
    </xf>
    <xf numFmtId="167" fontId="16" fillId="2" borderId="0" xfId="0" applyNumberFormat="1" applyFont="1" applyFill="1" applyBorder="1" applyAlignment="1">
      <alignment horizontal="center" vertical="center" wrapText="1"/>
    </xf>
    <xf numFmtId="167" fontId="18" fillId="2" borderId="0" xfId="0" applyNumberFormat="1" applyFont="1" applyFill="1" applyBorder="1" applyAlignment="1">
      <alignment horizontal="center" vertical="center" wrapText="1"/>
    </xf>
    <xf numFmtId="167" fontId="16" fillId="2" borderId="0" xfId="0" applyNumberFormat="1" applyFont="1" applyFill="1" applyAlignment="1">
      <alignment horizontal="center" vertical="center" wrapText="1"/>
    </xf>
    <xf numFmtId="167" fontId="16" fillId="2" borderId="0" xfId="0" applyNumberFormat="1" applyFont="1" applyFill="1" applyAlignment="1">
      <alignment horizontal="center" wrapText="1"/>
    </xf>
    <xf numFmtId="167" fontId="8" fillId="0" borderId="0" xfId="0" applyNumberFormat="1" applyFont="1"/>
    <xf numFmtId="165" fontId="8" fillId="2" borderId="0" xfId="0" applyNumberFormat="1" applyFont="1" applyFill="1" applyBorder="1" applyAlignment="1">
      <alignment horizontal="center" vertical="center" wrapText="1"/>
    </xf>
    <xf numFmtId="165" fontId="8" fillId="2" borderId="0" xfId="37" applyNumberFormat="1" applyFont="1" applyFill="1" applyBorder="1" applyAlignment="1">
      <alignment horizontal="center" vertical="center" wrapText="1"/>
    </xf>
    <xf numFmtId="165" fontId="16" fillId="2" borderId="0" xfId="0" applyNumberFormat="1" applyFont="1" applyFill="1" applyAlignment="1">
      <alignment horizontal="center" vertical="center" wrapText="1"/>
    </xf>
    <xf numFmtId="165" fontId="16" fillId="2" borderId="0" xfId="0" applyNumberFormat="1" applyFont="1" applyFill="1" applyAlignment="1">
      <alignment horizontal="center" wrapText="1"/>
    </xf>
    <xf numFmtId="170" fontId="16" fillId="2" borderId="0" xfId="0" applyNumberFormat="1" applyFont="1" applyFill="1" applyBorder="1" applyAlignment="1">
      <alignment horizontal="center" vertical="center" wrapText="1"/>
    </xf>
    <xf numFmtId="2" fontId="8" fillId="2" borderId="0"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11" fontId="2" fillId="3" borderId="0" xfId="0" applyNumberFormat="1" applyFont="1" applyFill="1" applyAlignment="1">
      <alignment horizontal="center"/>
    </xf>
    <xf numFmtId="0" fontId="9" fillId="2" borderId="0" xfId="0" applyFont="1" applyFill="1" applyAlignment="1">
      <alignment horizontal="center" vertical="center"/>
    </xf>
    <xf numFmtId="0" fontId="25" fillId="2" borderId="0" xfId="0" applyFont="1" applyFill="1" applyAlignment="1">
      <alignment horizontal="center" vertical="center"/>
    </xf>
    <xf numFmtId="0" fontId="9" fillId="2" borderId="0" xfId="0" applyFont="1" applyFill="1" applyAlignment="1">
      <alignment wrapText="1"/>
    </xf>
    <xf numFmtId="0" fontId="26" fillId="2" borderId="0" xfId="0" applyFont="1" applyFill="1" applyAlignment="1">
      <alignment horizontal="center" vertical="center"/>
    </xf>
    <xf numFmtId="0" fontId="8" fillId="2" borderId="2" xfId="0" applyFont="1" applyFill="1" applyBorder="1" applyAlignment="1">
      <alignment horizontal="center" vertical="center"/>
    </xf>
    <xf numFmtId="0" fontId="9" fillId="2" borderId="2" xfId="0" applyFont="1" applyFill="1" applyBorder="1" applyAlignment="1">
      <alignment wrapText="1"/>
    </xf>
    <xf numFmtId="165" fontId="2" fillId="2" borderId="0" xfId="0" applyNumberFormat="1" applyFont="1" applyFill="1"/>
    <xf numFmtId="0" fontId="3" fillId="0" borderId="0" xfId="0" applyFont="1"/>
    <xf numFmtId="0" fontId="0" fillId="0" borderId="0" xfId="0" applyFill="1"/>
    <xf numFmtId="0" fontId="2" fillId="0" borderId="0" xfId="0" applyFont="1" applyFill="1"/>
    <xf numFmtId="165" fontId="2" fillId="0" borderId="0" xfId="0" applyNumberFormat="1" applyFont="1" applyFill="1"/>
    <xf numFmtId="0" fontId="12" fillId="2" borderId="0" xfId="0" applyFont="1" applyFill="1"/>
    <xf numFmtId="0" fontId="9" fillId="2" borderId="0" xfId="0" applyFont="1" applyFill="1" applyAlignment="1">
      <alignment horizontal="left" vertical="center"/>
    </xf>
    <xf numFmtId="0" fontId="2" fillId="2" borderId="0" xfId="0" applyFont="1" applyFill="1" applyAlignment="1">
      <alignment horizontal="center" wrapText="1"/>
    </xf>
    <xf numFmtId="0" fontId="28" fillId="2" borderId="0" xfId="0" applyFont="1" applyFill="1"/>
    <xf numFmtId="0" fontId="28" fillId="2" borderId="0" xfId="0" applyFont="1" applyFill="1" applyAlignment="1">
      <alignment vertical="center"/>
    </xf>
    <xf numFmtId="0" fontId="28" fillId="2" borderId="0" xfId="0" applyFont="1" applyFill="1" applyAlignment="1">
      <alignment horizontal="center" vertical="center"/>
    </xf>
    <xf numFmtId="0" fontId="30" fillId="2" borderId="0" xfId="0" applyFont="1" applyFill="1"/>
    <xf numFmtId="0" fontId="30" fillId="2" borderId="0" xfId="0" applyFont="1" applyFill="1" applyAlignment="1">
      <alignment horizontal="left" vertical="center"/>
    </xf>
    <xf numFmtId="0" fontId="28" fillId="2" borderId="1" xfId="0" applyFont="1" applyFill="1" applyBorder="1" applyAlignment="1">
      <alignment horizontal="center" vertical="center"/>
    </xf>
    <xf numFmtId="0" fontId="30" fillId="2" borderId="1" xfId="0" applyFont="1" applyFill="1" applyBorder="1" applyAlignment="1">
      <alignment horizontal="center" vertical="center"/>
    </xf>
    <xf numFmtId="0" fontId="30" fillId="2" borderId="3" xfId="0" applyFont="1" applyFill="1" applyBorder="1" applyAlignment="1">
      <alignment horizontal="center" vertical="center"/>
    </xf>
    <xf numFmtId="0" fontId="32" fillId="2" borderId="3" xfId="0" applyFont="1" applyFill="1" applyBorder="1" applyAlignment="1">
      <alignment horizontal="center" vertical="center"/>
    </xf>
    <xf numFmtId="0" fontId="30" fillId="2" borderId="0" xfId="0" applyFont="1" applyFill="1" applyBorder="1" applyAlignment="1">
      <alignment horizontal="center" vertical="center"/>
    </xf>
    <xf numFmtId="0" fontId="32" fillId="2" borderId="0" xfId="0" applyFont="1" applyFill="1" applyBorder="1" applyAlignment="1">
      <alignment horizontal="center" vertical="center"/>
    </xf>
    <xf numFmtId="0" fontId="30" fillId="2" borderId="2" xfId="0" applyFont="1" applyFill="1" applyBorder="1" applyAlignment="1">
      <alignment horizontal="center" vertical="center"/>
    </xf>
    <xf numFmtId="0" fontId="32" fillId="2" borderId="2" xfId="0" applyFont="1" applyFill="1" applyBorder="1" applyAlignment="1">
      <alignment horizontal="center" vertical="center"/>
    </xf>
    <xf numFmtId="0" fontId="33" fillId="2" borderId="3" xfId="0" applyFont="1" applyFill="1" applyBorder="1" applyAlignment="1">
      <alignment horizontal="center" vertical="center"/>
    </xf>
    <xf numFmtId="2" fontId="32" fillId="2" borderId="0" xfId="0" applyNumberFormat="1" applyFont="1" applyFill="1" applyBorder="1" applyAlignment="1">
      <alignment horizontal="center" vertical="center"/>
    </xf>
    <xf numFmtId="0" fontId="33" fillId="2" borderId="0" xfId="0" applyFont="1" applyFill="1" applyBorder="1" applyAlignment="1">
      <alignment horizontal="center" vertical="center"/>
    </xf>
    <xf numFmtId="0" fontId="33" fillId="2" borderId="2" xfId="0" applyFont="1" applyFill="1" applyBorder="1" applyAlignment="1">
      <alignment horizontal="center" vertical="center"/>
    </xf>
    <xf numFmtId="0" fontId="30" fillId="2" borderId="0" xfId="0" applyFont="1" applyFill="1" applyAlignment="1">
      <alignment horizontal="center" vertical="center"/>
    </xf>
    <xf numFmtId="0" fontId="32" fillId="2" borderId="0" xfId="0" applyFont="1" applyFill="1" applyAlignment="1">
      <alignment horizontal="center" vertical="center"/>
    </xf>
    <xf numFmtId="0" fontId="33" fillId="2" borderId="0" xfId="0" applyFont="1" applyFill="1" applyAlignment="1">
      <alignment horizontal="center" vertical="center"/>
    </xf>
    <xf numFmtId="2" fontId="32" fillId="2" borderId="0" xfId="0" applyNumberFormat="1" applyFont="1" applyFill="1" applyAlignment="1">
      <alignment horizontal="center" vertical="center"/>
    </xf>
    <xf numFmtId="0" fontId="32" fillId="3" borderId="0" xfId="0" applyFont="1" applyFill="1" applyAlignment="1">
      <alignment horizontal="center" vertical="center"/>
    </xf>
    <xf numFmtId="2" fontId="33" fillId="2" borderId="2" xfId="0" applyNumberFormat="1" applyFont="1" applyFill="1" applyBorder="1" applyAlignment="1">
      <alignment horizontal="center" vertical="center"/>
    </xf>
    <xf numFmtId="0" fontId="30" fillId="2" borderId="1" xfId="0" applyFont="1" applyFill="1" applyBorder="1" applyAlignment="1">
      <alignment horizontal="center" vertical="center" wrapText="1"/>
    </xf>
    <xf numFmtId="0" fontId="35" fillId="2" borderId="1" xfId="0" applyFont="1" applyFill="1" applyBorder="1" applyAlignment="1">
      <alignment horizontal="center" vertical="center"/>
    </xf>
    <xf numFmtId="0" fontId="30" fillId="2" borderId="2" xfId="0" applyFont="1" applyFill="1" applyBorder="1" applyAlignment="1">
      <alignment horizontal="center" vertical="center" wrapText="1"/>
    </xf>
    <xf numFmtId="0" fontId="35" fillId="2" borderId="2" xfId="0" applyFont="1" applyFill="1" applyBorder="1" applyAlignment="1">
      <alignment horizontal="center" vertical="center"/>
    </xf>
    <xf numFmtId="0" fontId="35" fillId="2" borderId="0" xfId="0" applyFont="1" applyFill="1" applyBorder="1" applyAlignment="1">
      <alignment horizontal="center" vertical="center"/>
    </xf>
    <xf numFmtId="0" fontId="35" fillId="2" borderId="3" xfId="0" applyFont="1" applyFill="1" applyBorder="1" applyAlignment="1">
      <alignment horizontal="center" vertical="center"/>
    </xf>
    <xf numFmtId="164" fontId="30" fillId="2" borderId="0" xfId="0" applyNumberFormat="1" applyFont="1" applyFill="1" applyBorder="1" applyAlignment="1">
      <alignment horizontal="center" vertical="center"/>
    </xf>
    <xf numFmtId="0" fontId="28" fillId="2" borderId="2" xfId="0" applyFont="1" applyFill="1" applyBorder="1" applyAlignment="1">
      <alignment horizontal="center" vertical="center"/>
    </xf>
    <xf numFmtId="0" fontId="36" fillId="2" borderId="0" xfId="0" applyFont="1" applyFill="1" applyAlignment="1">
      <alignment horizontal="center" vertical="center"/>
    </xf>
    <xf numFmtId="0" fontId="28" fillId="2" borderId="0" xfId="0" applyFont="1" applyFill="1" applyAlignment="1">
      <alignment vertical="top"/>
    </xf>
    <xf numFmtId="168" fontId="18" fillId="0" borderId="0" xfId="0" applyNumberFormat="1" applyFont="1" applyAlignment="1">
      <alignment horizontal="center" vertical="center"/>
    </xf>
    <xf numFmtId="0" fontId="28" fillId="2" borderId="0" xfId="0" applyFont="1" applyFill="1" applyAlignment="1"/>
    <xf numFmtId="0" fontId="28" fillId="0" borderId="0" xfId="0" applyFont="1" applyAlignment="1"/>
    <xf numFmtId="0" fontId="28" fillId="2" borderId="0" xfId="0" applyFont="1" applyFill="1" applyAlignment="1">
      <alignment horizontal="right" vertical="center"/>
    </xf>
    <xf numFmtId="1" fontId="28" fillId="2" borderId="0" xfId="0" applyNumberFormat="1" applyFont="1" applyFill="1" applyAlignment="1">
      <alignment horizontal="center" vertical="center"/>
    </xf>
    <xf numFmtId="0" fontId="0" fillId="0" borderId="0" xfId="0" applyFill="1" applyBorder="1"/>
    <xf numFmtId="0" fontId="28" fillId="0" borderId="0" xfId="0" applyFont="1" applyFill="1" applyBorder="1" applyAlignment="1"/>
    <xf numFmtId="0" fontId="30" fillId="0" borderId="0" xfId="0" applyFont="1" applyFill="1" applyBorder="1" applyAlignment="1">
      <alignment vertical="center"/>
    </xf>
    <xf numFmtId="0" fontId="28" fillId="2" borderId="0" xfId="0" applyFont="1" applyFill="1" applyBorder="1" applyAlignment="1">
      <alignment horizontal="center" vertical="center"/>
    </xf>
    <xf numFmtId="0" fontId="28" fillId="2" borderId="2" xfId="0" applyFont="1" applyFill="1" applyBorder="1" applyAlignment="1">
      <alignment horizontal="right" vertical="center"/>
    </xf>
    <xf numFmtId="1" fontId="28" fillId="2" borderId="2" xfId="0" applyNumberFormat="1" applyFont="1" applyFill="1" applyBorder="1" applyAlignment="1">
      <alignment horizontal="center" vertical="center"/>
    </xf>
    <xf numFmtId="0" fontId="28" fillId="2" borderId="0" xfId="0" applyFont="1" applyFill="1" applyBorder="1" applyAlignment="1">
      <alignment horizontal="right" vertical="center"/>
    </xf>
    <xf numFmtId="0" fontId="28" fillId="2" borderId="0" xfId="0" applyFont="1" applyFill="1" applyAlignment="1">
      <alignment horizontal="left" vertical="center"/>
    </xf>
    <xf numFmtId="0" fontId="28" fillId="2" borderId="2" xfId="0" applyFont="1" applyFill="1" applyBorder="1" applyAlignment="1">
      <alignment horizontal="left" vertical="center"/>
    </xf>
    <xf numFmtId="0" fontId="28" fillId="2" borderId="0" xfId="0" applyFont="1" applyFill="1" applyBorder="1" applyAlignment="1">
      <alignment horizontal="left" vertical="center"/>
    </xf>
    <xf numFmtId="0" fontId="28" fillId="0" borderId="0" xfId="0" applyFont="1" applyFill="1" applyBorder="1" applyAlignment="1">
      <alignment horizontal="center" vertical="center"/>
    </xf>
    <xf numFmtId="0" fontId="30" fillId="0" borderId="0" xfId="0" applyFont="1" applyFill="1" applyBorder="1" applyAlignment="1">
      <alignment vertical="center" wrapText="1"/>
    </xf>
    <xf numFmtId="0" fontId="30" fillId="0" borderId="0" xfId="0" applyFont="1" applyFill="1" applyBorder="1" applyAlignment="1">
      <alignment horizontal="center" vertical="center" wrapText="1"/>
    </xf>
    <xf numFmtId="0" fontId="28" fillId="0" borderId="0" xfId="0" applyFont="1" applyFill="1" applyBorder="1" applyAlignment="1">
      <alignment horizontal="right" vertical="center"/>
    </xf>
    <xf numFmtId="0" fontId="28" fillId="0" borderId="0" xfId="0" applyFont="1" applyFill="1" applyBorder="1" applyAlignment="1">
      <alignment horizontal="left" vertical="center"/>
    </xf>
    <xf numFmtId="1" fontId="28" fillId="2" borderId="0" xfId="0" applyNumberFormat="1" applyFont="1" applyFill="1" applyBorder="1" applyAlignment="1">
      <alignment horizontal="center" vertical="center"/>
    </xf>
    <xf numFmtId="0" fontId="30" fillId="2" borderId="0" xfId="0" applyFont="1" applyFill="1" applyAlignment="1">
      <alignment horizontal="left" vertical="center"/>
    </xf>
    <xf numFmtId="0" fontId="30" fillId="2" borderId="0"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2" xfId="0" applyFont="1" applyFill="1" applyBorder="1" applyAlignment="1">
      <alignment horizontal="center" vertical="center"/>
    </xf>
    <xf numFmtId="0" fontId="30" fillId="2" borderId="3" xfId="0" applyFont="1" applyFill="1" applyBorder="1" applyAlignment="1">
      <alignment horizontal="center" vertical="center"/>
    </xf>
    <xf numFmtId="0" fontId="30" fillId="2" borderId="0" xfId="0" applyFont="1" applyFill="1" applyBorder="1" applyAlignment="1">
      <alignment horizontal="center" vertical="center"/>
    </xf>
    <xf numFmtId="0" fontId="28" fillId="2" borderId="1"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2" borderId="1" xfId="0" applyFont="1" applyFill="1" applyBorder="1" applyAlignment="1">
      <alignment horizontal="center" vertical="center"/>
    </xf>
    <xf numFmtId="0" fontId="9" fillId="2" borderId="0" xfId="0" applyFont="1" applyFill="1" applyAlignment="1">
      <alignment horizontal="left"/>
    </xf>
    <xf numFmtId="1" fontId="0" fillId="0" borderId="0" xfId="0" applyNumberFormat="1"/>
    <xf numFmtId="2" fontId="12" fillId="2" borderId="2" xfId="0" applyNumberFormat="1" applyFont="1" applyFill="1" applyBorder="1" applyAlignment="1">
      <alignment horizontal="center" wrapText="1"/>
    </xf>
    <xf numFmtId="2" fontId="8" fillId="2" borderId="2" xfId="0" applyNumberFormat="1" applyFont="1" applyFill="1" applyBorder="1" applyAlignment="1">
      <alignment horizontal="center"/>
    </xf>
    <xf numFmtId="2" fontId="0" fillId="2" borderId="0" xfId="0" applyNumberFormat="1" applyFill="1" applyAlignment="1">
      <alignment horizontal="center"/>
    </xf>
    <xf numFmtId="2" fontId="0" fillId="0" borderId="0" xfId="0" applyNumberFormat="1" applyAlignment="1">
      <alignment horizontal="center"/>
    </xf>
    <xf numFmtId="0" fontId="11" fillId="2" borderId="0" xfId="0" applyFont="1" applyFill="1" applyBorder="1"/>
    <xf numFmtId="0" fontId="11" fillId="2" borderId="0" xfId="0" applyFont="1" applyFill="1"/>
    <xf numFmtId="0" fontId="0" fillId="2" borderId="0" xfId="0" applyFill="1" applyAlignment="1">
      <alignment vertical="top"/>
    </xf>
    <xf numFmtId="0" fontId="0" fillId="2" borderId="0" xfId="0" applyFill="1" applyAlignment="1">
      <alignment horizontal="center" wrapText="1"/>
    </xf>
    <xf numFmtId="0" fontId="0" fillId="2" borderId="0" xfId="0" applyFont="1" applyFill="1" applyAlignment="1">
      <alignment wrapText="1"/>
    </xf>
    <xf numFmtId="168" fontId="0" fillId="2" borderId="0" xfId="0" applyNumberFormat="1" applyFill="1" applyAlignment="1">
      <alignment shrinkToFit="1"/>
    </xf>
    <xf numFmtId="0" fontId="0" fillId="2" borderId="0" xfId="0" applyFill="1" applyBorder="1"/>
    <xf numFmtId="0" fontId="28" fillId="2" borderId="0" xfId="0" applyFont="1" applyFill="1" applyBorder="1" applyAlignment="1"/>
    <xf numFmtId="0" fontId="30" fillId="2" borderId="0" xfId="0" applyFont="1" applyFill="1" applyBorder="1" applyAlignment="1">
      <alignment vertical="center" wrapText="1"/>
    </xf>
    <xf numFmtId="0" fontId="28" fillId="2" borderId="2" xfId="0" applyFont="1" applyFill="1" applyBorder="1" applyAlignment="1">
      <alignment horizontal="center" vertical="center" wrapText="1"/>
    </xf>
    <xf numFmtId="0" fontId="28" fillId="2" borderId="0" xfId="0" applyFont="1" applyFill="1" applyAlignment="1">
      <alignment horizontal="center" vertical="center" wrapText="1"/>
    </xf>
    <xf numFmtId="0" fontId="32" fillId="2" borderId="0"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6" fillId="2" borderId="0" xfId="0" applyFont="1" applyFill="1" applyAlignment="1">
      <alignment horizontal="center" vertical="center" wrapText="1"/>
    </xf>
    <xf numFmtId="2" fontId="32" fillId="2" borderId="0" xfId="0" applyNumberFormat="1" applyFont="1" applyFill="1" applyBorder="1" applyAlignment="1">
      <alignment horizontal="center" vertical="center" wrapText="1"/>
    </xf>
    <xf numFmtId="0" fontId="33" fillId="2" borderId="0" xfId="0" applyFont="1" applyFill="1" applyBorder="1" applyAlignment="1">
      <alignment horizontal="center" vertical="center" wrapText="1"/>
    </xf>
    <xf numFmtId="2" fontId="32" fillId="2" borderId="2" xfId="0" applyNumberFormat="1" applyFont="1" applyFill="1" applyBorder="1" applyAlignment="1">
      <alignment horizontal="center" vertical="center" wrapText="1"/>
    </xf>
    <xf numFmtId="0" fontId="33" fillId="2" borderId="2" xfId="0" applyFont="1" applyFill="1" applyBorder="1" applyAlignment="1">
      <alignment horizontal="center" vertical="center" wrapText="1"/>
    </xf>
    <xf numFmtId="0" fontId="32" fillId="4" borderId="2" xfId="0" applyFont="1" applyFill="1" applyBorder="1" applyAlignment="1">
      <alignment horizontal="center" vertical="center" wrapText="1"/>
    </xf>
    <xf numFmtId="0" fontId="32" fillId="2" borderId="0" xfId="0" applyFont="1" applyFill="1" applyAlignment="1">
      <alignment horizontal="center" vertical="center" wrapText="1"/>
    </xf>
    <xf numFmtId="0" fontId="33" fillId="2" borderId="0" xfId="0" applyFont="1" applyFill="1" applyAlignment="1">
      <alignment horizontal="center" vertical="center" wrapText="1"/>
    </xf>
    <xf numFmtId="2" fontId="33" fillId="2" borderId="0" xfId="0" applyNumberFormat="1" applyFont="1" applyFill="1" applyBorder="1" applyAlignment="1">
      <alignment horizontal="center" vertical="center" wrapText="1"/>
    </xf>
    <xf numFmtId="2" fontId="32" fillId="2" borderId="0" xfId="0" applyNumberFormat="1" applyFont="1" applyFill="1" applyAlignment="1">
      <alignment horizontal="center" vertical="center" wrapText="1"/>
    </xf>
    <xf numFmtId="0" fontId="28" fillId="2" borderId="0" xfId="0" applyFont="1" applyFill="1" applyBorder="1" applyAlignment="1">
      <alignment horizontal="center" vertical="center" wrapText="1"/>
    </xf>
    <xf numFmtId="0" fontId="36" fillId="2" borderId="0" xfId="0" applyFont="1" applyFill="1" applyBorder="1" applyAlignment="1">
      <alignment horizontal="center" vertical="center" wrapText="1"/>
    </xf>
    <xf numFmtId="0" fontId="30" fillId="0" borderId="0" xfId="0" applyFont="1" applyFill="1" applyBorder="1" applyAlignment="1">
      <alignment horizontal="left" vertical="center" wrapText="1"/>
    </xf>
    <xf numFmtId="0" fontId="28" fillId="0" borderId="0" xfId="0" applyFont="1" applyFill="1" applyBorder="1" applyAlignment="1">
      <alignment wrapText="1"/>
    </xf>
    <xf numFmtId="0" fontId="0" fillId="0" borderId="0" xfId="0" applyFill="1" applyBorder="1" applyAlignment="1">
      <alignment wrapText="1"/>
    </xf>
    <xf numFmtId="0" fontId="32" fillId="0" borderId="0" xfId="0" applyFont="1" applyFill="1" applyBorder="1" applyAlignment="1">
      <alignment horizontal="center" vertical="center" wrapText="1"/>
    </xf>
    <xf numFmtId="2" fontId="32" fillId="0" borderId="0" xfId="0" applyNumberFormat="1" applyFont="1" applyFill="1" applyBorder="1" applyAlignment="1">
      <alignment horizontal="center" vertical="center" wrapText="1"/>
    </xf>
    <xf numFmtId="0" fontId="33" fillId="0" borderId="0" xfId="0" applyFont="1" applyFill="1" applyBorder="1" applyAlignment="1">
      <alignment horizontal="center" vertical="center" wrapText="1"/>
    </xf>
    <xf numFmtId="0" fontId="36" fillId="0" borderId="0" xfId="0" applyFont="1" applyFill="1" applyBorder="1" applyAlignment="1">
      <alignment horizontal="center" vertical="center" wrapText="1"/>
    </xf>
    <xf numFmtId="2" fontId="33" fillId="0" borderId="0" xfId="0" applyNumberFormat="1" applyFont="1" applyFill="1" applyBorder="1" applyAlignment="1">
      <alignment horizontal="center" vertical="center" wrapText="1"/>
    </xf>
    <xf numFmtId="0" fontId="28" fillId="2" borderId="3" xfId="0" applyFont="1" applyFill="1" applyBorder="1" applyAlignment="1">
      <alignment horizontal="center" vertical="center"/>
    </xf>
    <xf numFmtId="0" fontId="32" fillId="4" borderId="0" xfId="0" applyFont="1" applyFill="1" applyBorder="1" applyAlignment="1">
      <alignment horizontal="center" vertical="center"/>
    </xf>
    <xf numFmtId="0" fontId="36" fillId="2" borderId="0" xfId="0" applyFont="1" applyFill="1" applyBorder="1" applyAlignment="1">
      <alignment horizontal="center" vertical="center"/>
    </xf>
    <xf numFmtId="2" fontId="33" fillId="2" borderId="0" xfId="0" applyNumberFormat="1" applyFont="1" applyFill="1" applyBorder="1" applyAlignment="1">
      <alignment horizontal="center" vertical="center"/>
    </xf>
    <xf numFmtId="0" fontId="28" fillId="2" borderId="0" xfId="0" applyFont="1" applyFill="1" applyBorder="1" applyAlignment="1">
      <alignment vertical="center"/>
    </xf>
    <xf numFmtId="0" fontId="40" fillId="2" borderId="0" xfId="0" applyFont="1" applyFill="1"/>
    <xf numFmtId="0" fontId="28" fillId="2" borderId="2" xfId="0" applyFont="1" applyFill="1" applyBorder="1" applyAlignment="1">
      <alignment vertical="center"/>
    </xf>
    <xf numFmtId="0" fontId="28" fillId="2" borderId="0" xfId="0" applyFont="1" applyFill="1" applyAlignment="1">
      <alignment horizontal="left" vertical="top" wrapText="1"/>
    </xf>
    <xf numFmtId="0" fontId="30" fillId="2" borderId="0" xfId="0" applyFont="1" applyFill="1" applyAlignment="1">
      <alignment horizontal="left" vertical="center"/>
    </xf>
    <xf numFmtId="0" fontId="30" fillId="2" borderId="2" xfId="0" applyFont="1" applyFill="1" applyBorder="1" applyAlignment="1">
      <alignment horizontal="left" vertical="center"/>
    </xf>
    <xf numFmtId="0" fontId="30" fillId="2" borderId="3"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30" fillId="2" borderId="2" xfId="0" applyFont="1" applyFill="1" applyBorder="1" applyAlignment="1">
      <alignment horizontal="left" vertical="center" wrapText="1"/>
    </xf>
    <xf numFmtId="0" fontId="28" fillId="2" borderId="1" xfId="0" applyFont="1" applyFill="1" applyBorder="1" applyAlignment="1">
      <alignment horizontal="center" vertical="center" wrapText="1"/>
    </xf>
    <xf numFmtId="0" fontId="30" fillId="2" borderId="3" xfId="0" applyFont="1" applyFill="1" applyBorder="1" applyAlignment="1">
      <alignment horizontal="center" vertical="center"/>
    </xf>
    <xf numFmtId="0" fontId="30" fillId="2" borderId="0" xfId="0" applyFont="1" applyFill="1" applyBorder="1" applyAlignment="1">
      <alignment horizontal="center" vertical="center"/>
    </xf>
    <xf numFmtId="0" fontId="30" fillId="2" borderId="2" xfId="0" applyFont="1" applyFill="1" applyBorder="1" applyAlignment="1">
      <alignment horizontal="center" vertical="center"/>
    </xf>
    <xf numFmtId="0" fontId="28" fillId="2" borderId="0" xfId="0" applyFont="1" applyFill="1" applyAlignment="1">
      <alignment vertical="top" wrapText="1"/>
    </xf>
    <xf numFmtId="0" fontId="27" fillId="2" borderId="2" xfId="0" applyFont="1" applyFill="1" applyBorder="1" applyAlignment="1">
      <alignment horizontal="center" vertical="center"/>
    </xf>
    <xf numFmtId="0" fontId="28" fillId="2" borderId="0" xfId="0" applyFont="1" applyFill="1" applyBorder="1" applyAlignment="1">
      <alignment horizontal="center" vertical="center" wrapText="1"/>
    </xf>
    <xf numFmtId="0" fontId="28" fillId="2" borderId="0" xfId="0" applyFont="1" applyFill="1" applyBorder="1" applyAlignment="1">
      <alignment horizontal="center" vertical="center"/>
    </xf>
    <xf numFmtId="0" fontId="28" fillId="0" borderId="0" xfId="0" applyFont="1" applyFill="1" applyBorder="1" applyAlignment="1">
      <alignment horizontal="center" vertical="center" wrapText="1"/>
    </xf>
    <xf numFmtId="0" fontId="28" fillId="0" borderId="0" xfId="0" applyFont="1" applyFill="1" applyBorder="1" applyAlignment="1">
      <alignment horizontal="center" vertical="center"/>
    </xf>
    <xf numFmtId="0" fontId="28" fillId="2" borderId="3" xfId="0" applyFont="1" applyFill="1" applyBorder="1" applyAlignment="1">
      <alignment horizontal="left" vertical="center" wrapText="1"/>
    </xf>
    <xf numFmtId="0" fontId="32" fillId="2" borderId="0" xfId="0" applyFont="1" applyFill="1" applyBorder="1" applyAlignment="1">
      <alignment horizontal="left" vertical="center" wrapText="1"/>
    </xf>
    <xf numFmtId="0" fontId="32" fillId="2" borderId="0" xfId="0" applyFont="1" applyFill="1" applyBorder="1" applyAlignment="1">
      <alignment horizontal="left" vertical="center"/>
    </xf>
    <xf numFmtId="0" fontId="28" fillId="2" borderId="1" xfId="0" applyFont="1" applyFill="1" applyBorder="1" applyAlignment="1">
      <alignment horizontal="center" vertical="center"/>
    </xf>
    <xf numFmtId="0" fontId="30" fillId="0" borderId="0" xfId="0" applyFont="1" applyFill="1" applyBorder="1" applyAlignment="1">
      <alignment horizontal="center" vertical="center" wrapText="1"/>
    </xf>
    <xf numFmtId="0" fontId="28" fillId="0" borderId="0" xfId="0" applyFont="1" applyFill="1" applyBorder="1" applyAlignment="1">
      <alignment vertical="top" wrapText="1"/>
    </xf>
    <xf numFmtId="0" fontId="28" fillId="0" borderId="0" xfId="0" applyFont="1" applyFill="1" applyBorder="1" applyAlignment="1">
      <alignment horizontal="left" vertical="center" wrapText="1"/>
    </xf>
    <xf numFmtId="0" fontId="28" fillId="0" borderId="0" xfId="0" applyFont="1" applyFill="1" applyBorder="1" applyAlignment="1">
      <alignment horizontal="left" vertical="top" wrapText="1"/>
    </xf>
    <xf numFmtId="0" fontId="9" fillId="2" borderId="2" xfId="0" applyFont="1" applyFill="1" applyBorder="1" applyAlignment="1">
      <alignment horizontal="center" wrapText="1"/>
    </xf>
    <xf numFmtId="0" fontId="9" fillId="2" borderId="0" xfId="0" applyFont="1" applyFill="1" applyAlignment="1">
      <alignment horizontal="left"/>
    </xf>
    <xf numFmtId="0" fontId="30"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cellXfs>
  <cellStyles count="416">
    <cellStyle name="Comma" xfId="37" builtinId="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theme" Target="theme/theme1.xml"/><Relationship Id="rId14" Type="http://schemas.openxmlformats.org/officeDocument/2006/relationships/styles" Target="styles.xml"/><Relationship Id="rId15" Type="http://schemas.openxmlformats.org/officeDocument/2006/relationships/sharedStrings" Target="sharedStrings.xml"/><Relationship Id="rId1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P20"/>
  <sheetViews>
    <sheetView topLeftCell="C11" zoomScale="150" zoomScaleNormal="150" zoomScalePageLayoutView="150" workbookViewId="0">
      <selection activeCell="D11" sqref="D11:D14"/>
    </sheetView>
  </sheetViews>
  <sheetFormatPr baseColWidth="10" defaultRowHeight="15" x14ac:dyDescent="0"/>
  <cols>
    <col min="4" max="4" width="7.1640625" customWidth="1"/>
    <col min="5" max="6" width="8" customWidth="1"/>
    <col min="7" max="7" width="10.6640625" customWidth="1"/>
    <col min="8" max="8" width="5.5" customWidth="1"/>
    <col min="9" max="9" width="3.1640625" customWidth="1"/>
    <col min="10" max="11" width="7.6640625" customWidth="1"/>
    <col min="12" max="12" width="7.1640625" customWidth="1"/>
    <col min="13" max="13" width="8.33203125" customWidth="1"/>
    <col min="14" max="14" width="6.83203125" customWidth="1"/>
    <col min="15" max="15" width="7.6640625" customWidth="1"/>
  </cols>
  <sheetData>
    <row r="1" spans="3:16">
      <c r="M1" s="163"/>
    </row>
    <row r="3" spans="3:16">
      <c r="C3" s="2"/>
      <c r="D3" s="2"/>
      <c r="E3" s="2"/>
      <c r="F3" s="2"/>
      <c r="G3" s="2"/>
      <c r="H3" s="2"/>
      <c r="I3" s="2"/>
      <c r="J3" s="2"/>
      <c r="K3" s="2"/>
      <c r="L3" s="2"/>
      <c r="M3" s="2"/>
      <c r="N3" s="2"/>
      <c r="O3" s="2"/>
      <c r="P3" s="2"/>
    </row>
    <row r="4" spans="3:16" ht="18" customHeight="1">
      <c r="C4" s="2"/>
      <c r="D4" s="2"/>
      <c r="E4" s="2"/>
      <c r="F4" s="2"/>
      <c r="G4" s="2"/>
      <c r="H4" s="2"/>
      <c r="I4" s="2"/>
      <c r="J4" s="2"/>
      <c r="K4" s="2"/>
      <c r="L4" s="2"/>
      <c r="M4" s="2"/>
      <c r="N4" s="2"/>
      <c r="O4" s="2"/>
      <c r="P4" s="2"/>
    </row>
    <row r="5" spans="3:16" ht="15" customHeight="1">
      <c r="C5" s="2"/>
      <c r="D5" s="280" t="s">
        <v>39</v>
      </c>
      <c r="E5" s="280"/>
      <c r="F5" s="280"/>
      <c r="G5" s="280"/>
      <c r="H5" s="280"/>
      <c r="I5" s="280"/>
      <c r="J5" s="280"/>
      <c r="K5" s="280"/>
      <c r="L5" s="280"/>
      <c r="M5" s="280"/>
      <c r="N5" s="280"/>
      <c r="O5" s="280"/>
      <c r="P5" s="2"/>
    </row>
    <row r="6" spans="3:16" ht="16" customHeight="1">
      <c r="C6" s="2"/>
      <c r="D6" s="281" t="s">
        <v>214</v>
      </c>
      <c r="E6" s="281"/>
      <c r="F6" s="281"/>
      <c r="G6" s="281"/>
      <c r="H6" s="281"/>
      <c r="I6" s="281"/>
      <c r="J6" s="281"/>
      <c r="K6" s="281"/>
      <c r="L6" s="281"/>
      <c r="M6" s="281"/>
      <c r="N6" s="281"/>
      <c r="O6" s="281"/>
      <c r="P6" s="2"/>
    </row>
    <row r="7" spans="3:16" s="6" customFormat="1" ht="50" customHeight="1">
      <c r="C7" s="5"/>
      <c r="D7" s="193" t="s">
        <v>15</v>
      </c>
      <c r="E7" s="193" t="s">
        <v>16</v>
      </c>
      <c r="F7" s="193" t="s">
        <v>17</v>
      </c>
      <c r="G7" s="193" t="s">
        <v>18</v>
      </c>
      <c r="H7" s="193" t="s">
        <v>19</v>
      </c>
      <c r="I7" s="193" t="s">
        <v>42</v>
      </c>
      <c r="J7" s="193" t="s">
        <v>929</v>
      </c>
      <c r="K7" s="193" t="s">
        <v>930</v>
      </c>
      <c r="L7" s="193" t="s">
        <v>949</v>
      </c>
      <c r="M7" s="193" t="s">
        <v>931</v>
      </c>
      <c r="N7" s="193" t="s">
        <v>932</v>
      </c>
      <c r="O7" s="193" t="s">
        <v>933</v>
      </c>
      <c r="P7" s="5"/>
    </row>
    <row r="8" spans="3:16" ht="51" customHeight="1">
      <c r="C8" s="2"/>
      <c r="D8" s="193" t="s">
        <v>20</v>
      </c>
      <c r="E8" s="193" t="s">
        <v>21</v>
      </c>
      <c r="F8" s="193" t="s">
        <v>22</v>
      </c>
      <c r="G8" s="193" t="s">
        <v>23</v>
      </c>
      <c r="H8" s="194" t="s">
        <v>2</v>
      </c>
      <c r="I8" s="176">
        <v>62</v>
      </c>
      <c r="J8" s="176" t="s">
        <v>24</v>
      </c>
      <c r="K8" s="176">
        <v>1050</v>
      </c>
      <c r="L8" s="176">
        <v>21</v>
      </c>
      <c r="M8" s="176">
        <v>354</v>
      </c>
      <c r="N8" s="176">
        <v>330</v>
      </c>
      <c r="O8" s="176">
        <v>39.1</v>
      </c>
      <c r="P8" s="2"/>
    </row>
    <row r="9" spans="3:16" ht="51" customHeight="1">
      <c r="C9" s="2"/>
      <c r="D9" s="195" t="s">
        <v>905</v>
      </c>
      <c r="E9" s="195" t="s">
        <v>25</v>
      </c>
      <c r="F9" s="195" t="s">
        <v>22</v>
      </c>
      <c r="G9" s="195" t="s">
        <v>26</v>
      </c>
      <c r="H9" s="196" t="s">
        <v>7</v>
      </c>
      <c r="I9" s="181">
        <v>8</v>
      </c>
      <c r="J9" s="181" t="s">
        <v>27</v>
      </c>
      <c r="K9" s="227">
        <v>330</v>
      </c>
      <c r="L9" s="181">
        <v>33</v>
      </c>
      <c r="M9" s="181">
        <v>475</v>
      </c>
      <c r="N9" s="181">
        <v>730</v>
      </c>
      <c r="O9" s="181">
        <v>16.899999999999999</v>
      </c>
      <c r="P9" s="2"/>
    </row>
    <row r="10" spans="3:16" ht="51" customHeight="1">
      <c r="C10" s="2"/>
      <c r="D10" s="195" t="s">
        <v>28</v>
      </c>
      <c r="E10" s="195" t="s">
        <v>25</v>
      </c>
      <c r="F10" s="195" t="s">
        <v>22</v>
      </c>
      <c r="G10" s="195" t="s">
        <v>29</v>
      </c>
      <c r="H10" s="197" t="s">
        <v>8</v>
      </c>
      <c r="I10" s="179">
        <v>14</v>
      </c>
      <c r="J10" s="179" t="s">
        <v>30</v>
      </c>
      <c r="K10" s="229">
        <v>90</v>
      </c>
      <c r="L10" s="179">
        <v>41</v>
      </c>
      <c r="M10" s="179">
        <v>390</v>
      </c>
      <c r="N10" s="179">
        <v>730</v>
      </c>
      <c r="O10" s="179">
        <v>41.3</v>
      </c>
      <c r="P10" s="2"/>
    </row>
    <row r="11" spans="3:16" ht="22" customHeight="1">
      <c r="C11" s="2"/>
      <c r="D11" s="282" t="s">
        <v>957</v>
      </c>
      <c r="E11" s="282" t="s">
        <v>31</v>
      </c>
      <c r="F11" s="282" t="s">
        <v>32</v>
      </c>
      <c r="G11" s="282" t="s">
        <v>33</v>
      </c>
      <c r="H11" s="198" t="s">
        <v>9</v>
      </c>
      <c r="I11" s="177">
        <v>64</v>
      </c>
      <c r="J11" s="177" t="s">
        <v>34</v>
      </c>
      <c r="K11" s="228">
        <v>28200</v>
      </c>
      <c r="L11" s="177">
        <v>3900</v>
      </c>
      <c r="M11" s="177">
        <v>2290</v>
      </c>
      <c r="N11" s="177">
        <v>2880</v>
      </c>
      <c r="O11" s="177">
        <v>25.4</v>
      </c>
      <c r="P11" s="2"/>
    </row>
    <row r="12" spans="3:16" ht="22" customHeight="1">
      <c r="C12" s="2"/>
      <c r="D12" s="283"/>
      <c r="E12" s="283"/>
      <c r="F12" s="283"/>
      <c r="G12" s="283"/>
      <c r="H12" s="197" t="s">
        <v>10</v>
      </c>
      <c r="I12" s="179">
        <v>15</v>
      </c>
      <c r="J12" s="179" t="s">
        <v>35</v>
      </c>
      <c r="K12" s="229">
        <v>40</v>
      </c>
      <c r="L12" s="179">
        <v>19</v>
      </c>
      <c r="M12" s="179">
        <v>3040</v>
      </c>
      <c r="N12" s="179">
        <v>960</v>
      </c>
      <c r="O12" s="179">
        <v>27.1</v>
      </c>
      <c r="P12" s="2"/>
    </row>
    <row r="13" spans="3:16" ht="22" customHeight="1">
      <c r="C13" s="2"/>
      <c r="D13" s="283"/>
      <c r="E13" s="283"/>
      <c r="F13" s="283"/>
      <c r="G13" s="283"/>
      <c r="H13" s="197" t="s">
        <v>11</v>
      </c>
      <c r="I13" s="179">
        <v>24</v>
      </c>
      <c r="J13" s="179" t="s">
        <v>36</v>
      </c>
      <c r="K13" s="229">
        <v>580</v>
      </c>
      <c r="L13" s="179">
        <v>220</v>
      </c>
      <c r="M13" s="179">
        <v>1700</v>
      </c>
      <c r="N13" s="179">
        <v>1450</v>
      </c>
      <c r="O13" s="199">
        <v>24</v>
      </c>
      <c r="P13" s="2"/>
    </row>
    <row r="14" spans="3:16" ht="22" customHeight="1">
      <c r="C14" s="2"/>
      <c r="D14" s="284"/>
      <c r="E14" s="284"/>
      <c r="F14" s="284"/>
      <c r="G14" s="284"/>
      <c r="H14" s="196" t="s">
        <v>12</v>
      </c>
      <c r="I14" s="181">
        <v>15</v>
      </c>
      <c r="J14" s="181" t="s">
        <v>37</v>
      </c>
      <c r="K14" s="227">
        <v>140</v>
      </c>
      <c r="L14" s="181">
        <v>38</v>
      </c>
      <c r="M14" s="181">
        <v>1596</v>
      </c>
      <c r="N14" s="181">
        <v>790</v>
      </c>
      <c r="O14" s="181">
        <v>21.8</v>
      </c>
      <c r="P14" s="2"/>
    </row>
    <row r="15" spans="3:16" ht="17" customHeight="1">
      <c r="C15" s="2"/>
      <c r="D15" s="170" t="s">
        <v>910</v>
      </c>
      <c r="E15" s="170"/>
      <c r="F15" s="170"/>
      <c r="G15" s="170"/>
      <c r="H15" s="170"/>
      <c r="I15" s="170"/>
      <c r="J15" s="170"/>
      <c r="K15" s="170"/>
      <c r="L15" s="170"/>
      <c r="M15" s="170"/>
      <c r="N15" s="170"/>
      <c r="O15" s="170"/>
      <c r="P15" s="2"/>
    </row>
    <row r="16" spans="3:16" ht="20" customHeight="1">
      <c r="C16" s="2"/>
      <c r="D16" s="279" t="s">
        <v>911</v>
      </c>
      <c r="E16" s="279"/>
      <c r="F16" s="279"/>
      <c r="G16" s="279"/>
      <c r="H16" s="279"/>
      <c r="I16" s="279"/>
      <c r="J16" s="279"/>
      <c r="K16" s="279"/>
      <c r="L16" s="279"/>
      <c r="M16" s="279"/>
      <c r="N16" s="279"/>
      <c r="O16" s="279"/>
      <c r="P16" s="2"/>
    </row>
    <row r="17" spans="3:16">
      <c r="C17" s="2"/>
      <c r="D17" s="2"/>
      <c r="E17" s="2"/>
      <c r="F17" s="2"/>
      <c r="G17" s="2"/>
      <c r="H17" s="2"/>
      <c r="I17" s="2"/>
      <c r="J17" s="2"/>
      <c r="K17" s="2"/>
      <c r="L17" s="2"/>
      <c r="M17" s="2"/>
      <c r="N17" s="2"/>
      <c r="O17" s="2"/>
      <c r="P17" s="2"/>
    </row>
    <row r="18" spans="3:16">
      <c r="C18" s="2"/>
      <c r="D18" s="2"/>
      <c r="E18" s="2"/>
      <c r="F18" s="2"/>
      <c r="G18" s="2"/>
      <c r="H18" s="2"/>
      <c r="I18" s="2"/>
      <c r="J18" s="2"/>
      <c r="K18" s="2"/>
      <c r="L18" s="2"/>
      <c r="M18" s="2"/>
      <c r="N18" s="2"/>
      <c r="O18" s="2"/>
      <c r="P18" s="2"/>
    </row>
    <row r="19" spans="3:16">
      <c r="C19" s="2"/>
      <c r="D19" s="2"/>
      <c r="E19" s="2"/>
      <c r="F19" s="2"/>
      <c r="G19" s="2"/>
      <c r="H19" s="2"/>
      <c r="I19" s="2"/>
      <c r="J19" s="2"/>
      <c r="K19" s="2"/>
      <c r="L19" s="2"/>
      <c r="M19" s="2"/>
      <c r="N19" s="2"/>
      <c r="O19" s="2"/>
      <c r="P19" s="2"/>
    </row>
    <row r="20" spans="3:16">
      <c r="C20" s="2"/>
      <c r="D20" s="2"/>
      <c r="E20" s="2"/>
      <c r="F20" s="2"/>
      <c r="G20" s="2"/>
      <c r="H20" s="2"/>
      <c r="I20" s="2"/>
      <c r="J20" s="2"/>
      <c r="K20" s="2"/>
      <c r="L20" s="2"/>
      <c r="M20" s="2"/>
      <c r="N20" s="2"/>
      <c r="O20" s="2"/>
      <c r="P20" s="2"/>
    </row>
  </sheetData>
  <mergeCells count="7">
    <mergeCell ref="D16:O16"/>
    <mergeCell ref="D5:O5"/>
    <mergeCell ref="D6:O6"/>
    <mergeCell ref="D11:D14"/>
    <mergeCell ref="E11:E14"/>
    <mergeCell ref="F11:F14"/>
    <mergeCell ref="G11:G14"/>
  </mergeCells>
  <phoneticPr fontId="38" type="noConversion"/>
  <pageMargins left="0.75" right="0.75" top="1" bottom="1" header="0.5" footer="0.5"/>
  <pageSetup scale="68" orientation="portrait" horizontalDpi="4294967292" verticalDpi="4294967292"/>
  <colBreaks count="1" manualBreakCount="1">
    <brk id="16" max="1048575" man="1"/>
  </colBreak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63"/>
  <sheetViews>
    <sheetView tabSelected="1" topLeftCell="B1" zoomScale="75" zoomScaleNormal="75" zoomScalePageLayoutView="75" workbookViewId="0">
      <selection activeCell="F8" sqref="F8"/>
    </sheetView>
  </sheetViews>
  <sheetFormatPr baseColWidth="10" defaultRowHeight="15" x14ac:dyDescent="0"/>
  <cols>
    <col min="25" max="25" width="12" bestFit="1" customWidth="1"/>
    <col min="26" max="26" width="19.33203125" customWidth="1"/>
    <col min="28" max="28" width="19.5" customWidth="1"/>
    <col min="32" max="32" width="15" customWidth="1"/>
  </cols>
  <sheetData>
    <row r="2" spans="2:32" ht="24">
      <c r="B2" s="74" t="s">
        <v>548</v>
      </c>
      <c r="C2" s="74" t="s">
        <v>622</v>
      </c>
      <c r="D2" s="74" t="s">
        <v>629</v>
      </c>
      <c r="E2" s="75" t="s">
        <v>257</v>
      </c>
      <c r="F2" s="75" t="s">
        <v>257</v>
      </c>
      <c r="G2" s="75" t="s">
        <v>257</v>
      </c>
      <c r="H2" s="74" t="s">
        <v>194</v>
      </c>
      <c r="I2" s="74" t="s">
        <v>194</v>
      </c>
      <c r="J2" s="74" t="s">
        <v>196</v>
      </c>
      <c r="K2" s="74" t="s">
        <v>196</v>
      </c>
      <c r="L2" s="74" t="s">
        <v>193</v>
      </c>
      <c r="M2" s="74" t="s">
        <v>193</v>
      </c>
      <c r="N2" s="74" t="s">
        <v>197</v>
      </c>
      <c r="O2" s="74" t="s">
        <v>197</v>
      </c>
      <c r="P2" s="74" t="s">
        <v>195</v>
      </c>
      <c r="Q2" s="74" t="s">
        <v>195</v>
      </c>
      <c r="R2" s="74" t="s">
        <v>198</v>
      </c>
      <c r="S2" s="74" t="s">
        <v>198</v>
      </c>
      <c r="T2" s="74" t="s">
        <v>199</v>
      </c>
      <c r="U2" s="74" t="s">
        <v>199</v>
      </c>
      <c r="V2" s="74" t="s">
        <v>200</v>
      </c>
      <c r="W2" s="74" t="s">
        <v>200</v>
      </c>
      <c r="X2" s="74" t="s">
        <v>201</v>
      </c>
      <c r="Y2" s="74" t="s">
        <v>201</v>
      </c>
      <c r="Z2" s="76" t="s">
        <v>626</v>
      </c>
      <c r="AA2" s="76" t="s">
        <v>623</v>
      </c>
      <c r="AB2" s="76" t="s">
        <v>627</v>
      </c>
      <c r="AC2" s="76" t="s">
        <v>628</v>
      </c>
      <c r="AD2" s="77" t="s">
        <v>630</v>
      </c>
      <c r="AE2" s="78" t="s">
        <v>625</v>
      </c>
      <c r="AF2" s="74" t="s">
        <v>260</v>
      </c>
    </row>
    <row r="3" spans="2:32" s="32" customFormat="1" ht="31" customHeight="1">
      <c r="B3" s="79"/>
      <c r="C3" s="79" t="s">
        <v>547</v>
      </c>
      <c r="D3" s="79" t="s">
        <v>547</v>
      </c>
      <c r="E3" s="79" t="s">
        <v>546</v>
      </c>
      <c r="F3" s="79" t="s">
        <v>192</v>
      </c>
      <c r="G3" s="79" t="s">
        <v>268</v>
      </c>
      <c r="H3" s="79" t="s">
        <v>546</v>
      </c>
      <c r="I3" s="79" t="s">
        <v>268</v>
      </c>
      <c r="J3" s="80" t="s">
        <v>546</v>
      </c>
      <c r="K3" s="79" t="s">
        <v>268</v>
      </c>
      <c r="L3" s="80" t="s">
        <v>546</v>
      </c>
      <c r="M3" s="79" t="s">
        <v>268</v>
      </c>
      <c r="N3" s="80" t="s">
        <v>546</v>
      </c>
      <c r="O3" s="79" t="s">
        <v>268</v>
      </c>
      <c r="P3" s="80" t="s">
        <v>546</v>
      </c>
      <c r="Q3" s="79" t="s">
        <v>268</v>
      </c>
      <c r="R3" s="80" t="s">
        <v>546</v>
      </c>
      <c r="S3" s="79" t="s">
        <v>268</v>
      </c>
      <c r="T3" s="80" t="s">
        <v>546</v>
      </c>
      <c r="U3" s="79" t="s">
        <v>268</v>
      </c>
      <c r="V3" s="80" t="s">
        <v>546</v>
      </c>
      <c r="W3" s="79" t="s">
        <v>268</v>
      </c>
      <c r="X3" s="80" t="s">
        <v>546</v>
      </c>
      <c r="Y3" s="79" t="s">
        <v>268</v>
      </c>
      <c r="Z3" s="81"/>
      <c r="AA3" s="81"/>
      <c r="AB3" s="81"/>
      <c r="AC3" s="81" t="s">
        <v>624</v>
      </c>
      <c r="AD3" s="82" t="s">
        <v>192</v>
      </c>
      <c r="AE3" s="82" t="s">
        <v>192</v>
      </c>
      <c r="AF3" s="79"/>
    </row>
    <row r="4" spans="2:32">
      <c r="B4" s="48" t="s">
        <v>549</v>
      </c>
      <c r="C4" s="86">
        <v>0.254</v>
      </c>
      <c r="D4" s="85">
        <v>10.953999999999997</v>
      </c>
      <c r="E4" s="50">
        <v>6.0479685260445993E-3</v>
      </c>
      <c r="F4" s="51">
        <f t="shared" ref="F4:F35" si="0">E4*1/C4*D4*1/9.012*6.02E+23*1/(1000000)</f>
        <v>1.7423036666353916E+16</v>
      </c>
      <c r="G4" s="49">
        <f t="shared" ref="G4:G35" si="1">E4*1/C4*D4</f>
        <v>0.26082459541060049</v>
      </c>
      <c r="H4" s="83">
        <v>208.29370266790554</v>
      </c>
      <c r="I4" s="87">
        <v>8982.8709410403007</v>
      </c>
      <c r="J4" s="83">
        <v>54.97906616818689</v>
      </c>
      <c r="K4" s="87">
        <f t="shared" ref="K4:K35" si="2">J4*1/C4*D4</f>
        <v>2371.0263417571614</v>
      </c>
      <c r="L4" s="87">
        <v>554.09473079335135</v>
      </c>
      <c r="M4" s="87">
        <f t="shared" ref="M4:M35" si="3">L4*1/C4*D4</f>
        <v>23895.880634292789</v>
      </c>
      <c r="N4" s="83">
        <v>28.067191669703011</v>
      </c>
      <c r="O4" s="87">
        <f t="shared" ref="O4:O35" si="4">N4*1/C4*D4</f>
        <v>1210.4252659445933</v>
      </c>
      <c r="P4" s="83">
        <v>98.317042267221666</v>
      </c>
      <c r="Q4" s="87">
        <f t="shared" ref="Q4:Q35" si="5">P4*1/C4*D4</f>
        <v>4240.0192165163226</v>
      </c>
      <c r="R4" s="84">
        <v>10.17</v>
      </c>
      <c r="S4" s="88">
        <f t="shared" ref="S4:S35" si="6">R4*1/C4*D4</f>
        <v>438.59125984251955</v>
      </c>
      <c r="T4" s="84">
        <v>3.4</v>
      </c>
      <c r="U4" s="88">
        <f t="shared" ref="U4:U35" si="7">T4*1/C4*D4</f>
        <v>146.62834645669287</v>
      </c>
      <c r="V4" s="83">
        <v>4.9276812727574129</v>
      </c>
      <c r="W4" s="87">
        <f t="shared" ref="W4:W35" si="8">V4*1/C4*D4</f>
        <v>212.51110496765625</v>
      </c>
      <c r="X4" s="84">
        <v>7.56</v>
      </c>
      <c r="Y4" s="89">
        <f t="shared" ref="Y4:Y35" si="9">X4*1/C4*D4</f>
        <v>326.03244094488178</v>
      </c>
      <c r="Z4" s="52" t="s">
        <v>550</v>
      </c>
      <c r="AA4" s="53">
        <v>39545</v>
      </c>
      <c r="AB4" s="52" t="s">
        <v>551</v>
      </c>
      <c r="AC4" s="52" t="s">
        <v>552</v>
      </c>
      <c r="AD4" s="54">
        <v>162000000</v>
      </c>
      <c r="AE4" s="55">
        <v>3000000</v>
      </c>
      <c r="AF4" s="56">
        <f t="shared" ref="AF4:AF35" si="10">AD4/F4</f>
        <v>9.2980347285179312E-9</v>
      </c>
    </row>
    <row r="5" spans="2:32">
      <c r="B5" s="48" t="s">
        <v>553</v>
      </c>
      <c r="C5" s="86">
        <v>0.24299999999999999</v>
      </c>
      <c r="D5" s="85">
        <v>11.024000000000001</v>
      </c>
      <c r="E5" s="50">
        <v>4.824088848827358E-3</v>
      </c>
      <c r="F5" s="51">
        <f t="shared" si="0"/>
        <v>1.4619197627955878E+16</v>
      </c>
      <c r="G5" s="49">
        <f t="shared" si="1"/>
        <v>0.21885084555338602</v>
      </c>
      <c r="H5" s="83">
        <v>179.2324002411118</v>
      </c>
      <c r="I5" s="87">
        <v>8131.1027994157066</v>
      </c>
      <c r="J5" s="83">
        <v>65.9668969168264</v>
      </c>
      <c r="K5" s="87">
        <f t="shared" si="2"/>
        <v>2992.6710765888656</v>
      </c>
      <c r="L5" s="87">
        <v>473.65788850216819</v>
      </c>
      <c r="M5" s="87">
        <f t="shared" si="3"/>
        <v>21488.084620773261</v>
      </c>
      <c r="N5" s="83">
        <v>20.84163423712047</v>
      </c>
      <c r="O5" s="87">
        <f t="shared" si="4"/>
        <v>945.50689641981921</v>
      </c>
      <c r="P5" s="83">
        <v>77.551348911436861</v>
      </c>
      <c r="Q5" s="87">
        <f t="shared" si="5"/>
        <v>3518.214281480165</v>
      </c>
      <c r="R5" s="84">
        <v>8.77</v>
      </c>
      <c r="S5" s="88">
        <f t="shared" si="6"/>
        <v>397.8620576131687</v>
      </c>
      <c r="T5" s="84">
        <v>2.73</v>
      </c>
      <c r="U5" s="88">
        <f t="shared" si="7"/>
        <v>123.84987654320989</v>
      </c>
      <c r="V5" s="83">
        <v>7.2195579471563605</v>
      </c>
      <c r="W5" s="87">
        <f t="shared" si="8"/>
        <v>327.52430785782605</v>
      </c>
      <c r="X5" s="84">
        <v>7.09</v>
      </c>
      <c r="Y5" s="89">
        <f t="shared" si="9"/>
        <v>321.64674897119346</v>
      </c>
      <c r="Z5" s="52" t="s">
        <v>550</v>
      </c>
      <c r="AA5" s="53">
        <v>39545</v>
      </c>
      <c r="AB5" s="52" t="s">
        <v>551</v>
      </c>
      <c r="AC5" s="52" t="s">
        <v>554</v>
      </c>
      <c r="AD5" s="54">
        <v>120000000</v>
      </c>
      <c r="AE5" s="55">
        <v>2000000</v>
      </c>
      <c r="AF5" s="56">
        <f t="shared" si="10"/>
        <v>8.2083848275316694E-9</v>
      </c>
    </row>
    <row r="6" spans="2:32">
      <c r="B6" s="48" t="s">
        <v>555</v>
      </c>
      <c r="C6" s="86">
        <v>0.252</v>
      </c>
      <c r="D6" s="85">
        <v>10.850999999999999</v>
      </c>
      <c r="E6" s="50">
        <v>2.5301976759999644E-3</v>
      </c>
      <c r="F6" s="51">
        <f t="shared" si="0"/>
        <v>7277781009504927</v>
      </c>
      <c r="G6" s="49">
        <f t="shared" si="1"/>
        <v>0.10894910707252227</v>
      </c>
      <c r="H6" s="83">
        <v>129.02239079716546</v>
      </c>
      <c r="I6" s="87">
        <v>5555.6427084922316</v>
      </c>
      <c r="J6" s="83">
        <v>48.950038236260944</v>
      </c>
      <c r="K6" s="87">
        <f t="shared" si="2"/>
        <v>2107.7653369113787</v>
      </c>
      <c r="L6" s="87">
        <v>497.31186849683218</v>
      </c>
      <c r="M6" s="87">
        <f t="shared" si="3"/>
        <v>21414.012242298119</v>
      </c>
      <c r="N6" s="83">
        <v>9.9984479151996712</v>
      </c>
      <c r="O6" s="87">
        <f t="shared" si="4"/>
        <v>430.52840606282393</v>
      </c>
      <c r="P6" s="83">
        <v>59.403936622712884</v>
      </c>
      <c r="Q6" s="87">
        <f t="shared" si="5"/>
        <v>2557.9052233851485</v>
      </c>
      <c r="R6" s="84">
        <v>5.69</v>
      </c>
      <c r="S6" s="88">
        <f t="shared" si="6"/>
        <v>245.00869047619045</v>
      </c>
      <c r="T6" s="84">
        <v>3.99</v>
      </c>
      <c r="U6" s="88">
        <f t="shared" si="7"/>
        <v>171.8075</v>
      </c>
      <c r="V6" s="83">
        <v>6.3462866407170972</v>
      </c>
      <c r="W6" s="87">
        <f t="shared" si="8"/>
        <v>273.2680807080207</v>
      </c>
      <c r="X6" s="84">
        <v>7.07</v>
      </c>
      <c r="Y6" s="89">
        <f t="shared" si="9"/>
        <v>304.43083333333334</v>
      </c>
      <c r="Z6" s="52" t="s">
        <v>556</v>
      </c>
      <c r="AA6" s="53">
        <v>39547</v>
      </c>
      <c r="AB6" s="52" t="s">
        <v>557</v>
      </c>
      <c r="AC6" s="52" t="s">
        <v>554</v>
      </c>
      <c r="AD6" s="54">
        <v>91000000</v>
      </c>
      <c r="AE6" s="55">
        <v>2200000</v>
      </c>
      <c r="AF6" s="56">
        <f t="shared" si="10"/>
        <v>1.2503811241524331E-8</v>
      </c>
    </row>
    <row r="7" spans="2:32">
      <c r="B7" s="48" t="s">
        <v>558</v>
      </c>
      <c r="C7" s="86">
        <v>0.246</v>
      </c>
      <c r="D7" s="85">
        <v>10.968</v>
      </c>
      <c r="E7" s="50">
        <v>2.4078794413874829E-3</v>
      </c>
      <c r="F7" s="51">
        <f>E7*1/C7*D7*1/9.012*6.02E+23*1/(1000000)</f>
        <v>7171374153030387</v>
      </c>
      <c r="G7" s="49">
        <f t="shared" si="1"/>
        <v>0.10735618582576387</v>
      </c>
      <c r="H7" s="83">
        <v>134.18990416524792</v>
      </c>
      <c r="I7" s="87">
        <v>5982.9059710749561</v>
      </c>
      <c r="J7" s="83">
        <v>23.850404861856372</v>
      </c>
      <c r="K7" s="87">
        <f t="shared" si="2"/>
        <v>1063.3790265237426</v>
      </c>
      <c r="L7" s="87">
        <v>408.74924843545239</v>
      </c>
      <c r="M7" s="87">
        <f t="shared" si="3"/>
        <v>18224.234783902612</v>
      </c>
      <c r="N7" s="83">
        <v>9.8096755337166162</v>
      </c>
      <c r="O7" s="87">
        <f t="shared" si="4"/>
        <v>437.36797257643843</v>
      </c>
      <c r="P7" s="83">
        <v>75.101646939035604</v>
      </c>
      <c r="Q7" s="87">
        <f t="shared" si="5"/>
        <v>3348.4344049891974</v>
      </c>
      <c r="R7" s="84">
        <v>5.74</v>
      </c>
      <c r="S7" s="88">
        <f t="shared" si="6"/>
        <v>255.92000000000002</v>
      </c>
      <c r="T7" s="84">
        <v>2.96</v>
      </c>
      <c r="U7" s="88">
        <f t="shared" si="7"/>
        <v>131.97268292682926</v>
      </c>
      <c r="V7" s="83">
        <v>9.3955411853351638</v>
      </c>
      <c r="W7" s="87">
        <f t="shared" si="8"/>
        <v>418.90364114128488</v>
      </c>
      <c r="X7" s="84">
        <v>3.96</v>
      </c>
      <c r="Y7" s="89">
        <f t="shared" si="9"/>
        <v>176.55804878048781</v>
      </c>
      <c r="Z7" s="52" t="s">
        <v>556</v>
      </c>
      <c r="AA7" s="53">
        <v>39547</v>
      </c>
      <c r="AB7" s="52" t="s">
        <v>557</v>
      </c>
      <c r="AC7" s="52" t="s">
        <v>552</v>
      </c>
      <c r="AD7" s="54">
        <v>70000000</v>
      </c>
      <c r="AE7" s="55">
        <v>1700000.0000000002</v>
      </c>
      <c r="AF7" s="56">
        <f t="shared" si="10"/>
        <v>9.7610302441715855E-9</v>
      </c>
    </row>
    <row r="8" spans="2:32">
      <c r="B8" s="48" t="s">
        <v>559</v>
      </c>
      <c r="C8" s="86">
        <v>0.249</v>
      </c>
      <c r="D8" s="85">
        <v>10.884000000000002</v>
      </c>
      <c r="E8" s="50">
        <v>2.6336205119464407E-3</v>
      </c>
      <c r="F8" s="51">
        <f t="shared" si="0"/>
        <v>7689846845223364</v>
      </c>
      <c r="G8" s="49">
        <f t="shared" si="1"/>
        <v>0.1151177737029119</v>
      </c>
      <c r="H8" s="83">
        <v>91.815150745381686</v>
      </c>
      <c r="I8" s="87">
        <v>4013.3176735451184</v>
      </c>
      <c r="J8" s="83">
        <v>67.46958621139963</v>
      </c>
      <c r="K8" s="87">
        <f t="shared" si="2"/>
        <v>2949.1525153609387</v>
      </c>
      <c r="L8" s="87">
        <v>687.44611297509368</v>
      </c>
      <c r="M8" s="87">
        <f t="shared" si="3"/>
        <v>30048.84937197157</v>
      </c>
      <c r="N8" s="83">
        <v>12.504707482316176</v>
      </c>
      <c r="O8" s="87">
        <f t="shared" si="4"/>
        <v>546.59131019088068</v>
      </c>
      <c r="P8" s="83">
        <v>38.279947118286671</v>
      </c>
      <c r="Q8" s="87">
        <f t="shared" si="5"/>
        <v>1673.2487728330611</v>
      </c>
      <c r="R8" s="84">
        <v>5.03</v>
      </c>
      <c r="S8" s="88">
        <f t="shared" si="6"/>
        <v>219.86554216867478</v>
      </c>
      <c r="T8" s="84">
        <v>3.32</v>
      </c>
      <c r="U8" s="88">
        <f t="shared" si="7"/>
        <v>145.12</v>
      </c>
      <c r="V8" s="83">
        <v>13.342512489448492</v>
      </c>
      <c r="W8" s="87">
        <f t="shared" si="8"/>
        <v>583.21247363517034</v>
      </c>
      <c r="X8" s="84">
        <v>11.18</v>
      </c>
      <c r="Y8" s="89">
        <f t="shared" si="9"/>
        <v>488.68722891566273</v>
      </c>
      <c r="Z8" s="52" t="s">
        <v>560</v>
      </c>
      <c r="AA8" s="53">
        <v>39548</v>
      </c>
      <c r="AB8" s="52" t="s">
        <v>557</v>
      </c>
      <c r="AC8" s="52" t="s">
        <v>554</v>
      </c>
      <c r="AD8" s="54">
        <v>36000000</v>
      </c>
      <c r="AE8" s="55">
        <v>899999.99999999988</v>
      </c>
      <c r="AF8" s="56">
        <f t="shared" si="10"/>
        <v>4.6814976584822116E-9</v>
      </c>
    </row>
    <row r="9" spans="2:32">
      <c r="B9" s="48" t="s">
        <v>561</v>
      </c>
      <c r="C9" s="86">
        <v>0.24299999999999999</v>
      </c>
      <c r="D9" s="85">
        <v>10.926000000000002</v>
      </c>
      <c r="E9" s="50">
        <v>3.2111223516641356E-3</v>
      </c>
      <c r="F9" s="51">
        <f t="shared" si="0"/>
        <v>9644663600886048</v>
      </c>
      <c r="G9" s="49">
        <f t="shared" si="1"/>
        <v>0.14438157536741708</v>
      </c>
      <c r="H9" s="83">
        <v>123.7941250610638</v>
      </c>
      <c r="I9" s="87">
        <v>5566.1506601530182</v>
      </c>
      <c r="J9" s="83">
        <v>30.952900499276744</v>
      </c>
      <c r="K9" s="87">
        <f t="shared" si="2"/>
        <v>1391.7341187452582</v>
      </c>
      <c r="L9" s="87">
        <v>320.74328392520499</v>
      </c>
      <c r="M9" s="87">
        <f t="shared" si="3"/>
        <v>14421.568395748109</v>
      </c>
      <c r="N9" s="83">
        <v>18.305648670040846</v>
      </c>
      <c r="O9" s="87">
        <f t="shared" si="4"/>
        <v>823.07620316405894</v>
      </c>
      <c r="P9" s="83">
        <v>63.77431674744836</v>
      </c>
      <c r="Q9" s="87">
        <f t="shared" si="5"/>
        <v>2867.4822419037901</v>
      </c>
      <c r="R9" s="84">
        <v>5.08</v>
      </c>
      <c r="S9" s="88">
        <f t="shared" si="6"/>
        <v>228.41185185185191</v>
      </c>
      <c r="T9" s="84">
        <v>3.12</v>
      </c>
      <c r="U9" s="88">
        <f t="shared" si="7"/>
        <v>140.28444444444446</v>
      </c>
      <c r="V9" s="83">
        <v>18.343160206447667</v>
      </c>
      <c r="W9" s="87">
        <f t="shared" si="8"/>
        <v>824.76283298620274</v>
      </c>
      <c r="X9" s="84">
        <v>7.81</v>
      </c>
      <c r="Y9" s="89">
        <f t="shared" si="9"/>
        <v>351.16074074074078</v>
      </c>
      <c r="Z9" s="52" t="s">
        <v>560</v>
      </c>
      <c r="AA9" s="53">
        <v>39548</v>
      </c>
      <c r="AB9" s="52" t="s">
        <v>557</v>
      </c>
      <c r="AC9" s="52" t="s">
        <v>552</v>
      </c>
      <c r="AD9" s="54">
        <v>43000000</v>
      </c>
      <c r="AE9" s="55">
        <v>1200000</v>
      </c>
      <c r="AF9" s="56">
        <f t="shared" si="10"/>
        <v>4.4584240342037045E-9</v>
      </c>
    </row>
    <row r="10" spans="2:32">
      <c r="B10" s="48" t="s">
        <v>562</v>
      </c>
      <c r="C10" s="86">
        <v>0.24399999999999999</v>
      </c>
      <c r="D10" s="85">
        <v>10.956</v>
      </c>
      <c r="E10" s="50">
        <v>5.2025924906048439E-3</v>
      </c>
      <c r="F10" s="51">
        <f t="shared" si="0"/>
        <v>1.5604767960976498E+16</v>
      </c>
      <c r="G10" s="49">
        <f t="shared" si="1"/>
        <v>0.23360493166830601</v>
      </c>
      <c r="H10" s="83">
        <v>200.10967997170698</v>
      </c>
      <c r="I10" s="87">
        <v>8985.252679385334</v>
      </c>
      <c r="J10" s="83">
        <v>71.074234993211121</v>
      </c>
      <c r="K10" s="87">
        <f t="shared" si="2"/>
        <v>3191.3496663345127</v>
      </c>
      <c r="L10" s="87">
        <v>505.06491296310122</v>
      </c>
      <c r="M10" s="87">
        <f t="shared" si="3"/>
        <v>22678.242567310397</v>
      </c>
      <c r="N10" s="83">
        <v>24.01223956606793</v>
      </c>
      <c r="O10" s="87">
        <f t="shared" si="4"/>
        <v>1078.1889208436075</v>
      </c>
      <c r="P10" s="83">
        <v>91.025064528136866</v>
      </c>
      <c r="Q10" s="87">
        <f t="shared" si="5"/>
        <v>4087.1746187306048</v>
      </c>
      <c r="R10" s="84">
        <v>10.46</v>
      </c>
      <c r="S10" s="88">
        <f t="shared" si="6"/>
        <v>469.67114754098361</v>
      </c>
      <c r="T10" s="84">
        <v>4.4000000000000004</v>
      </c>
      <c r="U10" s="88">
        <f t="shared" si="7"/>
        <v>197.56721311475411</v>
      </c>
      <c r="V10" s="83">
        <v>13.452859773786736</v>
      </c>
      <c r="W10" s="87">
        <f t="shared" si="8"/>
        <v>604.05545771150605</v>
      </c>
      <c r="X10" s="84">
        <v>8.6999999999999993</v>
      </c>
      <c r="Y10" s="89">
        <f t="shared" si="9"/>
        <v>390.64426229508194</v>
      </c>
      <c r="Z10" s="52" t="s">
        <v>563</v>
      </c>
      <c r="AA10" s="53">
        <v>39545</v>
      </c>
      <c r="AB10" s="52" t="s">
        <v>557</v>
      </c>
      <c r="AC10" s="52" t="s">
        <v>554</v>
      </c>
      <c r="AD10" s="54">
        <v>106000000</v>
      </c>
      <c r="AE10" s="55">
        <v>2000000</v>
      </c>
      <c r="AF10" s="56">
        <f t="shared" si="10"/>
        <v>6.7927956548331049E-9</v>
      </c>
    </row>
    <row r="11" spans="2:32">
      <c r="B11" s="48" t="s">
        <v>564</v>
      </c>
      <c r="C11" s="86">
        <v>0.247</v>
      </c>
      <c r="D11" s="85">
        <v>11.076000000000001</v>
      </c>
      <c r="E11" s="50">
        <v>4.8977165832823893E-3</v>
      </c>
      <c r="F11" s="51">
        <f t="shared" si="0"/>
        <v>1.4670839035857866E+16</v>
      </c>
      <c r="G11" s="49">
        <f t="shared" si="1"/>
        <v>0.21962392257666294</v>
      </c>
      <c r="H11" s="83">
        <v>198.38814706240055</v>
      </c>
      <c r="I11" s="87">
        <v>8896.1421735350141</v>
      </c>
      <c r="J11" s="83">
        <v>44.592288918205014</v>
      </c>
      <c r="K11" s="87">
        <f t="shared" si="2"/>
        <v>1999.6121135952988</v>
      </c>
      <c r="L11" s="87">
        <v>496.00298619441196</v>
      </c>
      <c r="M11" s="87">
        <f t="shared" si="3"/>
        <v>22241.818117770476</v>
      </c>
      <c r="N11" s="83">
        <v>21.471131223102745</v>
      </c>
      <c r="O11" s="87">
        <f t="shared" si="4"/>
        <v>962.81072642544939</v>
      </c>
      <c r="P11" s="83">
        <v>99.551255441247037</v>
      </c>
      <c r="Q11" s="87">
        <f t="shared" si="5"/>
        <v>4464.0878755759195</v>
      </c>
      <c r="R11" s="84">
        <v>10.8</v>
      </c>
      <c r="S11" s="88">
        <f t="shared" si="6"/>
        <v>484.29473684210535</v>
      </c>
      <c r="T11" s="84">
        <v>3.02</v>
      </c>
      <c r="U11" s="88">
        <f t="shared" si="7"/>
        <v>135.42315789473685</v>
      </c>
      <c r="V11" s="83">
        <v>9.939120802684382</v>
      </c>
      <c r="W11" s="87">
        <f t="shared" si="8"/>
        <v>445.69110125721545</v>
      </c>
      <c r="X11" s="84">
        <v>7.35</v>
      </c>
      <c r="Y11" s="89">
        <f t="shared" si="9"/>
        <v>329.58947368421053</v>
      </c>
      <c r="Z11" s="52" t="s">
        <v>563</v>
      </c>
      <c r="AA11" s="53">
        <v>39545</v>
      </c>
      <c r="AB11" s="52" t="s">
        <v>557</v>
      </c>
      <c r="AC11" s="52" t="s">
        <v>552</v>
      </c>
      <c r="AD11" s="54">
        <v>108000000</v>
      </c>
      <c r="AE11" s="55">
        <v>2000000</v>
      </c>
      <c r="AF11" s="56">
        <f t="shared" si="10"/>
        <v>7.3615421542033692E-9</v>
      </c>
    </row>
    <row r="12" spans="2:32">
      <c r="B12" s="48" t="s">
        <v>565</v>
      </c>
      <c r="C12" s="86">
        <v>0.252</v>
      </c>
      <c r="D12" s="85">
        <v>10.749000000000002</v>
      </c>
      <c r="E12" s="50">
        <v>4.9470153817616457E-3</v>
      </c>
      <c r="F12" s="51">
        <f t="shared" si="0"/>
        <v>1.4095681921375852E+16</v>
      </c>
      <c r="G12" s="49">
        <f t="shared" si="1"/>
        <v>0.21101376324823787</v>
      </c>
      <c r="H12" s="83">
        <v>149.70198887328834</v>
      </c>
      <c r="I12" s="87">
        <v>6385.5026920594319</v>
      </c>
      <c r="J12" s="83">
        <v>80.293801989111557</v>
      </c>
      <c r="K12" s="87">
        <f t="shared" si="2"/>
        <v>3424.9130062736517</v>
      </c>
      <c r="L12" s="87">
        <v>468.64741629952778</v>
      </c>
      <c r="M12" s="87">
        <f t="shared" si="3"/>
        <v>19990.043959538194</v>
      </c>
      <c r="N12" s="83">
        <v>21.153981207862032</v>
      </c>
      <c r="O12" s="87">
        <f t="shared" si="4"/>
        <v>902.31803175916275</v>
      </c>
      <c r="P12" s="83">
        <v>53.325323502696108</v>
      </c>
      <c r="Q12" s="87">
        <f t="shared" si="5"/>
        <v>2274.578977501907</v>
      </c>
      <c r="R12" s="84">
        <v>7.24</v>
      </c>
      <c r="S12" s="88">
        <f t="shared" si="6"/>
        <v>308.82047619047626</v>
      </c>
      <c r="T12" s="84">
        <v>4.51</v>
      </c>
      <c r="U12" s="88">
        <f t="shared" si="7"/>
        <v>192.37297619047621</v>
      </c>
      <c r="V12" s="83">
        <v>11.207877457206614</v>
      </c>
      <c r="W12" s="87">
        <f t="shared" si="8"/>
        <v>478.06934439489652</v>
      </c>
      <c r="X12" s="84">
        <v>14.66</v>
      </c>
      <c r="Y12" s="89">
        <f t="shared" si="9"/>
        <v>625.3188095238097</v>
      </c>
      <c r="Z12" s="52" t="s">
        <v>566</v>
      </c>
      <c r="AA12" s="53">
        <v>39539</v>
      </c>
      <c r="AB12" s="52" t="s">
        <v>557</v>
      </c>
      <c r="AC12" s="52" t="s">
        <v>554</v>
      </c>
      <c r="AD12" s="54">
        <v>161000000</v>
      </c>
      <c r="AE12" s="55">
        <v>3000000</v>
      </c>
      <c r="AF12" s="56">
        <f t="shared" si="10"/>
        <v>1.1421937647148972E-8</v>
      </c>
    </row>
    <row r="13" spans="2:32">
      <c r="B13" s="48" t="s">
        <v>567</v>
      </c>
      <c r="C13" s="86">
        <v>0.25700000000000001</v>
      </c>
      <c r="D13" s="85">
        <v>10.963999999999999</v>
      </c>
      <c r="E13" s="50">
        <v>6.2561049635345006E-3</v>
      </c>
      <c r="F13" s="51">
        <f t="shared" si="0"/>
        <v>1.782851777472481E+16</v>
      </c>
      <c r="G13" s="49">
        <f t="shared" si="1"/>
        <v>0.26689468801631228</v>
      </c>
      <c r="H13" s="83">
        <v>201.2179954867359</v>
      </c>
      <c r="I13" s="87">
        <v>8584.2572082356892</v>
      </c>
      <c r="J13" s="83">
        <v>33.000230760039585</v>
      </c>
      <c r="K13" s="87">
        <f t="shared" si="2"/>
        <v>1407.8386383388092</v>
      </c>
      <c r="L13" s="87">
        <v>450.47821725726999</v>
      </c>
      <c r="M13" s="87">
        <f t="shared" si="3"/>
        <v>19218.066824936606</v>
      </c>
      <c r="N13" s="83">
        <v>37.120131929535326</v>
      </c>
      <c r="O13" s="87">
        <f t="shared" si="4"/>
        <v>1583.5997139121605</v>
      </c>
      <c r="P13" s="83">
        <v>86.247238708986856</v>
      </c>
      <c r="Q13" s="87">
        <f t="shared" si="5"/>
        <v>3679.4347284254154</v>
      </c>
      <c r="R13" s="84">
        <v>6.66</v>
      </c>
      <c r="S13" s="88">
        <f t="shared" si="6"/>
        <v>284.12544747081711</v>
      </c>
      <c r="T13" s="84">
        <v>5.24</v>
      </c>
      <c r="U13" s="88">
        <f t="shared" si="7"/>
        <v>223.54614785992214</v>
      </c>
      <c r="V13" s="83">
        <v>23.454189328483118</v>
      </c>
      <c r="W13" s="87">
        <f t="shared" si="8"/>
        <v>1000.5903960991785</v>
      </c>
      <c r="X13" s="84">
        <v>14.18</v>
      </c>
      <c r="Y13" s="89">
        <f t="shared" si="9"/>
        <v>604.93976653696484</v>
      </c>
      <c r="Z13" s="52" t="s">
        <v>566</v>
      </c>
      <c r="AA13" s="53">
        <v>39539</v>
      </c>
      <c r="AB13" s="52" t="s">
        <v>557</v>
      </c>
      <c r="AC13" s="52" t="s">
        <v>552</v>
      </c>
      <c r="AD13" s="54">
        <v>134000000.00000001</v>
      </c>
      <c r="AE13" s="55">
        <v>3000000</v>
      </c>
      <c r="AF13" s="56">
        <f t="shared" si="10"/>
        <v>7.5160482600505114E-9</v>
      </c>
    </row>
    <row r="14" spans="2:32">
      <c r="B14" s="48" t="s">
        <v>568</v>
      </c>
      <c r="C14" s="86">
        <v>0.253</v>
      </c>
      <c r="D14" s="85">
        <v>11.129999999999999</v>
      </c>
      <c r="E14" s="50">
        <v>6.8875737666026452E-3</v>
      </c>
      <c r="F14" s="51">
        <f t="shared" si="0"/>
        <v>2.0240265945545176E+16</v>
      </c>
      <c r="G14" s="49">
        <f t="shared" si="1"/>
        <v>0.30299879850706496</v>
      </c>
      <c r="H14" s="83">
        <v>204.19864020714925</v>
      </c>
      <c r="I14" s="87">
        <v>8983.1259506149054</v>
      </c>
      <c r="J14" s="83">
        <v>84.651461485310463</v>
      </c>
      <c r="K14" s="87">
        <f t="shared" si="2"/>
        <v>3723.9951238399422</v>
      </c>
      <c r="L14" s="87">
        <v>676.74115925251056</v>
      </c>
      <c r="M14" s="87">
        <f t="shared" si="3"/>
        <v>29771.261274626253</v>
      </c>
      <c r="N14" s="83">
        <v>29.025996067839987</v>
      </c>
      <c r="O14" s="87">
        <f t="shared" si="4"/>
        <v>1276.9143724705889</v>
      </c>
      <c r="P14" s="83">
        <v>74.553285665970293</v>
      </c>
      <c r="Q14" s="87">
        <f t="shared" si="5"/>
        <v>3279.7552152658077</v>
      </c>
      <c r="R14" s="84">
        <v>28.21</v>
      </c>
      <c r="S14" s="88">
        <f t="shared" si="6"/>
        <v>1241.0169960474307</v>
      </c>
      <c r="T14" s="84">
        <v>11.29</v>
      </c>
      <c r="U14" s="88">
        <f t="shared" si="7"/>
        <v>496.67075098814217</v>
      </c>
      <c r="V14" s="83">
        <v>18.986529259414826</v>
      </c>
      <c r="W14" s="87">
        <f t="shared" si="8"/>
        <v>835.25719627386161</v>
      </c>
      <c r="X14" s="84">
        <v>21.72</v>
      </c>
      <c r="Y14" s="89">
        <f t="shared" si="9"/>
        <v>955.50830039525681</v>
      </c>
      <c r="Z14" s="52" t="s">
        <v>569</v>
      </c>
      <c r="AA14" s="53">
        <v>39556</v>
      </c>
      <c r="AB14" s="52" t="s">
        <v>557</v>
      </c>
      <c r="AC14" s="52" t="s">
        <v>554</v>
      </c>
      <c r="AD14" s="54">
        <v>280000000</v>
      </c>
      <c r="AE14" s="55">
        <v>5000000</v>
      </c>
      <c r="AF14" s="56">
        <f t="shared" si="10"/>
        <v>1.3833810324099382E-8</v>
      </c>
    </row>
    <row r="15" spans="2:32">
      <c r="B15" s="48" t="s">
        <v>570</v>
      </c>
      <c r="C15" s="86">
        <v>0.25900000000000001</v>
      </c>
      <c r="D15" s="85">
        <v>11.026</v>
      </c>
      <c r="E15" s="50">
        <v>4.7133783482708911E-3</v>
      </c>
      <c r="F15" s="51">
        <f t="shared" si="0"/>
        <v>1.3403735054314956E+16</v>
      </c>
      <c r="G15" s="49">
        <f t="shared" si="1"/>
        <v>0.20065524968353221</v>
      </c>
      <c r="H15" s="83">
        <v>149.94228838584846</v>
      </c>
      <c r="I15" s="87">
        <v>6383.2574198546918</v>
      </c>
      <c r="J15" s="83">
        <v>29.683421851475707</v>
      </c>
      <c r="K15" s="87">
        <f t="shared" si="2"/>
        <v>1263.6656731056801</v>
      </c>
      <c r="L15" s="87">
        <v>1143.2398304642932</v>
      </c>
      <c r="M15" s="87">
        <f t="shared" si="3"/>
        <v>48669.352782622766</v>
      </c>
      <c r="N15" s="83">
        <v>29.902688388252884</v>
      </c>
      <c r="O15" s="87">
        <f t="shared" si="4"/>
        <v>1273.0001628141943</v>
      </c>
      <c r="P15" s="83">
        <v>43.64578831860981</v>
      </c>
      <c r="Q15" s="87">
        <f t="shared" si="5"/>
        <v>1858.0635598493889</v>
      </c>
      <c r="R15" s="84">
        <v>10.08</v>
      </c>
      <c r="S15" s="88">
        <f t="shared" si="6"/>
        <v>429.12</v>
      </c>
      <c r="T15" s="84">
        <v>13.02</v>
      </c>
      <c r="U15" s="88">
        <f t="shared" si="7"/>
        <v>554.28</v>
      </c>
      <c r="V15" s="83">
        <v>38.212896079422265</v>
      </c>
      <c r="W15" s="87">
        <f t="shared" si="8"/>
        <v>1626.777575952548</v>
      </c>
      <c r="X15" s="84">
        <v>22.5</v>
      </c>
      <c r="Y15" s="89">
        <f t="shared" si="9"/>
        <v>957.85714285714278</v>
      </c>
      <c r="Z15" s="52" t="s">
        <v>569</v>
      </c>
      <c r="AA15" s="53">
        <v>39556</v>
      </c>
      <c r="AB15" s="52" t="s">
        <v>557</v>
      </c>
      <c r="AC15" s="52" t="s">
        <v>552</v>
      </c>
      <c r="AD15" s="54">
        <v>95000000</v>
      </c>
      <c r="AE15" s="55">
        <v>1799999.9999999998</v>
      </c>
      <c r="AF15" s="56">
        <f t="shared" si="10"/>
        <v>7.0875766803087788E-9</v>
      </c>
    </row>
    <row r="16" spans="2:32">
      <c r="B16" s="48" t="s">
        <v>571</v>
      </c>
      <c r="C16" s="86">
        <v>0.24399999999999999</v>
      </c>
      <c r="D16" s="85">
        <v>10.831000000000001</v>
      </c>
      <c r="E16" s="50">
        <v>6.007386254991082E-3</v>
      </c>
      <c r="F16" s="51">
        <f t="shared" si="0"/>
        <v>1.7813103620373504E+16</v>
      </c>
      <c r="G16" s="49">
        <f t="shared" si="1"/>
        <v>0.26666393658937876</v>
      </c>
      <c r="H16" s="83">
        <v>252.22621509109945</v>
      </c>
      <c r="I16" s="87">
        <v>11196.156293654501</v>
      </c>
      <c r="J16" s="83">
        <v>54.185183560174103</v>
      </c>
      <c r="K16" s="87">
        <f t="shared" si="2"/>
        <v>2405.2447669682206</v>
      </c>
      <c r="L16" s="87">
        <v>580.05770636915406</v>
      </c>
      <c r="M16" s="87">
        <f t="shared" si="3"/>
        <v>25748.381220017658</v>
      </c>
      <c r="N16" s="83">
        <v>26.619760963474096</v>
      </c>
      <c r="O16" s="87">
        <f t="shared" si="4"/>
        <v>1181.6337335876558</v>
      </c>
      <c r="P16" s="83">
        <v>118.37235145573752</v>
      </c>
      <c r="Q16" s="87">
        <f t="shared" si="5"/>
        <v>5254.4710599061191</v>
      </c>
      <c r="R16" s="84">
        <v>10.18</v>
      </c>
      <c r="S16" s="88">
        <f t="shared" si="6"/>
        <v>451.88352459016397</v>
      </c>
      <c r="T16" s="84">
        <v>2.82</v>
      </c>
      <c r="U16" s="88">
        <f t="shared" si="7"/>
        <v>125.17795081967215</v>
      </c>
      <c r="V16" s="83">
        <v>8.4625372613926704</v>
      </c>
      <c r="W16" s="87">
        <f t="shared" si="8"/>
        <v>375.64647982845918</v>
      </c>
      <c r="X16" s="84">
        <v>5.0999999999999996</v>
      </c>
      <c r="Y16" s="89">
        <f t="shared" si="9"/>
        <v>226.38565573770492</v>
      </c>
      <c r="Z16" s="52" t="s">
        <v>566</v>
      </c>
      <c r="AA16" s="53">
        <v>39539</v>
      </c>
      <c r="AB16" s="52" t="s">
        <v>551</v>
      </c>
      <c r="AC16" s="52" t="s">
        <v>554</v>
      </c>
      <c r="AD16" s="54">
        <v>88000000</v>
      </c>
      <c r="AE16" s="55">
        <v>1700000.0000000002</v>
      </c>
      <c r="AF16" s="56">
        <f t="shared" si="10"/>
        <v>4.940183466925503E-9</v>
      </c>
    </row>
    <row r="17" spans="2:32">
      <c r="B17" s="48" t="s">
        <v>572</v>
      </c>
      <c r="C17" s="86">
        <v>0.251</v>
      </c>
      <c r="D17" s="85">
        <v>11.02</v>
      </c>
      <c r="E17" s="50">
        <v>5.0741674952128881E-3</v>
      </c>
      <c r="F17" s="51">
        <f t="shared" si="0"/>
        <v>1.4881543568266706E+16</v>
      </c>
      <c r="G17" s="49">
        <f t="shared" si="1"/>
        <v>0.22277819042727501</v>
      </c>
      <c r="H17" s="83">
        <v>192.74032649006008</v>
      </c>
      <c r="I17" s="87">
        <v>8462.145011635308</v>
      </c>
      <c r="J17" s="83">
        <v>39.637087070572242</v>
      </c>
      <c r="K17" s="87">
        <f t="shared" si="2"/>
        <v>1740.2418307478329</v>
      </c>
      <c r="L17" s="87">
        <v>479.98618217493646</v>
      </c>
      <c r="M17" s="87">
        <f t="shared" si="3"/>
        <v>21073.496922580875</v>
      </c>
      <c r="N17" s="83">
        <v>21.261600352095016</v>
      </c>
      <c r="O17" s="87">
        <f t="shared" si="4"/>
        <v>933.47743378520738</v>
      </c>
      <c r="P17" s="83">
        <v>90.589038307477239</v>
      </c>
      <c r="Q17" s="87">
        <f t="shared" si="5"/>
        <v>3977.2557854517895</v>
      </c>
      <c r="R17" s="84">
        <v>7.94</v>
      </c>
      <c r="S17" s="88">
        <f t="shared" si="6"/>
        <v>348.60079681274897</v>
      </c>
      <c r="T17" s="84">
        <v>2.61</v>
      </c>
      <c r="U17" s="88">
        <f t="shared" si="7"/>
        <v>114.59043824701195</v>
      </c>
      <c r="V17" s="83">
        <v>7.4977562871105263</v>
      </c>
      <c r="W17" s="87">
        <f t="shared" si="8"/>
        <v>329.18435969704382</v>
      </c>
      <c r="X17" s="84">
        <v>5.86</v>
      </c>
      <c r="Y17" s="89">
        <f t="shared" si="9"/>
        <v>257.27968127490038</v>
      </c>
      <c r="Z17" s="52" t="s">
        <v>566</v>
      </c>
      <c r="AA17" s="53">
        <v>39539</v>
      </c>
      <c r="AB17" s="52" t="s">
        <v>551</v>
      </c>
      <c r="AC17" s="52" t="s">
        <v>552</v>
      </c>
      <c r="AD17" s="54">
        <v>71000000</v>
      </c>
      <c r="AE17" s="55">
        <v>1500000</v>
      </c>
      <c r="AF17" s="56">
        <f t="shared" si="10"/>
        <v>4.7710104583102437E-9</v>
      </c>
    </row>
    <row r="18" spans="2:32">
      <c r="B18" s="48" t="s">
        <v>573</v>
      </c>
      <c r="C18" s="86">
        <v>0.247</v>
      </c>
      <c r="D18" s="85">
        <v>10.991</v>
      </c>
      <c r="E18" s="50">
        <v>5.0381338954437896E-3</v>
      </c>
      <c r="F18" s="51">
        <f t="shared" si="0"/>
        <v>1.4975635745314504E+16</v>
      </c>
      <c r="G18" s="49">
        <f t="shared" si="1"/>
        <v>0.22418675969563842</v>
      </c>
      <c r="H18" s="83">
        <v>154.00607049130767</v>
      </c>
      <c r="I18" s="87">
        <v>6852.9583836840584</v>
      </c>
      <c r="J18" s="83">
        <v>87.380071946128879</v>
      </c>
      <c r="K18" s="87">
        <f t="shared" si="2"/>
        <v>3888.2363188660015</v>
      </c>
      <c r="L18" s="87">
        <v>445.62484459035454</v>
      </c>
      <c r="M18" s="87">
        <f t="shared" si="3"/>
        <v>19829.403509686585</v>
      </c>
      <c r="N18" s="83">
        <v>20.937484330747278</v>
      </c>
      <c r="O18" s="87">
        <f t="shared" si="4"/>
        <v>931.67566914673409</v>
      </c>
      <c r="P18" s="83">
        <v>64.647962004732079</v>
      </c>
      <c r="Q18" s="87">
        <f t="shared" si="5"/>
        <v>2876.70344289073</v>
      </c>
      <c r="R18" s="84">
        <v>10.35</v>
      </c>
      <c r="S18" s="88">
        <f t="shared" si="6"/>
        <v>460.55404858299596</v>
      </c>
      <c r="T18" s="84">
        <v>5.0199999999999996</v>
      </c>
      <c r="U18" s="88">
        <f t="shared" si="7"/>
        <v>223.37983805668014</v>
      </c>
      <c r="V18" s="83">
        <v>8.3246603924008777</v>
      </c>
      <c r="W18" s="87">
        <f t="shared" si="8"/>
        <v>370.43053592258315</v>
      </c>
      <c r="X18" s="84">
        <v>12.3</v>
      </c>
      <c r="Y18" s="89">
        <f t="shared" si="9"/>
        <v>547.32510121457494</v>
      </c>
      <c r="Z18" s="52" t="s">
        <v>550</v>
      </c>
      <c r="AA18" s="53">
        <v>39545</v>
      </c>
      <c r="AB18" s="52" t="s">
        <v>557</v>
      </c>
      <c r="AC18" s="52" t="s">
        <v>554</v>
      </c>
      <c r="AD18" s="54">
        <v>86000000</v>
      </c>
      <c r="AE18" s="55">
        <v>1600000</v>
      </c>
      <c r="AF18" s="56">
        <f t="shared" si="10"/>
        <v>5.7426610437494924E-9</v>
      </c>
    </row>
    <row r="19" spans="2:32">
      <c r="B19" s="48" t="s">
        <v>574</v>
      </c>
      <c r="C19" s="85">
        <v>0.24</v>
      </c>
      <c r="D19" s="85">
        <v>10.983000000000001</v>
      </c>
      <c r="E19" s="50">
        <v>4.5528369495012842E-3</v>
      </c>
      <c r="F19" s="51">
        <f t="shared" si="0"/>
        <v>1.3917689629686488E+16</v>
      </c>
      <c r="G19" s="49">
        <f t="shared" si="1"/>
        <v>0.20834920090155254</v>
      </c>
      <c r="H19" s="83">
        <v>142.71552586829139</v>
      </c>
      <c r="I19" s="87">
        <v>6531.019252547685</v>
      </c>
      <c r="J19" s="83">
        <v>41.149423396640508</v>
      </c>
      <c r="K19" s="87">
        <f t="shared" si="2"/>
        <v>1883.1004881887616</v>
      </c>
      <c r="L19" s="87">
        <v>269.76058546341943</v>
      </c>
      <c r="M19" s="87">
        <f t="shared" si="3"/>
        <v>12344.918792269733</v>
      </c>
      <c r="N19" s="83">
        <v>31.983511568837685</v>
      </c>
      <c r="O19" s="87">
        <f t="shared" si="4"/>
        <v>1463.6454481689345</v>
      </c>
      <c r="P19" s="83">
        <v>51.894629400762277</v>
      </c>
      <c r="Q19" s="87">
        <f t="shared" si="5"/>
        <v>2374.8279779523837</v>
      </c>
      <c r="R19" s="84">
        <v>5.46</v>
      </c>
      <c r="S19" s="88">
        <f t="shared" si="6"/>
        <v>249.86325000000002</v>
      </c>
      <c r="T19" s="84">
        <v>6.97</v>
      </c>
      <c r="U19" s="88">
        <f t="shared" si="7"/>
        <v>318.96462500000001</v>
      </c>
      <c r="V19" s="83">
        <v>25.094560599867165</v>
      </c>
      <c r="W19" s="87">
        <f t="shared" si="8"/>
        <v>1148.3898294514213</v>
      </c>
      <c r="X19" s="84">
        <v>11.61</v>
      </c>
      <c r="Y19" s="89">
        <f t="shared" si="9"/>
        <v>531.30262500000003</v>
      </c>
      <c r="Z19" s="52" t="s">
        <v>550</v>
      </c>
      <c r="AA19" s="53">
        <v>39545</v>
      </c>
      <c r="AB19" s="52" t="s">
        <v>557</v>
      </c>
      <c r="AC19" s="52" t="s">
        <v>552</v>
      </c>
      <c r="AD19" s="54">
        <v>38000000</v>
      </c>
      <c r="AE19" s="55">
        <v>1100000</v>
      </c>
      <c r="AF19" s="56">
        <f t="shared" si="10"/>
        <v>2.730338225027367E-9</v>
      </c>
    </row>
    <row r="20" spans="2:32">
      <c r="B20" s="48" t="s">
        <v>575</v>
      </c>
      <c r="C20" s="85">
        <v>0.245</v>
      </c>
      <c r="D20" s="85">
        <v>10.782</v>
      </c>
      <c r="E20" s="50">
        <v>6.8057257012008104E-3</v>
      </c>
      <c r="F20" s="51">
        <f t="shared" si="0"/>
        <v>2.000704700998622E+16</v>
      </c>
      <c r="G20" s="49">
        <f t="shared" si="1"/>
        <v>0.29950748779733527</v>
      </c>
      <c r="H20" s="83">
        <v>243.9000413533272</v>
      </c>
      <c r="I20" s="87">
        <v>10733.592840292138</v>
      </c>
      <c r="J20" s="83">
        <v>59.174319612111653</v>
      </c>
      <c r="K20" s="87">
        <f t="shared" si="2"/>
        <v>2604.1531186032157</v>
      </c>
      <c r="L20" s="87">
        <v>563.40436938902042</v>
      </c>
      <c r="M20" s="87">
        <f t="shared" si="3"/>
        <v>24794.391472458847</v>
      </c>
      <c r="N20" s="83">
        <v>25.829476757604827</v>
      </c>
      <c r="O20" s="87">
        <f t="shared" si="4"/>
        <v>1136.7078302061029</v>
      </c>
      <c r="P20" s="83">
        <v>91.147813308950006</v>
      </c>
      <c r="Q20" s="87">
        <f t="shared" si="5"/>
        <v>4011.2478493759145</v>
      </c>
      <c r="R20" s="84">
        <v>21.89</v>
      </c>
      <c r="S20" s="88">
        <f t="shared" si="6"/>
        <v>963.33869387755112</v>
      </c>
      <c r="T20" s="84">
        <v>7.35</v>
      </c>
      <c r="U20" s="88">
        <f t="shared" si="7"/>
        <v>323.45999999999998</v>
      </c>
      <c r="V20" s="83">
        <v>13.664500761441323</v>
      </c>
      <c r="W20" s="87">
        <f t="shared" si="8"/>
        <v>601.3495804484096</v>
      </c>
      <c r="X20" s="84">
        <v>6.13</v>
      </c>
      <c r="Y20" s="89">
        <f t="shared" si="9"/>
        <v>269.77004081632651</v>
      </c>
      <c r="Z20" s="52" t="s">
        <v>556</v>
      </c>
      <c r="AA20" s="53">
        <v>39547</v>
      </c>
      <c r="AB20" s="52" t="s">
        <v>576</v>
      </c>
      <c r="AC20" s="52" t="s">
        <v>554</v>
      </c>
      <c r="AD20" s="54">
        <v>276000000</v>
      </c>
      <c r="AE20" s="55">
        <v>5000000</v>
      </c>
      <c r="AF20" s="56">
        <f t="shared" si="10"/>
        <v>1.3795139275788111E-8</v>
      </c>
    </row>
    <row r="21" spans="2:32">
      <c r="B21" s="48" t="s">
        <v>577</v>
      </c>
      <c r="C21" s="85">
        <v>0.24399999999999999</v>
      </c>
      <c r="D21" s="85">
        <v>10.755000000000001</v>
      </c>
      <c r="E21" s="50">
        <v>4.0046099459508985E-3</v>
      </c>
      <c r="F21" s="51">
        <f t="shared" si="0"/>
        <v>1.179114875119083E+16</v>
      </c>
      <c r="G21" s="49">
        <f t="shared" si="1"/>
        <v>0.17651467200287671</v>
      </c>
      <c r="H21" s="83">
        <v>178.96095279407152</v>
      </c>
      <c r="I21" s="87">
        <v>7888.2174069681932</v>
      </c>
      <c r="J21" s="83">
        <v>35.272436497796008</v>
      </c>
      <c r="K21" s="87">
        <f t="shared" si="2"/>
        <v>1554.7338300565414</v>
      </c>
      <c r="L21" s="87">
        <v>534.63329728494887</v>
      </c>
      <c r="M21" s="87">
        <f t="shared" si="3"/>
        <v>23565.49636188371</v>
      </c>
      <c r="N21" s="83">
        <v>18.040306811006491</v>
      </c>
      <c r="O21" s="87">
        <f t="shared" si="4"/>
        <v>795.17827767366737</v>
      </c>
      <c r="P21" s="83">
        <v>83.738124807273806</v>
      </c>
      <c r="Q21" s="87">
        <f t="shared" si="5"/>
        <v>3690.99808320586</v>
      </c>
      <c r="R21" s="84">
        <v>11.92</v>
      </c>
      <c r="S21" s="88">
        <f t="shared" si="6"/>
        <v>525.40819672131158</v>
      </c>
      <c r="T21" s="84">
        <v>4.96</v>
      </c>
      <c r="U21" s="88">
        <f t="shared" si="7"/>
        <v>218.62622950819673</v>
      </c>
      <c r="V21" s="83">
        <v>11.765076668050686</v>
      </c>
      <c r="W21" s="87">
        <f t="shared" si="8"/>
        <v>518.5795064134636</v>
      </c>
      <c r="X21" s="84">
        <v>6.76</v>
      </c>
      <c r="Y21" s="89">
        <f t="shared" si="9"/>
        <v>297.96639344262297</v>
      </c>
      <c r="Z21" s="52" t="s">
        <v>556</v>
      </c>
      <c r="AA21" s="53">
        <v>39547</v>
      </c>
      <c r="AB21" s="52" t="s">
        <v>576</v>
      </c>
      <c r="AC21" s="52" t="s">
        <v>552</v>
      </c>
      <c r="AD21" s="54">
        <v>129000000</v>
      </c>
      <c r="AE21" s="55">
        <v>3000000</v>
      </c>
      <c r="AF21" s="56">
        <f t="shared" si="10"/>
        <v>1.0940409855059443E-8</v>
      </c>
    </row>
    <row r="22" spans="2:32">
      <c r="B22" s="48" t="s">
        <v>578</v>
      </c>
      <c r="C22" s="85">
        <v>0.251</v>
      </c>
      <c r="D22" s="85">
        <v>10.882999999999999</v>
      </c>
      <c r="E22" s="50">
        <v>5.8437591763520584E-3</v>
      </c>
      <c r="F22" s="51">
        <f t="shared" si="0"/>
        <v>1.692553971065412E+16</v>
      </c>
      <c r="G22" s="49">
        <f t="shared" si="1"/>
        <v>0.25337701639936033</v>
      </c>
      <c r="H22" s="83">
        <v>186.25651636074301</v>
      </c>
      <c r="I22" s="87">
        <v>8075.8154085815368</v>
      </c>
      <c r="J22" s="83">
        <v>97.009590115898689</v>
      </c>
      <c r="K22" s="87">
        <f t="shared" si="2"/>
        <v>4206.1966901646429</v>
      </c>
      <c r="L22" s="87">
        <v>462.39658817733238</v>
      </c>
      <c r="M22" s="87">
        <f t="shared" si="3"/>
        <v>20048.852865075329</v>
      </c>
      <c r="N22" s="83">
        <v>28.068394552938766</v>
      </c>
      <c r="O22" s="87">
        <f t="shared" si="4"/>
        <v>1217.0053303571019</v>
      </c>
      <c r="P22" s="83">
        <v>77.388256491406565</v>
      </c>
      <c r="Q22" s="87">
        <f t="shared" si="5"/>
        <v>3355.4438063584762</v>
      </c>
      <c r="R22" s="84">
        <v>9.19</v>
      </c>
      <c r="S22" s="88">
        <f t="shared" si="6"/>
        <v>398.4652191235059</v>
      </c>
      <c r="T22" s="84">
        <v>8.48</v>
      </c>
      <c r="U22" s="88">
        <f t="shared" si="7"/>
        <v>367.68063745019913</v>
      </c>
      <c r="V22" s="83">
        <v>14.697726851314378</v>
      </c>
      <c r="W22" s="87">
        <f t="shared" si="8"/>
        <v>637.27235586794575</v>
      </c>
      <c r="X22" s="84">
        <v>14.39</v>
      </c>
      <c r="Y22" s="89">
        <f t="shared" si="9"/>
        <v>623.9297609561753</v>
      </c>
      <c r="Z22" s="52" t="s">
        <v>560</v>
      </c>
      <c r="AA22" s="53">
        <v>39548</v>
      </c>
      <c r="AB22" s="52" t="s">
        <v>576</v>
      </c>
      <c r="AC22" s="52" t="s">
        <v>554</v>
      </c>
      <c r="AD22" s="54">
        <v>80000000</v>
      </c>
      <c r="AE22" s="55">
        <v>1500000</v>
      </c>
      <c r="AF22" s="56">
        <f t="shared" si="10"/>
        <v>4.7265848751424094E-9</v>
      </c>
    </row>
    <row r="23" spans="2:32">
      <c r="B23" s="48" t="s">
        <v>579</v>
      </c>
      <c r="C23" s="85">
        <v>0.249</v>
      </c>
      <c r="D23" s="85">
        <v>10.843000000000004</v>
      </c>
      <c r="E23" s="50">
        <v>6.0137159351947023E-3</v>
      </c>
      <c r="F23" s="51">
        <f t="shared" si="0"/>
        <v>1.7493162429995318E+16</v>
      </c>
      <c r="G23" s="49">
        <f t="shared" si="1"/>
        <v>0.26187438508159105</v>
      </c>
      <c r="H23" s="83">
        <v>209.27118605414813</v>
      </c>
      <c r="I23" s="87">
        <v>9112.9617284543328</v>
      </c>
      <c r="J23" s="83">
        <v>56.815500582496334</v>
      </c>
      <c r="K23" s="87">
        <f t="shared" si="2"/>
        <v>2474.098284401638</v>
      </c>
      <c r="L23" s="87">
        <v>495.04835228925202</v>
      </c>
      <c r="M23" s="87">
        <f t="shared" si="3"/>
        <v>21557.467003503461</v>
      </c>
      <c r="N23" s="83">
        <v>31.521231798986527</v>
      </c>
      <c r="O23" s="87">
        <f t="shared" si="4"/>
        <v>1372.6293831181165</v>
      </c>
      <c r="P23" s="83">
        <v>105.06760711510137</v>
      </c>
      <c r="Q23" s="87">
        <f t="shared" si="5"/>
        <v>4575.293429514235</v>
      </c>
      <c r="R23" s="84">
        <v>8.86</v>
      </c>
      <c r="S23" s="88">
        <f t="shared" si="6"/>
        <v>385.81919678714866</v>
      </c>
      <c r="T23" s="84">
        <v>6.66</v>
      </c>
      <c r="U23" s="88">
        <f t="shared" si="7"/>
        <v>290.01759036144591</v>
      </c>
      <c r="V23" s="83">
        <v>16.651028140175018</v>
      </c>
      <c r="W23" s="87">
        <f t="shared" si="8"/>
        <v>725.08874748561368</v>
      </c>
      <c r="X23" s="84">
        <v>12.95</v>
      </c>
      <c r="Y23" s="89">
        <f t="shared" si="9"/>
        <v>563.92309236947801</v>
      </c>
      <c r="Z23" s="52" t="s">
        <v>560</v>
      </c>
      <c r="AA23" s="53">
        <v>36991</v>
      </c>
      <c r="AB23" s="52" t="s">
        <v>576</v>
      </c>
      <c r="AC23" s="52" t="s">
        <v>552</v>
      </c>
      <c r="AD23" s="54">
        <v>82000000</v>
      </c>
      <c r="AE23" s="55">
        <v>2300000</v>
      </c>
      <c r="AF23" s="56">
        <f t="shared" si="10"/>
        <v>4.6875457955729934E-9</v>
      </c>
    </row>
    <row r="24" spans="2:32">
      <c r="B24" s="48" t="s">
        <v>580</v>
      </c>
      <c r="C24" s="85">
        <v>0.252</v>
      </c>
      <c r="D24" s="85">
        <v>10.998000000000001</v>
      </c>
      <c r="E24" s="50">
        <v>7.2638447147981835E-3</v>
      </c>
      <c r="F24" s="51">
        <f t="shared" si="0"/>
        <v>2.1176541521514944E+16</v>
      </c>
      <c r="G24" s="49">
        <f t="shared" si="1"/>
        <v>0.31701493719583501</v>
      </c>
      <c r="H24" s="83">
        <v>293.88051884715225</v>
      </c>
      <c r="I24" s="87">
        <v>12825.785501115004</v>
      </c>
      <c r="J24" s="83">
        <v>65.172084142087272</v>
      </c>
      <c r="K24" s="87">
        <f t="shared" si="2"/>
        <v>2844.2959579153803</v>
      </c>
      <c r="L24" s="87">
        <v>641.1844599006248</v>
      </c>
      <c r="M24" s="87">
        <f t="shared" si="3"/>
        <v>27983.121785662985</v>
      </c>
      <c r="N24" s="83">
        <v>27.868628221881931</v>
      </c>
      <c r="O24" s="87">
        <f t="shared" si="4"/>
        <v>1216.2665602549901</v>
      </c>
      <c r="P24" s="83">
        <v>128.78100675265998</v>
      </c>
      <c r="Q24" s="87">
        <f t="shared" si="5"/>
        <v>5620.3710804196608</v>
      </c>
      <c r="R24" s="84">
        <v>19.010000000000002</v>
      </c>
      <c r="S24" s="88">
        <f t="shared" si="6"/>
        <v>829.65071428571434</v>
      </c>
      <c r="T24" s="84">
        <v>3.71</v>
      </c>
      <c r="U24" s="88">
        <f t="shared" si="7"/>
        <v>161.91500000000002</v>
      </c>
      <c r="V24" s="83">
        <v>14.490526349151656</v>
      </c>
      <c r="W24" s="87">
        <f t="shared" si="8"/>
        <v>632.40797138083303</v>
      </c>
      <c r="X24" s="84">
        <v>6.83</v>
      </c>
      <c r="Y24" s="89">
        <f t="shared" si="9"/>
        <v>298.08071428571435</v>
      </c>
      <c r="Z24" s="52" t="s">
        <v>563</v>
      </c>
      <c r="AA24" s="53">
        <v>39540</v>
      </c>
      <c r="AB24" s="52" t="s">
        <v>576</v>
      </c>
      <c r="AC24" s="52" t="s">
        <v>554</v>
      </c>
      <c r="AD24" s="54">
        <v>204999999.99999997</v>
      </c>
      <c r="AE24" s="55">
        <v>4000000</v>
      </c>
      <c r="AF24" s="56">
        <f t="shared" si="10"/>
        <v>9.6805231294129901E-9</v>
      </c>
    </row>
    <row r="25" spans="2:32">
      <c r="B25" s="48" t="s">
        <v>581</v>
      </c>
      <c r="C25" s="85">
        <v>0.254</v>
      </c>
      <c r="D25" s="85">
        <v>10.834999999999999</v>
      </c>
      <c r="E25" s="50">
        <v>8.9871965217233288E-3</v>
      </c>
      <c r="F25" s="51">
        <f t="shared" si="0"/>
        <v>2.560912533784748E+16</v>
      </c>
      <c r="G25" s="49">
        <f t="shared" si="1"/>
        <v>0.38337115871209554</v>
      </c>
      <c r="H25" s="83">
        <v>322.10682581481711</v>
      </c>
      <c r="I25" s="87">
        <v>13740.265581510013</v>
      </c>
      <c r="J25" s="83">
        <v>69.793819147080313</v>
      </c>
      <c r="K25" s="87">
        <f t="shared" si="2"/>
        <v>2977.2284663725004</v>
      </c>
      <c r="L25" s="87">
        <v>676.22626915973399</v>
      </c>
      <c r="M25" s="87">
        <f t="shared" si="3"/>
        <v>28846.10876514062</v>
      </c>
      <c r="N25" s="83">
        <v>44.875769162772571</v>
      </c>
      <c r="O25" s="87">
        <f t="shared" si="4"/>
        <v>1914.2872396796879</v>
      </c>
      <c r="P25" s="83">
        <v>128.72859574551677</v>
      </c>
      <c r="Q25" s="87">
        <f t="shared" si="5"/>
        <v>5491.2375389869057</v>
      </c>
      <c r="R25" s="84">
        <v>16.27</v>
      </c>
      <c r="S25" s="88">
        <f t="shared" si="6"/>
        <v>694.03720472440943</v>
      </c>
      <c r="T25" s="84">
        <v>10.31</v>
      </c>
      <c r="U25" s="88">
        <f t="shared" si="7"/>
        <v>439.79862204724407</v>
      </c>
      <c r="V25" s="83">
        <v>24.265434771351593</v>
      </c>
      <c r="W25" s="87">
        <f t="shared" si="8"/>
        <v>1035.1023060928917</v>
      </c>
      <c r="X25" s="84">
        <v>11.1</v>
      </c>
      <c r="Y25" s="89">
        <f t="shared" si="9"/>
        <v>473.49803149606294</v>
      </c>
      <c r="Z25" s="52" t="s">
        <v>563</v>
      </c>
      <c r="AA25" s="53">
        <v>39540</v>
      </c>
      <c r="AB25" s="52" t="s">
        <v>576</v>
      </c>
      <c r="AC25" s="52" t="s">
        <v>552</v>
      </c>
      <c r="AD25" s="54">
        <v>186000000</v>
      </c>
      <c r="AE25" s="55">
        <v>4000000</v>
      </c>
      <c r="AF25" s="56">
        <f t="shared" si="10"/>
        <v>7.2630360290014429E-9</v>
      </c>
    </row>
    <row r="26" spans="2:32">
      <c r="B26" s="48" t="s">
        <v>582</v>
      </c>
      <c r="C26" s="85">
        <v>0.246</v>
      </c>
      <c r="D26" s="85">
        <v>10.723000000000001</v>
      </c>
      <c r="E26" s="50">
        <v>2.2912562796217627E-2</v>
      </c>
      <c r="F26" s="51">
        <f t="shared" si="0"/>
        <v>6.6716026932487792E+16</v>
      </c>
      <c r="G26" s="49">
        <f t="shared" si="1"/>
        <v>0.99874557261724251</v>
      </c>
      <c r="H26" s="83">
        <v>392.84272738417951</v>
      </c>
      <c r="I26" s="87">
        <v>17123.790917644539</v>
      </c>
      <c r="J26" s="83">
        <v>86.370024793120507</v>
      </c>
      <c r="K26" s="87">
        <f t="shared" si="2"/>
        <v>3764.820227059477</v>
      </c>
      <c r="L26" s="87">
        <v>694.15630422887841</v>
      </c>
      <c r="M26" s="87">
        <f t="shared" si="3"/>
        <v>30257.878253033592</v>
      </c>
      <c r="N26" s="83">
        <v>29.944278403288177</v>
      </c>
      <c r="O26" s="87">
        <f t="shared" si="4"/>
        <v>1305.2540541400779</v>
      </c>
      <c r="P26" s="83">
        <v>109.11913703490953</v>
      </c>
      <c r="Q26" s="87">
        <f t="shared" si="5"/>
        <v>4756.4410830298166</v>
      </c>
      <c r="R26" s="84">
        <v>26.91</v>
      </c>
      <c r="S26" s="88">
        <f t="shared" si="6"/>
        <v>1172.9915853658538</v>
      </c>
      <c r="T26" s="84">
        <v>4.67</v>
      </c>
      <c r="U26" s="88">
        <f t="shared" si="7"/>
        <v>203.56264227642279</v>
      </c>
      <c r="V26" s="83">
        <v>12.995715814285761</v>
      </c>
      <c r="W26" s="87">
        <f t="shared" si="8"/>
        <v>566.47585640888713</v>
      </c>
      <c r="X26" s="84">
        <v>6.3</v>
      </c>
      <c r="Y26" s="89">
        <f t="shared" si="9"/>
        <v>274.61341463414635</v>
      </c>
      <c r="Z26" s="52" t="s">
        <v>569</v>
      </c>
      <c r="AA26" s="53">
        <v>39556</v>
      </c>
      <c r="AB26" s="52" t="s">
        <v>576</v>
      </c>
      <c r="AC26" s="52" t="s">
        <v>554</v>
      </c>
      <c r="AD26" s="54">
        <v>1870000000</v>
      </c>
      <c r="AE26" s="55">
        <v>30000000</v>
      </c>
      <c r="AF26" s="56">
        <f t="shared" si="10"/>
        <v>2.8029247033734733E-8</v>
      </c>
    </row>
    <row r="27" spans="2:32">
      <c r="B27" s="48" t="s">
        <v>583</v>
      </c>
      <c r="C27" s="85">
        <v>0.254</v>
      </c>
      <c r="D27" s="85">
        <v>10.891999999999999</v>
      </c>
      <c r="E27" s="50">
        <v>1.5319526520487344E-2</v>
      </c>
      <c r="F27" s="51">
        <f t="shared" si="0"/>
        <v>4.3882823899896888E+16</v>
      </c>
      <c r="G27" s="49">
        <f t="shared" si="1"/>
        <v>0.65693024748483519</v>
      </c>
      <c r="H27" s="83">
        <v>277.22584479072259</v>
      </c>
      <c r="I27" s="87">
        <v>11887.968115986419</v>
      </c>
      <c r="J27" s="83">
        <v>102.0666586796638</v>
      </c>
      <c r="K27" s="87">
        <f t="shared" si="2"/>
        <v>4376.8112060586545</v>
      </c>
      <c r="L27" s="87">
        <v>630.15658111505945</v>
      </c>
      <c r="M27" s="87">
        <f t="shared" si="3"/>
        <v>27022.305045296172</v>
      </c>
      <c r="N27" s="83">
        <v>29.32586502606825</v>
      </c>
      <c r="O27" s="87">
        <f t="shared" si="4"/>
        <v>1257.5485112753361</v>
      </c>
      <c r="P27" s="83">
        <v>110.38518129961381</v>
      </c>
      <c r="Q27" s="87">
        <f t="shared" si="5"/>
        <v>4733.5251760448564</v>
      </c>
      <c r="R27" s="84">
        <v>20.86</v>
      </c>
      <c r="S27" s="88">
        <f t="shared" si="6"/>
        <v>894.51622047244086</v>
      </c>
      <c r="T27" s="84">
        <v>7.96</v>
      </c>
      <c r="U27" s="88">
        <f t="shared" si="7"/>
        <v>341.33984251968502</v>
      </c>
      <c r="V27" s="83">
        <v>14.692765428999236</v>
      </c>
      <c r="W27" s="87">
        <f t="shared" si="8"/>
        <v>630.05354745141597</v>
      </c>
      <c r="X27" s="84">
        <v>7.34</v>
      </c>
      <c r="Y27" s="89">
        <f t="shared" si="9"/>
        <v>314.75307086614168</v>
      </c>
      <c r="Z27" s="52" t="s">
        <v>569</v>
      </c>
      <c r="AA27" s="53">
        <v>39556</v>
      </c>
      <c r="AB27" s="52" t="s">
        <v>576</v>
      </c>
      <c r="AC27" s="52" t="s">
        <v>552</v>
      </c>
      <c r="AD27" s="54">
        <v>918000000</v>
      </c>
      <c r="AE27" s="55">
        <v>14000000.000000002</v>
      </c>
      <c r="AF27" s="56">
        <f t="shared" si="10"/>
        <v>2.091934653280499E-8</v>
      </c>
    </row>
    <row r="28" spans="2:32">
      <c r="B28" s="48" t="s">
        <v>584</v>
      </c>
      <c r="C28" s="85">
        <v>0.25900000000000001</v>
      </c>
      <c r="D28" s="85">
        <v>11.069000000000001</v>
      </c>
      <c r="E28" s="50">
        <v>7.7334950164768103E-3</v>
      </c>
      <c r="F28" s="51">
        <f t="shared" si="0"/>
        <v>2.2078000638832416E+16</v>
      </c>
      <c r="G28" s="49">
        <f t="shared" si="1"/>
        <v>0.33050987002850124</v>
      </c>
      <c r="H28" s="83">
        <v>245.16485673447329</v>
      </c>
      <c r="I28" s="87">
        <v>10477.721232408823</v>
      </c>
      <c r="J28" s="83">
        <v>97.30633108307164</v>
      </c>
      <c r="K28" s="87">
        <f t="shared" si="2"/>
        <v>4158.624628411274</v>
      </c>
      <c r="L28" s="87">
        <v>493.54070005586777</v>
      </c>
      <c r="M28" s="87">
        <f t="shared" si="3"/>
        <v>21092.671849105795</v>
      </c>
      <c r="N28" s="83">
        <v>30.139420300852635</v>
      </c>
      <c r="O28" s="87">
        <f t="shared" si="4"/>
        <v>1288.0820205024627</v>
      </c>
      <c r="P28" s="83">
        <v>89.268864313104103</v>
      </c>
      <c r="Q28" s="87">
        <f t="shared" si="5"/>
        <v>3815.1237802384144</v>
      </c>
      <c r="R28" s="84">
        <v>10.08</v>
      </c>
      <c r="S28" s="88">
        <f t="shared" si="6"/>
        <v>430.79351351351357</v>
      </c>
      <c r="T28" s="84">
        <v>6.55</v>
      </c>
      <c r="U28" s="88">
        <f t="shared" si="7"/>
        <v>279.93030888030887</v>
      </c>
      <c r="V28" s="83">
        <v>14.921404527311905</v>
      </c>
      <c r="W28" s="87">
        <f t="shared" si="8"/>
        <v>637.70280584098646</v>
      </c>
      <c r="X28" s="84">
        <v>9.99</v>
      </c>
      <c r="Y28" s="89">
        <f t="shared" si="9"/>
        <v>426.94714285714286</v>
      </c>
      <c r="Z28" s="52" t="s">
        <v>566</v>
      </c>
      <c r="AA28" s="53">
        <v>39539</v>
      </c>
      <c r="AB28" s="52" t="s">
        <v>576</v>
      </c>
      <c r="AC28" s="52" t="s">
        <v>554</v>
      </c>
      <c r="AD28" s="54">
        <v>241000000</v>
      </c>
      <c r="AE28" s="55">
        <v>4000000</v>
      </c>
      <c r="AF28" s="56">
        <f t="shared" si="10"/>
        <v>1.0915843510580909E-8</v>
      </c>
    </row>
    <row r="29" spans="2:32">
      <c r="B29" s="48" t="s">
        <v>585</v>
      </c>
      <c r="C29" s="85">
        <v>0.252</v>
      </c>
      <c r="D29" s="85">
        <v>11.027000000000001</v>
      </c>
      <c r="E29" s="50">
        <v>6.9724128120543655E-3</v>
      </c>
      <c r="F29" s="51">
        <f t="shared" si="0"/>
        <v>2.038051876125974E+16</v>
      </c>
      <c r="G29" s="49">
        <f t="shared" si="1"/>
        <v>0.30509839713699799</v>
      </c>
      <c r="H29" s="83">
        <v>208.30995176071528</v>
      </c>
      <c r="I29" s="87">
        <v>9115.2136431166964</v>
      </c>
      <c r="J29" s="83">
        <v>42.305198749365722</v>
      </c>
      <c r="K29" s="87">
        <f t="shared" si="2"/>
        <v>1851.1882008303803</v>
      </c>
      <c r="L29" s="87">
        <v>463.87120622658131</v>
      </c>
      <c r="M29" s="87">
        <f t="shared" si="3"/>
        <v>20298.046789922668</v>
      </c>
      <c r="N29" s="83">
        <v>30.25719020923334</v>
      </c>
      <c r="O29" s="87">
        <f t="shared" si="4"/>
        <v>1323.9922080841907</v>
      </c>
      <c r="P29" s="83">
        <v>84.025788421140575</v>
      </c>
      <c r="Q29" s="87">
        <f t="shared" si="5"/>
        <v>3676.7951147615759</v>
      </c>
      <c r="R29" s="84">
        <v>8.4600000000000009</v>
      </c>
      <c r="S29" s="88">
        <f t="shared" si="6"/>
        <v>370.19214285714293</v>
      </c>
      <c r="T29" s="84">
        <v>7.36</v>
      </c>
      <c r="U29" s="88">
        <f t="shared" si="7"/>
        <v>322.05841269841278</v>
      </c>
      <c r="V29" s="83">
        <v>12.119961022881853</v>
      </c>
      <c r="W29" s="87">
        <f t="shared" si="8"/>
        <v>530.34448491792944</v>
      </c>
      <c r="X29" s="84">
        <v>12.69</v>
      </c>
      <c r="Y29" s="89">
        <f t="shared" si="9"/>
        <v>555.28821428571428</v>
      </c>
      <c r="Z29" s="52" t="s">
        <v>566</v>
      </c>
      <c r="AA29" s="53">
        <v>39539</v>
      </c>
      <c r="AB29" s="52" t="s">
        <v>576</v>
      </c>
      <c r="AC29" s="52" t="s">
        <v>552</v>
      </c>
      <c r="AD29" s="54">
        <v>184000000</v>
      </c>
      <c r="AE29" s="55">
        <v>3000000</v>
      </c>
      <c r="AF29" s="56">
        <f t="shared" si="10"/>
        <v>9.0282294653733727E-9</v>
      </c>
    </row>
    <row r="30" spans="2:32">
      <c r="B30" s="48" t="s">
        <v>586</v>
      </c>
      <c r="C30" s="85">
        <v>0.247</v>
      </c>
      <c r="D30" s="85">
        <v>10.995000000000001</v>
      </c>
      <c r="E30" s="50">
        <v>4.9302394198089032E-3</v>
      </c>
      <c r="F30" s="51">
        <f t="shared" si="0"/>
        <v>1.4660257496222284E+16</v>
      </c>
      <c r="G30" s="49">
        <f t="shared" si="1"/>
        <v>0.21946551587367977</v>
      </c>
      <c r="H30" s="83">
        <v>170.1068425033915</v>
      </c>
      <c r="I30" s="87">
        <v>7572.1649122461122</v>
      </c>
      <c r="J30" s="83">
        <v>93.981515694140569</v>
      </c>
      <c r="K30" s="87">
        <f t="shared" si="2"/>
        <v>4183.5091702715608</v>
      </c>
      <c r="L30" s="87">
        <v>406.81618994233384</v>
      </c>
      <c r="M30" s="87">
        <f t="shared" si="3"/>
        <v>18109.08505431563</v>
      </c>
      <c r="N30" s="83">
        <v>24.132469354749944</v>
      </c>
      <c r="O30" s="87">
        <f t="shared" si="4"/>
        <v>1074.2368443541525</v>
      </c>
      <c r="P30" s="83">
        <v>80.763277740780751</v>
      </c>
      <c r="Q30" s="87">
        <f t="shared" si="5"/>
        <v>3595.1102783800989</v>
      </c>
      <c r="R30" s="84">
        <v>7.54</v>
      </c>
      <c r="S30" s="88">
        <f t="shared" si="6"/>
        <v>335.63684210526321</v>
      </c>
      <c r="T30" s="84">
        <v>8.0500000000000007</v>
      </c>
      <c r="U30" s="88">
        <f t="shared" si="7"/>
        <v>358.339068825911</v>
      </c>
      <c r="V30" s="83">
        <v>7.8663467074804752</v>
      </c>
      <c r="W30" s="87">
        <f t="shared" si="8"/>
        <v>350.16389493420178</v>
      </c>
      <c r="X30" s="84">
        <v>11.33</v>
      </c>
      <c r="Y30" s="89">
        <f t="shared" si="9"/>
        <v>504.34554655870454</v>
      </c>
      <c r="Z30" s="52" t="s">
        <v>550</v>
      </c>
      <c r="AA30" s="53">
        <v>39539</v>
      </c>
      <c r="AB30" s="52" t="s">
        <v>576</v>
      </c>
      <c r="AC30" s="52" t="s">
        <v>554</v>
      </c>
      <c r="AD30" s="54">
        <v>56999999.999999993</v>
      </c>
      <c r="AE30" s="55">
        <v>1500000</v>
      </c>
      <c r="AF30" s="56">
        <f t="shared" si="10"/>
        <v>3.8880626765722217E-9</v>
      </c>
    </row>
    <row r="31" spans="2:32">
      <c r="B31" s="48" t="s">
        <v>587</v>
      </c>
      <c r="C31" s="85">
        <v>0.252</v>
      </c>
      <c r="D31" s="85">
        <v>10.997000000000003</v>
      </c>
      <c r="E31" s="50">
        <v>5.0119011407242153E-3</v>
      </c>
      <c r="F31" s="51">
        <f t="shared" si="0"/>
        <v>1.4610042809065696E+16</v>
      </c>
      <c r="G31" s="49">
        <f t="shared" si="1"/>
        <v>0.21871379700215957</v>
      </c>
      <c r="H31" s="83">
        <v>171.72716126074539</v>
      </c>
      <c r="I31" s="87">
        <v>7493.9825094619746</v>
      </c>
      <c r="J31" s="83">
        <v>68.119639696681858</v>
      </c>
      <c r="K31" s="87">
        <f t="shared" si="2"/>
        <v>2972.6653878746451</v>
      </c>
      <c r="L31" s="87">
        <v>458.61034960482482</v>
      </c>
      <c r="M31" s="87">
        <f t="shared" si="3"/>
        <v>20013.246089699445</v>
      </c>
      <c r="N31" s="83">
        <v>20.117657510671343</v>
      </c>
      <c r="O31" s="87">
        <f t="shared" si="4"/>
        <v>877.912220812908</v>
      </c>
      <c r="P31" s="83">
        <v>91.643483070023692</v>
      </c>
      <c r="Q31" s="87">
        <f t="shared" si="5"/>
        <v>3999.2197750835353</v>
      </c>
      <c r="R31" s="84">
        <v>9.33</v>
      </c>
      <c r="S31" s="88">
        <f t="shared" si="6"/>
        <v>407.15083333333348</v>
      </c>
      <c r="T31" s="84">
        <v>4.54</v>
      </c>
      <c r="U31" s="88">
        <f t="shared" si="7"/>
        <v>198.12055555555563</v>
      </c>
      <c r="V31" s="83">
        <v>7.7180106121284417</v>
      </c>
      <c r="W31" s="87">
        <f t="shared" si="8"/>
        <v>336.80540754593846</v>
      </c>
      <c r="X31" s="84">
        <v>7.93</v>
      </c>
      <c r="Y31" s="89">
        <f t="shared" si="9"/>
        <v>346.05638888888899</v>
      </c>
      <c r="Z31" s="52" t="s">
        <v>550</v>
      </c>
      <c r="AA31" s="53">
        <v>39539</v>
      </c>
      <c r="AB31" s="52" t="s">
        <v>576</v>
      </c>
      <c r="AC31" s="52" t="s">
        <v>552</v>
      </c>
      <c r="AD31" s="54">
        <v>66000000</v>
      </c>
      <c r="AE31" s="55">
        <v>1400000</v>
      </c>
      <c r="AF31" s="56">
        <f t="shared" si="10"/>
        <v>4.5174405621211637E-9</v>
      </c>
    </row>
    <row r="32" spans="2:32">
      <c r="B32" s="48" t="s">
        <v>588</v>
      </c>
      <c r="C32" s="85">
        <v>0.25600000000000001</v>
      </c>
      <c r="D32" s="85">
        <v>11.119</v>
      </c>
      <c r="E32" s="50">
        <v>6.2919476410837763E-3</v>
      </c>
      <c r="F32" s="51">
        <f t="shared" si="0"/>
        <v>1.8255182250215304E+16</v>
      </c>
      <c r="G32" s="49">
        <f t="shared" si="1"/>
        <v>0.2732818977391035</v>
      </c>
      <c r="H32" s="83">
        <v>215.57997150816527</v>
      </c>
      <c r="I32" s="87">
        <v>9363.4129031222255</v>
      </c>
      <c r="J32" s="83">
        <v>72.890957448521064</v>
      </c>
      <c r="K32" s="87">
        <f t="shared" si="2"/>
        <v>3165.9162338676001</v>
      </c>
      <c r="L32" s="87">
        <v>455.3348063939211</v>
      </c>
      <c r="M32" s="87">
        <f t="shared" si="3"/>
        <v>19776.827001148471</v>
      </c>
      <c r="N32" s="83">
        <v>22.422937076097806</v>
      </c>
      <c r="O32" s="87">
        <f t="shared" si="4"/>
        <v>973.90873964504488</v>
      </c>
      <c r="P32" s="83">
        <v>85.17000557761699</v>
      </c>
      <c r="Q32" s="87">
        <f t="shared" si="5"/>
        <v>3699.2394219434505</v>
      </c>
      <c r="R32" s="84">
        <v>15.45</v>
      </c>
      <c r="S32" s="88">
        <f t="shared" si="6"/>
        <v>671.04902343749995</v>
      </c>
      <c r="T32" s="84">
        <v>5.62</v>
      </c>
      <c r="U32" s="88">
        <f t="shared" si="7"/>
        <v>244.096796875</v>
      </c>
      <c r="V32" s="83">
        <v>9.5200838177076044</v>
      </c>
      <c r="W32" s="87">
        <f t="shared" si="8"/>
        <v>413.49145300426113</v>
      </c>
      <c r="X32" s="84">
        <v>6.37</v>
      </c>
      <c r="Y32" s="89">
        <f t="shared" si="9"/>
        <v>276.6719921875</v>
      </c>
      <c r="Z32" s="52" t="s">
        <v>589</v>
      </c>
      <c r="AA32" s="53">
        <v>37347</v>
      </c>
      <c r="AB32" s="52" t="s">
        <v>576</v>
      </c>
      <c r="AC32" s="52" t="s">
        <v>554</v>
      </c>
      <c r="AD32" s="54">
        <v>117000000</v>
      </c>
      <c r="AE32" s="55">
        <v>2000000</v>
      </c>
      <c r="AF32" s="56">
        <f t="shared" si="10"/>
        <v>6.4091389719552149E-9</v>
      </c>
    </row>
    <row r="33" spans="2:32">
      <c r="B33" s="48" t="s">
        <v>590</v>
      </c>
      <c r="C33" s="85">
        <v>0.252</v>
      </c>
      <c r="D33" s="85">
        <v>11.010000000000002</v>
      </c>
      <c r="E33" s="50">
        <v>5.6664474070443538E-3</v>
      </c>
      <c r="F33" s="51">
        <f t="shared" si="0"/>
        <v>1.6537617719072154E+16</v>
      </c>
      <c r="G33" s="49">
        <f t="shared" si="1"/>
        <v>0.24756978552205691</v>
      </c>
      <c r="H33" s="83">
        <v>176.04187674273805</v>
      </c>
      <c r="I33" s="87">
        <v>7691.3534243553422</v>
      </c>
      <c r="J33" s="83">
        <v>63.924755006886542</v>
      </c>
      <c r="K33" s="87">
        <f t="shared" si="2"/>
        <v>2792.9029866104006</v>
      </c>
      <c r="L33" s="87">
        <v>330.41767900193446</v>
      </c>
      <c r="M33" s="87">
        <f t="shared" si="3"/>
        <v>14436.105737346425</v>
      </c>
      <c r="N33" s="83">
        <v>24.401333033784336</v>
      </c>
      <c r="O33" s="87">
        <f t="shared" si="4"/>
        <v>1066.1058599284349</v>
      </c>
      <c r="P33" s="83">
        <v>70.176583392707869</v>
      </c>
      <c r="Q33" s="87">
        <f t="shared" si="5"/>
        <v>3066.0483458480703</v>
      </c>
      <c r="R33" s="84">
        <v>13.03</v>
      </c>
      <c r="S33" s="88">
        <f t="shared" si="6"/>
        <v>569.28690476190479</v>
      </c>
      <c r="T33" s="84">
        <v>9.01</v>
      </c>
      <c r="U33" s="88">
        <f t="shared" si="7"/>
        <v>393.65119047619055</v>
      </c>
      <c r="V33" s="83">
        <v>10.409337569123121</v>
      </c>
      <c r="W33" s="87">
        <f t="shared" si="8"/>
        <v>454.78891522240309</v>
      </c>
      <c r="X33" s="84">
        <v>6.17</v>
      </c>
      <c r="Y33" s="89">
        <f t="shared" si="9"/>
        <v>269.57023809523815</v>
      </c>
      <c r="Z33" s="52" t="s">
        <v>589</v>
      </c>
      <c r="AA33" s="53">
        <v>39539</v>
      </c>
      <c r="AB33" s="52" t="s">
        <v>576</v>
      </c>
      <c r="AC33" s="52" t="s">
        <v>552</v>
      </c>
      <c r="AD33" s="54">
        <v>88000000</v>
      </c>
      <c r="AE33" s="55">
        <v>1600000</v>
      </c>
      <c r="AF33" s="56">
        <f t="shared" si="10"/>
        <v>5.321201728983808E-9</v>
      </c>
    </row>
    <row r="34" spans="2:32">
      <c r="B34" s="48" t="s">
        <v>591</v>
      </c>
      <c r="C34" s="85">
        <v>0.255</v>
      </c>
      <c r="D34" s="85">
        <v>11.049999999999999</v>
      </c>
      <c r="E34" s="50">
        <v>8.4228672501763663E-3</v>
      </c>
      <c r="F34" s="51">
        <f t="shared" si="0"/>
        <v>2.4381328265971384E+16</v>
      </c>
      <c r="G34" s="49">
        <f t="shared" si="1"/>
        <v>0.36499091417430918</v>
      </c>
      <c r="H34" s="83">
        <v>318.56418169177914</v>
      </c>
      <c r="I34" s="87">
        <v>13804.44787331043</v>
      </c>
      <c r="J34" s="83">
        <v>73.141781411996632</v>
      </c>
      <c r="K34" s="87">
        <f t="shared" si="2"/>
        <v>3169.477194519854</v>
      </c>
      <c r="L34" s="87">
        <v>695.48739583045153</v>
      </c>
      <c r="M34" s="87">
        <f t="shared" si="3"/>
        <v>30137.787152652898</v>
      </c>
      <c r="N34" s="83">
        <v>36.723572698578067</v>
      </c>
      <c r="O34" s="87">
        <f t="shared" si="4"/>
        <v>1591.3548169383828</v>
      </c>
      <c r="P34" s="83">
        <v>135.30667259439568</v>
      </c>
      <c r="Q34" s="87">
        <f t="shared" si="5"/>
        <v>5863.2891457571459</v>
      </c>
      <c r="R34" s="84">
        <v>20.420000000000002</v>
      </c>
      <c r="S34" s="88">
        <f t="shared" si="6"/>
        <v>884.86666666666656</v>
      </c>
      <c r="T34" s="84">
        <v>5.58</v>
      </c>
      <c r="U34" s="88">
        <f t="shared" si="7"/>
        <v>241.79999999999998</v>
      </c>
      <c r="V34" s="83">
        <v>16.934085296099092</v>
      </c>
      <c r="W34" s="87">
        <f t="shared" si="8"/>
        <v>733.81036283096057</v>
      </c>
      <c r="X34" s="84">
        <v>7.91</v>
      </c>
      <c r="Y34" s="89">
        <f t="shared" si="9"/>
        <v>342.76666666666665</v>
      </c>
      <c r="Z34" s="52" t="s">
        <v>563</v>
      </c>
      <c r="AA34" s="53">
        <v>39545</v>
      </c>
      <c r="AB34" s="52" t="s">
        <v>576</v>
      </c>
      <c r="AC34" s="52" t="s">
        <v>554</v>
      </c>
      <c r="AD34" s="54">
        <v>190000000</v>
      </c>
      <c r="AE34" s="55">
        <v>4000000</v>
      </c>
      <c r="AF34" s="56">
        <f t="shared" si="10"/>
        <v>7.7928486064141078E-9</v>
      </c>
    </row>
    <row r="35" spans="2:32">
      <c r="B35" s="48" t="s">
        <v>592</v>
      </c>
      <c r="C35" s="85">
        <v>0.23499999999999999</v>
      </c>
      <c r="D35" s="85">
        <v>10.778</v>
      </c>
      <c r="E35" s="50">
        <v>1.1844130388493575E-2</v>
      </c>
      <c r="F35" s="51">
        <f t="shared" si="0"/>
        <v>3.6286811188375128E+16</v>
      </c>
      <c r="G35" s="49">
        <f t="shared" si="1"/>
        <v>0.54321718011567555</v>
      </c>
      <c r="H35" s="83">
        <v>392.85393029055524</v>
      </c>
      <c r="I35" s="87">
        <v>18017.785790091933</v>
      </c>
      <c r="J35" s="83">
        <v>99.889816679882188</v>
      </c>
      <c r="K35" s="87">
        <f t="shared" si="2"/>
        <v>4581.3295496841292</v>
      </c>
      <c r="L35" s="87">
        <v>746.27804859757646</v>
      </c>
      <c r="M35" s="87">
        <f t="shared" si="3"/>
        <v>34227.169394828423</v>
      </c>
      <c r="N35" s="83">
        <v>63.544226606298821</v>
      </c>
      <c r="O35" s="87">
        <f t="shared" si="4"/>
        <v>2914.3815930327182</v>
      </c>
      <c r="P35" s="83">
        <v>141.90920049387083</v>
      </c>
      <c r="Q35" s="87">
        <f t="shared" si="5"/>
        <v>6508.4994166933611</v>
      </c>
      <c r="R35" s="84">
        <v>24.78</v>
      </c>
      <c r="S35" s="88">
        <f t="shared" si="6"/>
        <v>1136.5057021276598</v>
      </c>
      <c r="T35" s="84">
        <v>12.22</v>
      </c>
      <c r="U35" s="88">
        <f t="shared" si="7"/>
        <v>560.45600000000013</v>
      </c>
      <c r="V35" s="83">
        <v>27.426413895610025</v>
      </c>
      <c r="W35" s="87">
        <f t="shared" si="8"/>
        <v>1257.8803785824889</v>
      </c>
      <c r="X35" s="84">
        <v>10.19</v>
      </c>
      <c r="Y35" s="89">
        <f t="shared" si="9"/>
        <v>467.35242553191495</v>
      </c>
      <c r="Z35" s="52" t="s">
        <v>563</v>
      </c>
      <c r="AA35" s="53">
        <v>39545</v>
      </c>
      <c r="AB35" s="52" t="s">
        <v>576</v>
      </c>
      <c r="AC35" s="52" t="s">
        <v>552</v>
      </c>
      <c r="AD35" s="54">
        <v>252999999.99999997</v>
      </c>
      <c r="AE35" s="55">
        <v>5000000</v>
      </c>
      <c r="AF35" s="56">
        <f t="shared" si="10"/>
        <v>6.9722301771463249E-9</v>
      </c>
    </row>
    <row r="36" spans="2:32">
      <c r="B36" s="48" t="s">
        <v>593</v>
      </c>
      <c r="C36" s="85">
        <v>0.253</v>
      </c>
      <c r="D36" s="85">
        <v>10.954000000000001</v>
      </c>
      <c r="E36" s="50">
        <v>8.7754533815365358E-3</v>
      </c>
      <c r="F36" s="51">
        <f t="shared" ref="F36:F63" si="11">E36*1/C36*D36*1/9.012*6.02E+23*1/(1000000)</f>
        <v>2.538031962543286E+16</v>
      </c>
      <c r="G36" s="49">
        <f t="shared" ref="G36:G63" si="12">E36*1/C36*D36</f>
        <v>0.37994591439269254</v>
      </c>
      <c r="H36" s="83">
        <v>339.93814792180785</v>
      </c>
      <c r="I36" s="87">
        <v>14718.112538875428</v>
      </c>
      <c r="J36" s="83">
        <v>77.411169474576397</v>
      </c>
      <c r="K36" s="87">
        <f t="shared" ref="K36:K63" si="13">J36*1/C36*D36</f>
        <v>3351.6282625474701</v>
      </c>
      <c r="L36" s="87">
        <v>723.67658409728085</v>
      </c>
      <c r="M36" s="87">
        <f t="shared" ref="M36:M63" si="14">L36*1/C36*D36</f>
        <v>31332.621747832469</v>
      </c>
      <c r="N36" s="83">
        <v>39.268891486553592</v>
      </c>
      <c r="O36" s="87">
        <f t="shared" ref="O36:O63" si="15">N36*1/C36*D36</f>
        <v>1700.203309658925</v>
      </c>
      <c r="P36" s="83">
        <v>142.4646728506811</v>
      </c>
      <c r="Q36" s="87">
        <f t="shared" ref="Q36:Q63" si="16">P36*1/C36*D36</f>
        <v>6168.2135431081451</v>
      </c>
      <c r="R36" s="84">
        <v>23.4</v>
      </c>
      <c r="S36" s="88">
        <f t="shared" ref="S36:S63" si="17">R36*1/C36*D36</f>
        <v>1013.1367588932807</v>
      </c>
      <c r="T36" s="84">
        <v>5.0199999999999996</v>
      </c>
      <c r="U36" s="88">
        <f t="shared" ref="U36:U63" si="18">T36*1/C36*D36</f>
        <v>217.34814229249011</v>
      </c>
      <c r="V36" s="83">
        <v>17.756715087845546</v>
      </c>
      <c r="W36" s="87">
        <f t="shared" ref="W36:W63" si="19">V36*1/C36*D36</f>
        <v>768.80259712355769</v>
      </c>
      <c r="X36" s="84">
        <v>7.26</v>
      </c>
      <c r="Y36" s="89">
        <f t="shared" ref="Y36:Y63" si="20">X36*1/C36*D36</f>
        <v>314.3321739130435</v>
      </c>
      <c r="Z36" s="52" t="s">
        <v>563</v>
      </c>
      <c r="AA36" s="53">
        <v>39546</v>
      </c>
      <c r="AB36" s="52" t="s">
        <v>576</v>
      </c>
      <c r="AC36" s="52" t="s">
        <v>554</v>
      </c>
      <c r="AD36" s="54">
        <v>229999999.99999997</v>
      </c>
      <c r="AE36" s="55">
        <v>3000000</v>
      </c>
      <c r="AF36" s="56">
        <f t="shared" ref="AF36:AF63" si="21">AD36/F36</f>
        <v>9.062139618191563E-9</v>
      </c>
    </row>
    <row r="37" spans="2:32">
      <c r="B37" s="48" t="s">
        <v>594</v>
      </c>
      <c r="C37" s="85">
        <v>0.24199999999999999</v>
      </c>
      <c r="D37" s="85">
        <v>10.706</v>
      </c>
      <c r="E37" s="50">
        <v>1.1304869812764429E-2</v>
      </c>
      <c r="F37" s="51">
        <f t="shared" si="11"/>
        <v>3.3408174592602196E+16</v>
      </c>
      <c r="G37" s="49">
        <f t="shared" si="12"/>
        <v>0.50012370336965284</v>
      </c>
      <c r="H37" s="83">
        <v>375.03966524572655</v>
      </c>
      <c r="I37" s="87">
        <v>16591.630810416314</v>
      </c>
      <c r="J37" s="83">
        <v>101.74393117536866</v>
      </c>
      <c r="K37" s="87">
        <f t="shared" si="13"/>
        <v>4501.1178808408959</v>
      </c>
      <c r="L37" s="87">
        <v>731.99454307045585</v>
      </c>
      <c r="M37" s="87">
        <f t="shared" si="14"/>
        <v>32383.196603769837</v>
      </c>
      <c r="N37" s="83">
        <v>59.574844206530962</v>
      </c>
      <c r="O37" s="87">
        <f t="shared" si="15"/>
        <v>2635.5714135335556</v>
      </c>
      <c r="P37" s="83">
        <v>140.45893394129499</v>
      </c>
      <c r="Q37" s="87">
        <f t="shared" si="16"/>
        <v>6213.8568048574552</v>
      </c>
      <c r="R37" s="84">
        <v>23.11</v>
      </c>
      <c r="S37" s="88">
        <f t="shared" si="17"/>
        <v>1022.3787603305785</v>
      </c>
      <c r="T37" s="84">
        <v>11.3</v>
      </c>
      <c r="U37" s="88">
        <f t="shared" si="18"/>
        <v>499.90826446281</v>
      </c>
      <c r="V37" s="83">
        <v>13.886043227648154</v>
      </c>
      <c r="W37" s="87">
        <f t="shared" si="19"/>
        <v>614.31396196364108</v>
      </c>
      <c r="X37" s="84">
        <v>9.81</v>
      </c>
      <c r="Y37" s="89">
        <f t="shared" si="20"/>
        <v>433.99115702479338</v>
      </c>
      <c r="Z37" s="52" t="s">
        <v>563</v>
      </c>
      <c r="AA37" s="53">
        <v>39546</v>
      </c>
      <c r="AB37" s="52" t="s">
        <v>576</v>
      </c>
      <c r="AC37" s="52" t="s">
        <v>552</v>
      </c>
      <c r="AD37" s="54">
        <v>225999999.99999997</v>
      </c>
      <c r="AE37" s="55">
        <v>4000000</v>
      </c>
      <c r="AF37" s="56">
        <f t="shared" si="21"/>
        <v>6.7648113899058918E-9</v>
      </c>
    </row>
    <row r="38" spans="2:32">
      <c r="B38" s="48" t="s">
        <v>595</v>
      </c>
      <c r="C38" s="85">
        <v>0.248</v>
      </c>
      <c r="D38" s="85">
        <v>10.96</v>
      </c>
      <c r="E38" s="50">
        <v>8.2063406575043976E-3</v>
      </c>
      <c r="F38" s="51">
        <f t="shared" si="11"/>
        <v>2.4226112115280616E+16</v>
      </c>
      <c r="G38" s="49">
        <f t="shared" si="12"/>
        <v>0.36266731292842014</v>
      </c>
      <c r="H38" s="83">
        <v>308.64235116385987</v>
      </c>
      <c r="I38" s="87">
        <v>13640.000680467358</v>
      </c>
      <c r="J38" s="83">
        <v>74.715917148659415</v>
      </c>
      <c r="K38" s="87">
        <f t="shared" si="13"/>
        <v>3301.9614997955937</v>
      </c>
      <c r="L38" s="87">
        <v>619.39025450450322</v>
      </c>
      <c r="M38" s="87">
        <f t="shared" si="14"/>
        <v>27373.053182940952</v>
      </c>
      <c r="N38" s="83">
        <v>36.966194353337052</v>
      </c>
      <c r="O38" s="87">
        <f t="shared" si="15"/>
        <v>1633.6672988410248</v>
      </c>
      <c r="P38" s="83">
        <v>133.88849520939883</v>
      </c>
      <c r="Q38" s="87">
        <f t="shared" si="16"/>
        <v>5917.0076915121417</v>
      </c>
      <c r="R38" s="84">
        <v>19.27</v>
      </c>
      <c r="S38" s="88">
        <f t="shared" si="17"/>
        <v>851.60967741935497</v>
      </c>
      <c r="T38" s="84">
        <v>5.14</v>
      </c>
      <c r="U38" s="88">
        <f t="shared" si="18"/>
        <v>227.15483870967739</v>
      </c>
      <c r="V38" s="83">
        <v>12.058620805452307</v>
      </c>
      <c r="W38" s="87">
        <f t="shared" si="19"/>
        <v>532.91324204740852</v>
      </c>
      <c r="X38" s="84">
        <v>7.4</v>
      </c>
      <c r="Y38" s="89">
        <f t="shared" si="20"/>
        <v>327.03225806451616</v>
      </c>
      <c r="Z38" s="52" t="s">
        <v>563</v>
      </c>
      <c r="AA38" s="53">
        <v>39547</v>
      </c>
      <c r="AB38" s="52" t="s">
        <v>576</v>
      </c>
      <c r="AC38" s="52" t="s">
        <v>554</v>
      </c>
      <c r="AD38" s="54">
        <v>192000000</v>
      </c>
      <c r="AE38" s="55">
        <v>3000000</v>
      </c>
      <c r="AF38" s="56">
        <f t="shared" si="21"/>
        <v>7.9253327602201614E-9</v>
      </c>
    </row>
    <row r="39" spans="2:32">
      <c r="B39" s="48" t="s">
        <v>596</v>
      </c>
      <c r="C39" s="85">
        <v>0.247</v>
      </c>
      <c r="D39" s="85">
        <v>10.904</v>
      </c>
      <c r="E39" s="50">
        <v>1.1240325309210715E-2</v>
      </c>
      <c r="F39" s="51">
        <f t="shared" si="11"/>
        <v>3.3146912221996156E+16</v>
      </c>
      <c r="G39" s="49">
        <f t="shared" si="12"/>
        <v>0.49621257964224147</v>
      </c>
      <c r="H39" s="83">
        <v>364.80346920792385</v>
      </c>
      <c r="I39" s="87">
        <v>16104.522381551424</v>
      </c>
      <c r="J39" s="83">
        <v>100.55646742645105</v>
      </c>
      <c r="K39" s="87">
        <f t="shared" si="13"/>
        <v>4439.1405701134508</v>
      </c>
      <c r="L39" s="87">
        <v>708.15925489546692</v>
      </c>
      <c r="M39" s="87">
        <f t="shared" si="14"/>
        <v>31262.22071004118</v>
      </c>
      <c r="N39" s="83">
        <v>55.253517483188652</v>
      </c>
      <c r="O39" s="87">
        <f t="shared" si="15"/>
        <v>2439.2079135088625</v>
      </c>
      <c r="P39" s="83">
        <v>137.48348627960448</v>
      </c>
      <c r="Q39" s="87">
        <f t="shared" si="16"/>
        <v>6069.3114752745232</v>
      </c>
      <c r="R39" s="84">
        <v>23.52</v>
      </c>
      <c r="S39" s="88">
        <f t="shared" si="17"/>
        <v>1038.3080161943319</v>
      </c>
      <c r="T39" s="84">
        <v>10.44</v>
      </c>
      <c r="U39" s="88">
        <f t="shared" si="18"/>
        <v>460.88161943319835</v>
      </c>
      <c r="V39" s="83">
        <v>28.617516881946816</v>
      </c>
      <c r="W39" s="87">
        <f t="shared" si="19"/>
        <v>1263.3417169261056</v>
      </c>
      <c r="X39" s="84">
        <v>9.35</v>
      </c>
      <c r="Y39" s="89">
        <f t="shared" si="20"/>
        <v>412.76275303643723</v>
      </c>
      <c r="Z39" s="52" t="s">
        <v>563</v>
      </c>
      <c r="AA39" s="53">
        <v>39547</v>
      </c>
      <c r="AB39" s="52" t="s">
        <v>576</v>
      </c>
      <c r="AC39" s="52" t="s">
        <v>552</v>
      </c>
      <c r="AD39" s="54">
        <v>238000000</v>
      </c>
      <c r="AE39" s="55">
        <v>4000000</v>
      </c>
      <c r="AF39" s="56">
        <f t="shared" si="21"/>
        <v>7.1801559797194071E-9</v>
      </c>
    </row>
    <row r="40" spans="2:32">
      <c r="B40" s="48" t="s">
        <v>597</v>
      </c>
      <c r="C40" s="85">
        <v>0.252</v>
      </c>
      <c r="D40" s="85">
        <v>10.962</v>
      </c>
      <c r="E40" s="50">
        <v>6.4012888067747839E-3</v>
      </c>
      <c r="F40" s="51">
        <f t="shared" si="11"/>
        <v>1.8600815577342572E+16</v>
      </c>
      <c r="G40" s="49">
        <f t="shared" si="12"/>
        <v>0.27845606309470305</v>
      </c>
      <c r="H40" s="83">
        <v>251.57683459042158</v>
      </c>
      <c r="I40" s="87">
        <v>10943.592304683338</v>
      </c>
      <c r="J40" s="83">
        <v>61.398004649454244</v>
      </c>
      <c r="K40" s="87">
        <f t="shared" si="13"/>
        <v>2670.8132022512596</v>
      </c>
      <c r="L40" s="87">
        <v>540.90146769008732</v>
      </c>
      <c r="M40" s="87">
        <f t="shared" si="14"/>
        <v>23529.213844518799</v>
      </c>
      <c r="N40" s="83">
        <v>27.047407882267947</v>
      </c>
      <c r="O40" s="87">
        <f t="shared" si="15"/>
        <v>1176.5622428786558</v>
      </c>
      <c r="P40" s="83">
        <v>113.70427490954648</v>
      </c>
      <c r="Q40" s="87">
        <f t="shared" si="16"/>
        <v>4946.1359585652717</v>
      </c>
      <c r="R40" s="84">
        <v>14.23</v>
      </c>
      <c r="S40" s="88">
        <f t="shared" si="17"/>
        <v>619.005</v>
      </c>
      <c r="T40" s="84">
        <v>3.73</v>
      </c>
      <c r="U40" s="88">
        <f t="shared" si="18"/>
        <v>162.255</v>
      </c>
      <c r="V40" s="83">
        <v>13.552224022014734</v>
      </c>
      <c r="W40" s="87">
        <f t="shared" si="19"/>
        <v>589.52174495764098</v>
      </c>
      <c r="X40" s="84">
        <v>7.91</v>
      </c>
      <c r="Y40" s="89">
        <f t="shared" si="20"/>
        <v>344.08499999999998</v>
      </c>
      <c r="Z40" s="52" t="s">
        <v>563</v>
      </c>
      <c r="AA40" s="53">
        <v>39549</v>
      </c>
      <c r="AB40" s="52" t="s">
        <v>576</v>
      </c>
      <c r="AC40" s="52" t="s">
        <v>554</v>
      </c>
      <c r="AD40" s="54">
        <v>153000000</v>
      </c>
      <c r="AE40" s="55">
        <v>2000000</v>
      </c>
      <c r="AF40" s="56">
        <f t="shared" si="21"/>
        <v>8.2254457802574775E-9</v>
      </c>
    </row>
    <row r="41" spans="2:32">
      <c r="B41" s="48" t="s">
        <v>598</v>
      </c>
      <c r="C41" s="85">
        <v>0.246</v>
      </c>
      <c r="D41" s="85">
        <v>10.838000000000003</v>
      </c>
      <c r="E41" s="50">
        <v>1.0298794476263654E-2</v>
      </c>
      <c r="F41" s="51">
        <f t="shared" si="11"/>
        <v>3.0309288333403152E+16</v>
      </c>
      <c r="G41" s="49">
        <f t="shared" si="12"/>
        <v>0.45373306721034756</v>
      </c>
      <c r="H41" s="83">
        <v>349.3997654587854</v>
      </c>
      <c r="I41" s="87">
        <v>15393.474219684216</v>
      </c>
      <c r="J41" s="83">
        <v>85.961797979639258</v>
      </c>
      <c r="K41" s="87">
        <f t="shared" si="13"/>
        <v>3787.2112459484983</v>
      </c>
      <c r="L41" s="87">
        <v>708.82554853622696</v>
      </c>
      <c r="M41" s="87">
        <f t="shared" si="14"/>
        <v>31228.663800957842</v>
      </c>
      <c r="N41" s="83">
        <v>52.19568519865399</v>
      </c>
      <c r="O41" s="87">
        <f t="shared" si="15"/>
        <v>2299.5806348902929</v>
      </c>
      <c r="P41" s="83">
        <v>136.51556851327899</v>
      </c>
      <c r="Q41" s="87">
        <f t="shared" si="16"/>
        <v>6014.4541932801549</v>
      </c>
      <c r="R41" s="84">
        <v>19.059999999999999</v>
      </c>
      <c r="S41" s="88">
        <f t="shared" si="17"/>
        <v>839.72471544715461</v>
      </c>
      <c r="T41" s="84">
        <v>11.19</v>
      </c>
      <c r="U41" s="88">
        <f t="shared" si="18"/>
        <v>492.9968292682928</v>
      </c>
      <c r="V41" s="83">
        <v>26.813582607547168</v>
      </c>
      <c r="W41" s="87">
        <f t="shared" si="19"/>
        <v>1181.3236109780337</v>
      </c>
      <c r="X41" s="84">
        <v>12.14</v>
      </c>
      <c r="Y41" s="89">
        <f t="shared" si="20"/>
        <v>534.85089430894323</v>
      </c>
      <c r="Z41" s="52" t="s">
        <v>563</v>
      </c>
      <c r="AA41" s="53">
        <v>39549</v>
      </c>
      <c r="AB41" s="52" t="s">
        <v>576</v>
      </c>
      <c r="AC41" s="52" t="s">
        <v>552</v>
      </c>
      <c r="AD41" s="54">
        <v>242000000</v>
      </c>
      <c r="AE41" s="55">
        <v>4000000</v>
      </c>
      <c r="AF41" s="56">
        <f t="shared" si="21"/>
        <v>7.984351111711769E-9</v>
      </c>
    </row>
    <row r="42" spans="2:32">
      <c r="B42" s="48" t="s">
        <v>599</v>
      </c>
      <c r="C42" s="85">
        <v>0.251</v>
      </c>
      <c r="D42" s="85">
        <v>10.734999999999999</v>
      </c>
      <c r="E42" s="50">
        <v>6.0094668610376593E-3</v>
      </c>
      <c r="F42" s="51">
        <f t="shared" si="11"/>
        <v>1.7168785711769006E+16</v>
      </c>
      <c r="G42" s="49">
        <f t="shared" si="12"/>
        <v>0.2570184332798377</v>
      </c>
      <c r="H42" s="83">
        <v>237.91031269368668</v>
      </c>
      <c r="I42" s="87">
        <v>10175.168154449108</v>
      </c>
      <c r="J42" s="83">
        <v>64.799922567451546</v>
      </c>
      <c r="K42" s="87">
        <f t="shared" si="13"/>
        <v>2771.4229831139137</v>
      </c>
      <c r="L42" s="87">
        <v>526.69516562060028</v>
      </c>
      <c r="M42" s="87">
        <f t="shared" si="14"/>
        <v>22526.185669072285</v>
      </c>
      <c r="N42" s="83">
        <v>20.799728381235575</v>
      </c>
      <c r="O42" s="87">
        <f t="shared" si="15"/>
        <v>889.58200865563299</v>
      </c>
      <c r="P42" s="83">
        <v>111.95965624623015</v>
      </c>
      <c r="Q42" s="87">
        <f t="shared" si="16"/>
        <v>4788.3940629612771</v>
      </c>
      <c r="R42" s="84">
        <v>15.35</v>
      </c>
      <c r="S42" s="88">
        <f t="shared" si="17"/>
        <v>656.50298804780869</v>
      </c>
      <c r="T42" s="84">
        <v>2.66</v>
      </c>
      <c r="U42" s="88">
        <f t="shared" si="18"/>
        <v>113.76533864541834</v>
      </c>
      <c r="V42" s="83">
        <v>7.47558052370987</v>
      </c>
      <c r="W42" s="87">
        <f t="shared" si="19"/>
        <v>319.72253753795002</v>
      </c>
      <c r="X42" s="84">
        <v>5.64</v>
      </c>
      <c r="Y42" s="89">
        <f t="shared" si="20"/>
        <v>241.21673306772905</v>
      </c>
      <c r="Z42" s="52" t="s">
        <v>563</v>
      </c>
      <c r="AA42" s="53">
        <v>39653</v>
      </c>
      <c r="AB42" s="52" t="s">
        <v>576</v>
      </c>
      <c r="AC42" s="52" t="s">
        <v>600</v>
      </c>
      <c r="AD42" s="54">
        <v>166000000</v>
      </c>
      <c r="AE42" s="55">
        <v>3000000</v>
      </c>
      <c r="AF42" s="56">
        <f t="shared" si="21"/>
        <v>9.6687094117674784E-9</v>
      </c>
    </row>
    <row r="43" spans="2:32">
      <c r="B43" s="48" t="s">
        <v>601</v>
      </c>
      <c r="C43" s="85">
        <v>0.154</v>
      </c>
      <c r="D43" s="85">
        <v>10.922000000000001</v>
      </c>
      <c r="E43" s="50">
        <v>7.7046824966994507E-3</v>
      </c>
      <c r="F43" s="51">
        <f t="shared" si="11"/>
        <v>3.6501566757907744E+16</v>
      </c>
      <c r="G43" s="49">
        <f t="shared" si="12"/>
        <v>0.54643209239578838</v>
      </c>
      <c r="H43" s="83">
        <v>257.64881201873231</v>
      </c>
      <c r="I43" s="87">
        <v>18272.98912252334</v>
      </c>
      <c r="J43" s="83">
        <v>59.053183146193</v>
      </c>
      <c r="K43" s="87">
        <f t="shared" si="13"/>
        <v>4188.1744566410389</v>
      </c>
      <c r="L43" s="87">
        <v>518.76487431882697</v>
      </c>
      <c r="M43" s="87">
        <f t="shared" si="14"/>
        <v>36791.882839676808</v>
      </c>
      <c r="N43" s="83">
        <v>40.293198199839573</v>
      </c>
      <c r="O43" s="87">
        <f t="shared" si="15"/>
        <v>2857.6773424587518</v>
      </c>
      <c r="P43" s="83">
        <v>106.12637941654357</v>
      </c>
      <c r="Q43" s="87">
        <f t="shared" si="16"/>
        <v>7526.7033505681102</v>
      </c>
      <c r="R43" s="84">
        <v>12.39</v>
      </c>
      <c r="S43" s="88">
        <f t="shared" si="17"/>
        <v>878.72454545454548</v>
      </c>
      <c r="T43" s="84">
        <v>6.53</v>
      </c>
      <c r="U43" s="88">
        <f t="shared" si="18"/>
        <v>463.12116883116892</v>
      </c>
      <c r="V43" s="83">
        <v>20.072459456863932</v>
      </c>
      <c r="W43" s="87">
        <f t="shared" si="19"/>
        <v>1423.5805336874537</v>
      </c>
      <c r="X43" s="84">
        <v>9.31</v>
      </c>
      <c r="Y43" s="89">
        <f t="shared" si="20"/>
        <v>660.28454545454554</v>
      </c>
      <c r="Z43" s="52" t="s">
        <v>563</v>
      </c>
      <c r="AA43" s="53">
        <v>39653</v>
      </c>
      <c r="AB43" s="52" t="s">
        <v>576</v>
      </c>
      <c r="AC43" s="52" t="s">
        <v>552</v>
      </c>
      <c r="AD43" s="54">
        <v>267000000</v>
      </c>
      <c r="AE43" s="55">
        <v>4000000</v>
      </c>
      <c r="AF43" s="56">
        <f t="shared" si="21"/>
        <v>7.3147545082337268E-9</v>
      </c>
    </row>
    <row r="44" spans="2:32">
      <c r="B44" s="48" t="s">
        <v>602</v>
      </c>
      <c r="C44" s="85">
        <v>0.24199999999999999</v>
      </c>
      <c r="D44" s="85">
        <v>11.16</v>
      </c>
      <c r="E44" s="50">
        <v>7.0669064267221806E-3</v>
      </c>
      <c r="F44" s="51">
        <f t="shared" si="11"/>
        <v>2.1769751802360928E+16</v>
      </c>
      <c r="G44" s="49">
        <f t="shared" si="12"/>
        <v>0.3258953542240477</v>
      </c>
      <c r="H44" s="83">
        <v>281.96030025980542</v>
      </c>
      <c r="I44" s="87">
        <v>13002.797317766235</v>
      </c>
      <c r="J44" s="83">
        <v>65.882527607099505</v>
      </c>
      <c r="K44" s="87">
        <f t="shared" si="13"/>
        <v>3038.2190417158286</v>
      </c>
      <c r="L44" s="87">
        <v>572.83680249268423</v>
      </c>
      <c r="M44" s="87">
        <f t="shared" si="14"/>
        <v>26416.771552968417</v>
      </c>
      <c r="N44" s="83">
        <v>28.42663217344225</v>
      </c>
      <c r="O44" s="87">
        <f t="shared" si="15"/>
        <v>1310.9141118000641</v>
      </c>
      <c r="P44" s="83">
        <v>124.9425927471043</v>
      </c>
      <c r="Q44" s="87">
        <f t="shared" si="16"/>
        <v>5761.8154341226618</v>
      </c>
      <c r="R44" s="84">
        <v>17.03</v>
      </c>
      <c r="S44" s="88">
        <f t="shared" si="17"/>
        <v>785.35041322314066</v>
      </c>
      <c r="T44" s="84">
        <v>5.16</v>
      </c>
      <c r="U44" s="88">
        <f t="shared" si="18"/>
        <v>237.95702479338846</v>
      </c>
      <c r="V44" s="83">
        <v>9.7277127031923492</v>
      </c>
      <c r="W44" s="87">
        <f t="shared" si="19"/>
        <v>448.60030482490333</v>
      </c>
      <c r="X44" s="84">
        <v>6.64</v>
      </c>
      <c r="Y44" s="89">
        <f t="shared" si="20"/>
        <v>306.20826446280989</v>
      </c>
      <c r="Z44" s="52" t="s">
        <v>563</v>
      </c>
      <c r="AA44" s="53">
        <v>39808</v>
      </c>
      <c r="AB44" s="52" t="s">
        <v>576</v>
      </c>
      <c r="AC44" s="52" t="s">
        <v>554</v>
      </c>
      <c r="AD44" s="54">
        <v>169000000</v>
      </c>
      <c r="AE44" s="55">
        <v>3000000</v>
      </c>
      <c r="AF44" s="56">
        <f t="shared" si="21"/>
        <v>7.7630650792110527E-9</v>
      </c>
    </row>
    <row r="45" spans="2:32">
      <c r="B45" s="48" t="s">
        <v>603</v>
      </c>
      <c r="C45" s="85">
        <v>0.25900000000000001</v>
      </c>
      <c r="D45" s="85">
        <v>11.321999999999999</v>
      </c>
      <c r="E45" s="50">
        <v>9.8710591750708777E-3</v>
      </c>
      <c r="F45" s="51">
        <f t="shared" si="11"/>
        <v>2.8824544302171012E+16</v>
      </c>
      <c r="G45" s="49">
        <f t="shared" si="12"/>
        <v>0.43150630108166971</v>
      </c>
      <c r="H45" s="83">
        <v>368.58236864701547</v>
      </c>
      <c r="I45" s="87">
        <v>16112.314972283819</v>
      </c>
      <c r="J45" s="83">
        <v>94.859285295328846</v>
      </c>
      <c r="K45" s="87">
        <f t="shared" si="13"/>
        <v>4146.7059000529462</v>
      </c>
      <c r="L45" s="87">
        <v>769.8401210788943</v>
      </c>
      <c r="M45" s="87">
        <f t="shared" si="14"/>
        <v>33653.011007163092</v>
      </c>
      <c r="N45" s="83">
        <v>44.876792373946053</v>
      </c>
      <c r="O45" s="87">
        <f t="shared" si="15"/>
        <v>1961.7569237753557</v>
      </c>
      <c r="P45" s="83">
        <v>149.73333026181734</v>
      </c>
      <c r="Q45" s="87">
        <f t="shared" si="16"/>
        <v>6545.485580016586</v>
      </c>
      <c r="R45" s="84">
        <v>22.48</v>
      </c>
      <c r="S45" s="88">
        <f t="shared" si="17"/>
        <v>982.69714285714269</v>
      </c>
      <c r="T45" s="84">
        <v>7.48</v>
      </c>
      <c r="U45" s="88">
        <f t="shared" si="18"/>
        <v>326.98285714285714</v>
      </c>
      <c r="V45" s="83">
        <v>14.047320408393299</v>
      </c>
      <c r="W45" s="87">
        <f t="shared" si="19"/>
        <v>614.06857785262127</v>
      </c>
      <c r="X45" s="84">
        <v>9.2200000000000006</v>
      </c>
      <c r="Y45" s="89">
        <f t="shared" si="20"/>
        <v>403.04571428571427</v>
      </c>
      <c r="Z45" s="52" t="s">
        <v>563</v>
      </c>
      <c r="AA45" s="53">
        <v>39808</v>
      </c>
      <c r="AB45" s="52" t="s">
        <v>576</v>
      </c>
      <c r="AC45" s="52" t="s">
        <v>552</v>
      </c>
      <c r="AD45" s="54">
        <v>216000000</v>
      </c>
      <c r="AE45" s="55">
        <v>3000000</v>
      </c>
      <c r="AF45" s="56">
        <f t="shared" si="21"/>
        <v>7.4936136972590842E-9</v>
      </c>
    </row>
    <row r="46" spans="2:32">
      <c r="B46" s="48" t="s">
        <v>604</v>
      </c>
      <c r="C46" s="85">
        <v>0.24199999999999999</v>
      </c>
      <c r="D46" s="85">
        <v>10.866999999999997</v>
      </c>
      <c r="E46" s="50">
        <v>7.1480575782782762E-3</v>
      </c>
      <c r="F46" s="51">
        <f t="shared" si="11"/>
        <v>2.1441622788209064E+16</v>
      </c>
      <c r="G46" s="49">
        <f t="shared" si="12"/>
        <v>0.32098323017830582</v>
      </c>
      <c r="H46" s="83">
        <v>231.63682887576041</v>
      </c>
      <c r="I46" s="87">
        <v>10401.642228896231</v>
      </c>
      <c r="J46" s="83">
        <v>92.636854912444804</v>
      </c>
      <c r="K46" s="87">
        <f t="shared" si="13"/>
        <v>4159.8541418741215</v>
      </c>
      <c r="L46" s="87">
        <v>473.40045830372992</v>
      </c>
      <c r="M46" s="87">
        <f t="shared" si="14"/>
        <v>21258.028018126577</v>
      </c>
      <c r="N46" s="83">
        <v>32.079783432020108</v>
      </c>
      <c r="O46" s="87">
        <f t="shared" si="15"/>
        <v>1440.5413494039772</v>
      </c>
      <c r="P46" s="83">
        <v>94.795168202582886</v>
      </c>
      <c r="Q46" s="87">
        <f t="shared" si="16"/>
        <v>4256.773110981273</v>
      </c>
      <c r="R46" s="84">
        <v>17.59</v>
      </c>
      <c r="S46" s="88">
        <f t="shared" si="17"/>
        <v>789.87822314049561</v>
      </c>
      <c r="T46" s="84">
        <v>7.52</v>
      </c>
      <c r="U46" s="88">
        <f t="shared" si="18"/>
        <v>337.68528925619825</v>
      </c>
      <c r="V46" s="83">
        <v>15.989315547075364</v>
      </c>
      <c r="W46" s="87">
        <f t="shared" si="19"/>
        <v>717.99955392590061</v>
      </c>
      <c r="X46" s="84">
        <v>10.75</v>
      </c>
      <c r="Y46" s="89">
        <f t="shared" si="20"/>
        <v>482.72830578512384</v>
      </c>
      <c r="Z46" s="52" t="s">
        <v>560</v>
      </c>
      <c r="AA46" s="53">
        <v>39650</v>
      </c>
      <c r="AB46" s="52" t="s">
        <v>576</v>
      </c>
      <c r="AC46" s="52" t="s">
        <v>600</v>
      </c>
      <c r="AD46" s="54">
        <v>150000000</v>
      </c>
      <c r="AE46" s="55">
        <v>2000000</v>
      </c>
      <c r="AF46" s="56">
        <f t="shared" si="21"/>
        <v>6.9957391509791095E-9</v>
      </c>
    </row>
    <row r="47" spans="2:32">
      <c r="B47" s="48" t="s">
        <v>605</v>
      </c>
      <c r="C47" s="85">
        <v>0.245</v>
      </c>
      <c r="D47" s="85">
        <v>11.13</v>
      </c>
      <c r="E47" s="50">
        <v>6.0283771078719593E-3</v>
      </c>
      <c r="F47" s="51">
        <f t="shared" si="11"/>
        <v>1.829383678940106E+16</v>
      </c>
      <c r="G47" s="49">
        <f t="shared" si="12"/>
        <v>0.27386056004332615</v>
      </c>
      <c r="H47" s="83">
        <v>212.23932336381034</v>
      </c>
      <c r="I47" s="87">
        <v>9641.7292613845275</v>
      </c>
      <c r="J47" s="83">
        <v>56.733461112589524</v>
      </c>
      <c r="K47" s="87">
        <f t="shared" si="13"/>
        <v>2577.3200905433528</v>
      </c>
      <c r="L47" s="87">
        <v>426.64056590140689</v>
      </c>
      <c r="M47" s="87">
        <f t="shared" si="14"/>
        <v>19381.6714223782</v>
      </c>
      <c r="N47" s="83">
        <v>30.08035187248452</v>
      </c>
      <c r="O47" s="87">
        <f t="shared" si="15"/>
        <v>1366.5074136357255</v>
      </c>
      <c r="P47" s="83">
        <v>104.57647973111825</v>
      </c>
      <c r="Q47" s="87">
        <f t="shared" si="16"/>
        <v>4750.7600792136582</v>
      </c>
      <c r="R47" s="84">
        <v>10.76</v>
      </c>
      <c r="S47" s="88">
        <f t="shared" si="17"/>
        <v>488.81142857142856</v>
      </c>
      <c r="T47" s="84">
        <v>7.81</v>
      </c>
      <c r="U47" s="88">
        <f t="shared" si="18"/>
        <v>354.79714285714289</v>
      </c>
      <c r="V47" s="83">
        <v>12.728044720700327</v>
      </c>
      <c r="W47" s="87">
        <f t="shared" si="19"/>
        <v>578.21688874038637</v>
      </c>
      <c r="X47" s="84">
        <v>11.61</v>
      </c>
      <c r="Y47" s="89">
        <f t="shared" si="20"/>
        <v>527.42571428571432</v>
      </c>
      <c r="Z47" s="52" t="s">
        <v>560</v>
      </c>
      <c r="AA47" s="53">
        <v>39650</v>
      </c>
      <c r="AB47" s="52" t="s">
        <v>576</v>
      </c>
      <c r="AC47" s="52" t="s">
        <v>552</v>
      </c>
      <c r="AD47" s="54">
        <v>100000000</v>
      </c>
      <c r="AE47" s="55">
        <v>2000000</v>
      </c>
      <c r="AF47" s="56">
        <f t="shared" si="21"/>
        <v>5.4663218629968983E-9</v>
      </c>
    </row>
    <row r="48" spans="2:32">
      <c r="B48" s="48" t="s">
        <v>606</v>
      </c>
      <c r="C48" s="85">
        <v>0.25600000000000001</v>
      </c>
      <c r="D48" s="85">
        <v>10.861999999999998</v>
      </c>
      <c r="E48" s="50">
        <v>6.0516744662129588E-3</v>
      </c>
      <c r="F48" s="51">
        <f t="shared" si="11"/>
        <v>1.7152234263736498E+16</v>
      </c>
      <c r="G48" s="49">
        <f t="shared" si="12"/>
        <v>0.25677065645314506</v>
      </c>
      <c r="H48" s="83">
        <v>224.94197603742325</v>
      </c>
      <c r="I48" s="87">
        <v>9544.2177489003552</v>
      </c>
      <c r="J48" s="83">
        <v>96.960380757086085</v>
      </c>
      <c r="K48" s="87">
        <f t="shared" si="13"/>
        <v>4113.9986554041752</v>
      </c>
      <c r="L48" s="87">
        <v>500.25993274441163</v>
      </c>
      <c r="M48" s="87">
        <f t="shared" si="14"/>
        <v>21225.872615116401</v>
      </c>
      <c r="N48" s="83">
        <v>28.394083235359087</v>
      </c>
      <c r="O48" s="87">
        <f t="shared" si="15"/>
        <v>1204.7520785252748</v>
      </c>
      <c r="P48" s="83">
        <v>92.588927810034406</v>
      </c>
      <c r="Q48" s="87">
        <f t="shared" si="16"/>
        <v>3928.5192729398186</v>
      </c>
      <c r="R48" s="84">
        <v>13.77</v>
      </c>
      <c r="S48" s="88">
        <f t="shared" si="17"/>
        <v>584.25679687499996</v>
      </c>
      <c r="T48" s="84">
        <v>9.3699999999999992</v>
      </c>
      <c r="U48" s="88">
        <f t="shared" si="18"/>
        <v>397.56617187499984</v>
      </c>
      <c r="V48" s="83">
        <v>12.719545146956353</v>
      </c>
      <c r="W48" s="87">
        <f t="shared" si="19"/>
        <v>539.68632572749948</v>
      </c>
      <c r="X48" s="84">
        <v>12.85</v>
      </c>
      <c r="Y48" s="89">
        <f t="shared" si="20"/>
        <v>545.22148437499993</v>
      </c>
      <c r="Z48" s="52" t="s">
        <v>560</v>
      </c>
      <c r="AA48" s="53">
        <v>39798</v>
      </c>
      <c r="AB48" s="52" t="s">
        <v>576</v>
      </c>
      <c r="AC48" s="52" t="s">
        <v>554</v>
      </c>
      <c r="AD48" s="54">
        <v>110000000.00000001</v>
      </c>
      <c r="AE48" s="55">
        <v>2000000</v>
      </c>
      <c r="AF48" s="56">
        <f t="shared" si="21"/>
        <v>6.4131586770922084E-9</v>
      </c>
    </row>
    <row r="49" spans="2:32">
      <c r="B49" s="48" t="s">
        <v>607</v>
      </c>
      <c r="C49" s="85">
        <v>0.26</v>
      </c>
      <c r="D49" s="85">
        <v>11.137999999999998</v>
      </c>
      <c r="E49" s="50">
        <v>7.1545258604979005E-3</v>
      </c>
      <c r="F49" s="51">
        <f t="shared" si="11"/>
        <v>2.047340282981828E+16</v>
      </c>
      <c r="G49" s="49">
        <f t="shared" si="12"/>
        <v>0.30648888090086768</v>
      </c>
      <c r="H49" s="83">
        <v>252.61917428355454</v>
      </c>
      <c r="I49" s="87">
        <v>10821.81678142396</v>
      </c>
      <c r="J49" s="83">
        <v>60.532362143660407</v>
      </c>
      <c r="K49" s="87">
        <f t="shared" si="13"/>
        <v>2593.1132675234207</v>
      </c>
      <c r="L49" s="87">
        <v>554.33742908455577</v>
      </c>
      <c r="M49" s="87">
        <f t="shared" si="14"/>
        <v>23746.962635168387</v>
      </c>
      <c r="N49" s="83">
        <v>39.652628746177562</v>
      </c>
      <c r="O49" s="87">
        <f t="shared" si="15"/>
        <v>1698.6576114420216</v>
      </c>
      <c r="P49" s="83">
        <v>119.35655183609182</v>
      </c>
      <c r="Q49" s="87">
        <f t="shared" si="16"/>
        <v>5113.0510551938096</v>
      </c>
      <c r="R49" s="84">
        <v>11.1</v>
      </c>
      <c r="S49" s="88">
        <f t="shared" si="17"/>
        <v>475.50692307692293</v>
      </c>
      <c r="T49" s="84">
        <v>10.84</v>
      </c>
      <c r="U49" s="88">
        <f t="shared" si="18"/>
        <v>464.36892307692301</v>
      </c>
      <c r="V49" s="83">
        <v>15.36127774811091</v>
      </c>
      <c r="W49" s="87">
        <f t="shared" si="19"/>
        <v>658.05350599407416</v>
      </c>
      <c r="X49" s="84">
        <v>17.920000000000002</v>
      </c>
      <c r="Y49" s="89">
        <f t="shared" si="20"/>
        <v>767.66523076923079</v>
      </c>
      <c r="Z49" s="52" t="s">
        <v>560</v>
      </c>
      <c r="AA49" s="53">
        <v>39798</v>
      </c>
      <c r="AB49" s="52" t="s">
        <v>576</v>
      </c>
      <c r="AC49" s="52" t="s">
        <v>552</v>
      </c>
      <c r="AD49" s="54">
        <v>97000000</v>
      </c>
      <c r="AE49" s="55">
        <v>1799999.9999999998</v>
      </c>
      <c r="AF49" s="56">
        <f t="shared" si="21"/>
        <v>4.7378543179312299E-9</v>
      </c>
    </row>
    <row r="50" spans="2:32">
      <c r="B50" s="48" t="s">
        <v>608</v>
      </c>
      <c r="C50" s="85">
        <v>0.251</v>
      </c>
      <c r="D50" s="85">
        <v>10.882999999999999</v>
      </c>
      <c r="E50" s="50">
        <v>1.1936979235842185E-2</v>
      </c>
      <c r="F50" s="51">
        <f t="shared" si="11"/>
        <v>3.4573604076481312E+16</v>
      </c>
      <c r="G50" s="49">
        <f t="shared" si="12"/>
        <v>0.51757029889908568</v>
      </c>
      <c r="H50" s="83">
        <v>402.08591001170657</v>
      </c>
      <c r="I50" s="87">
        <v>17433.868361184868</v>
      </c>
      <c r="J50" s="83">
        <v>84.747640474251938</v>
      </c>
      <c r="K50" s="87">
        <f t="shared" si="13"/>
        <v>3674.5361405628832</v>
      </c>
      <c r="L50" s="87">
        <v>991.0388649927479</v>
      </c>
      <c r="M50" s="87">
        <f t="shared" si="14"/>
        <v>42970.023775761249</v>
      </c>
      <c r="N50" s="83">
        <v>29.847105880840871</v>
      </c>
      <c r="O50" s="87">
        <f t="shared" si="15"/>
        <v>1294.1277023951841</v>
      </c>
      <c r="P50" s="83">
        <v>147.32655380761682</v>
      </c>
      <c r="Q50" s="87">
        <f t="shared" si="16"/>
        <v>6387.8680680808511</v>
      </c>
      <c r="R50" s="84">
        <v>42.27</v>
      </c>
      <c r="S50" s="88">
        <f t="shared" si="17"/>
        <v>1832.7665737051793</v>
      </c>
      <c r="T50" s="84">
        <v>4.33</v>
      </c>
      <c r="U50" s="88">
        <f t="shared" si="18"/>
        <v>187.74258964143425</v>
      </c>
      <c r="V50" s="83">
        <v>11.122316699915595</v>
      </c>
      <c r="W50" s="87">
        <f t="shared" si="19"/>
        <v>482.24769978159924</v>
      </c>
      <c r="X50" s="84">
        <v>3.76</v>
      </c>
      <c r="Y50" s="89">
        <f t="shared" si="20"/>
        <v>163.0282071713147</v>
      </c>
      <c r="Z50" s="52" t="s">
        <v>556</v>
      </c>
      <c r="AA50" s="53">
        <v>39650</v>
      </c>
      <c r="AB50" s="52" t="s">
        <v>576</v>
      </c>
      <c r="AC50" s="52" t="s">
        <v>600</v>
      </c>
      <c r="AD50" s="54">
        <v>721000000</v>
      </c>
      <c r="AE50" s="55">
        <v>10000000</v>
      </c>
      <c r="AF50" s="56">
        <f t="shared" si="21"/>
        <v>2.0854059600065246E-8</v>
      </c>
    </row>
    <row r="51" spans="2:32">
      <c r="B51" s="48" t="s">
        <v>609</v>
      </c>
      <c r="C51" s="85">
        <v>8.1000000000000003E-2</v>
      </c>
      <c r="D51" s="85">
        <v>11.045000000000002</v>
      </c>
      <c r="E51" s="50">
        <v>3.3836697028652128E-3</v>
      </c>
      <c r="F51" s="51">
        <f t="shared" si="11"/>
        <v>3.082080461253864E+16</v>
      </c>
      <c r="G51" s="49">
        <f t="shared" si="12"/>
        <v>0.46139051689069477</v>
      </c>
      <c r="H51" s="83">
        <v>106.85026700838156</v>
      </c>
      <c r="I51" s="87">
        <v>14569.891347007093</v>
      </c>
      <c r="J51" s="83">
        <v>29.988598660828448</v>
      </c>
      <c r="K51" s="87">
        <f t="shared" si="13"/>
        <v>4089.1860766524719</v>
      </c>
      <c r="L51" s="87">
        <v>263.91790980631589</v>
      </c>
      <c r="M51" s="87">
        <f t="shared" si="14"/>
        <v>35987.324861861227</v>
      </c>
      <c r="N51" s="83">
        <v>13.635344334262442</v>
      </c>
      <c r="O51" s="87">
        <f t="shared" si="15"/>
        <v>1859.288619406527</v>
      </c>
      <c r="P51" s="83">
        <v>35.200175629087092</v>
      </c>
      <c r="Q51" s="87">
        <f t="shared" si="16"/>
        <v>4799.8264175711965</v>
      </c>
      <c r="R51" s="84">
        <v>17.53</v>
      </c>
      <c r="S51" s="88">
        <f t="shared" si="17"/>
        <v>2390.3561728395066</v>
      </c>
      <c r="T51" s="84">
        <v>2.95</v>
      </c>
      <c r="U51" s="88">
        <f t="shared" si="18"/>
        <v>402.25617283950623</v>
      </c>
      <c r="V51" s="83">
        <v>7.2565199120016137</v>
      </c>
      <c r="W51" s="87">
        <f t="shared" si="19"/>
        <v>989.48472133404744</v>
      </c>
      <c r="X51" s="84">
        <v>2.0299999999999998</v>
      </c>
      <c r="Y51" s="89">
        <f t="shared" si="20"/>
        <v>276.80679012345678</v>
      </c>
      <c r="Z51" s="52" t="s">
        <v>556</v>
      </c>
      <c r="AA51" s="53">
        <v>39650</v>
      </c>
      <c r="AB51" s="52" t="s">
        <v>576</v>
      </c>
      <c r="AC51" s="52" t="s">
        <v>552</v>
      </c>
      <c r="AD51" s="54">
        <v>576000000</v>
      </c>
      <c r="AE51" s="55">
        <v>8000000</v>
      </c>
      <c r="AF51" s="56">
        <f t="shared" si="21"/>
        <v>1.868867497916227E-8</v>
      </c>
    </row>
    <row r="52" spans="2:32">
      <c r="B52" s="48" t="s">
        <v>610</v>
      </c>
      <c r="C52" s="85">
        <v>0.25600000000000001</v>
      </c>
      <c r="D52" s="85">
        <v>10.919</v>
      </c>
      <c r="E52" s="50">
        <v>9.3843977620858606E-3</v>
      </c>
      <c r="F52" s="51">
        <f t="shared" si="11"/>
        <v>2.6737735093164732E+16</v>
      </c>
      <c r="G52" s="49">
        <f t="shared" si="12"/>
        <v>0.40026655923521687</v>
      </c>
      <c r="H52" s="83">
        <v>286.10169145661717</v>
      </c>
      <c r="I52" s="87">
        <v>12202.907691464074</v>
      </c>
      <c r="J52" s="83">
        <v>100.54317970463032</v>
      </c>
      <c r="K52" s="87">
        <f t="shared" si="13"/>
        <v>4288.4022624799154</v>
      </c>
      <c r="L52" s="87">
        <v>979.8189595466531</v>
      </c>
      <c r="M52" s="87">
        <f t="shared" si="14"/>
        <v>41791.575075351197</v>
      </c>
      <c r="N52" s="83">
        <v>35.23500133431213</v>
      </c>
      <c r="O52" s="87">
        <f t="shared" si="15"/>
        <v>1502.8553889427899</v>
      </c>
      <c r="P52" s="83">
        <v>118.14874785674664</v>
      </c>
      <c r="Q52" s="87">
        <f t="shared" si="16"/>
        <v>5039.3210072180336</v>
      </c>
      <c r="R52" s="84">
        <v>41.32</v>
      </c>
      <c r="S52" s="88">
        <f t="shared" si="17"/>
        <v>1762.3948437500001</v>
      </c>
      <c r="T52" s="84">
        <v>20</v>
      </c>
      <c r="U52" s="88">
        <f t="shared" si="18"/>
        <v>853.046875</v>
      </c>
      <c r="V52" s="83">
        <v>19.512551513951998</v>
      </c>
      <c r="W52" s="87">
        <f t="shared" si="19"/>
        <v>832.25605461266343</v>
      </c>
      <c r="X52" s="84">
        <v>4.75</v>
      </c>
      <c r="Y52" s="89">
        <f t="shared" si="20"/>
        <v>202.5986328125</v>
      </c>
      <c r="Z52" s="52" t="s">
        <v>589</v>
      </c>
      <c r="AA52" s="53">
        <v>39736</v>
      </c>
      <c r="AB52" s="52" t="s">
        <v>576</v>
      </c>
      <c r="AC52" s="52" t="s">
        <v>554</v>
      </c>
      <c r="AD52" s="54">
        <v>200000000</v>
      </c>
      <c r="AE52" s="55">
        <v>3000000</v>
      </c>
      <c r="AF52" s="56">
        <f t="shared" si="21"/>
        <v>7.4800651327841247E-9</v>
      </c>
    </row>
    <row r="53" spans="2:32">
      <c r="B53" s="48" t="s">
        <v>611</v>
      </c>
      <c r="C53" s="85">
        <v>0.245</v>
      </c>
      <c r="D53" s="85">
        <v>10.84</v>
      </c>
      <c r="E53" s="50">
        <v>6.980173277314438E-3</v>
      </c>
      <c r="F53" s="51">
        <f t="shared" si="11"/>
        <v>2.0630260402141944E+16</v>
      </c>
      <c r="G53" s="49">
        <f t="shared" si="12"/>
        <v>0.308837054392198</v>
      </c>
      <c r="H53" s="83">
        <v>203.61362801640306</v>
      </c>
      <c r="I53" s="87">
        <v>9008.8641946849348</v>
      </c>
      <c r="J53" s="83">
        <v>101.12433774511243</v>
      </c>
      <c r="K53" s="87">
        <f t="shared" si="13"/>
        <v>4474.2360047225256</v>
      </c>
      <c r="L53" s="87">
        <v>705.20746365607772</v>
      </c>
      <c r="M53" s="87">
        <f t="shared" si="14"/>
        <v>31201.83226951789</v>
      </c>
      <c r="N53" s="83">
        <v>25.662860275721272</v>
      </c>
      <c r="O53" s="87">
        <f t="shared" si="15"/>
        <v>1135.4506342400759</v>
      </c>
      <c r="P53" s="83">
        <v>89.186296445998494</v>
      </c>
      <c r="Q53" s="87">
        <f t="shared" si="16"/>
        <v>3946.0385856107087</v>
      </c>
      <c r="R53" s="84">
        <v>41.75</v>
      </c>
      <c r="S53" s="88">
        <f t="shared" si="17"/>
        <v>1847.2244897959183</v>
      </c>
      <c r="T53" s="84">
        <v>15.29</v>
      </c>
      <c r="U53" s="88">
        <f t="shared" si="18"/>
        <v>676.5044897959184</v>
      </c>
      <c r="V53" s="83">
        <v>17.857285103172355</v>
      </c>
      <c r="W53" s="87">
        <f t="shared" si="19"/>
        <v>790.09375721791162</v>
      </c>
      <c r="X53" s="84">
        <v>4.67</v>
      </c>
      <c r="Y53" s="89">
        <f t="shared" si="20"/>
        <v>206.62367346938777</v>
      </c>
      <c r="Z53" s="52" t="s">
        <v>589</v>
      </c>
      <c r="AA53" s="53">
        <v>39736</v>
      </c>
      <c r="AB53" s="52" t="s">
        <v>576</v>
      </c>
      <c r="AC53" s="52" t="s">
        <v>552</v>
      </c>
      <c r="AD53" s="54">
        <v>151000000</v>
      </c>
      <c r="AE53" s="55">
        <v>3000000</v>
      </c>
      <c r="AF53" s="56">
        <f t="shared" si="21"/>
        <v>7.3193453236451813E-9</v>
      </c>
    </row>
    <row r="54" spans="2:32">
      <c r="B54" s="48" t="s">
        <v>612</v>
      </c>
      <c r="C54" s="85">
        <v>0.245</v>
      </c>
      <c r="D54" s="85">
        <v>10.780999999999997</v>
      </c>
      <c r="E54" s="50">
        <v>7.0974573786991959E-3</v>
      </c>
      <c r="F54" s="51">
        <f t="shared" si="11"/>
        <v>2.0862726421847112E+16</v>
      </c>
      <c r="G54" s="49">
        <f t="shared" si="12"/>
        <v>0.31231709387655515</v>
      </c>
      <c r="H54" s="83">
        <v>253.38110771121328</v>
      </c>
      <c r="I54" s="87">
        <v>11149.802947896284</v>
      </c>
      <c r="J54" s="83">
        <v>78.458611385700308</v>
      </c>
      <c r="K54" s="87">
        <f t="shared" si="13"/>
        <v>3452.4991402009587</v>
      </c>
      <c r="L54" s="87">
        <v>583.94443415319654</v>
      </c>
      <c r="M54" s="87">
        <f t="shared" si="14"/>
        <v>25695.938549410654</v>
      </c>
      <c r="N54" s="83">
        <v>26.311305060041661</v>
      </c>
      <c r="O54" s="87">
        <f t="shared" si="15"/>
        <v>1157.8048157237106</v>
      </c>
      <c r="P54" s="83">
        <v>105.52452948934365</v>
      </c>
      <c r="Q54" s="87">
        <f t="shared" si="16"/>
        <v>4643.5100098963821</v>
      </c>
      <c r="R54" s="84">
        <v>33.15</v>
      </c>
      <c r="S54" s="88">
        <f t="shared" si="17"/>
        <v>1458.7353061224485</v>
      </c>
      <c r="T54" s="84">
        <v>4.88</v>
      </c>
      <c r="U54" s="88">
        <f t="shared" si="18"/>
        <v>214.73991836734689</v>
      </c>
      <c r="V54" s="83">
        <v>9.8751005349692722</v>
      </c>
      <c r="W54" s="87">
        <f t="shared" si="19"/>
        <v>434.54473007144367</v>
      </c>
      <c r="X54" s="84">
        <v>7.01</v>
      </c>
      <c r="Y54" s="89">
        <f t="shared" si="20"/>
        <v>308.46861224489788</v>
      </c>
      <c r="Z54" s="52" t="s">
        <v>566</v>
      </c>
      <c r="AA54" s="53">
        <v>39700</v>
      </c>
      <c r="AB54" s="52" t="s">
        <v>576</v>
      </c>
      <c r="AC54" s="52" t="s">
        <v>554</v>
      </c>
      <c r="AD54" s="54">
        <v>223000000</v>
      </c>
      <c r="AE54" s="55">
        <v>5000000</v>
      </c>
      <c r="AF54" s="56">
        <f t="shared" si="21"/>
        <v>1.0688919343086337E-8</v>
      </c>
    </row>
    <row r="55" spans="2:32">
      <c r="B55" s="48" t="s">
        <v>613</v>
      </c>
      <c r="C55" s="85">
        <v>0.246</v>
      </c>
      <c r="D55" s="85">
        <v>10.977000000000002</v>
      </c>
      <c r="E55" s="50">
        <v>6.1857261781668492E-3</v>
      </c>
      <c r="F55" s="51">
        <f t="shared" si="11"/>
        <v>1.8438031670129972E+16</v>
      </c>
      <c r="G55" s="49">
        <f t="shared" si="12"/>
        <v>0.27601917177942081</v>
      </c>
      <c r="H55" s="83">
        <v>203.81724997015039</v>
      </c>
      <c r="I55" s="87">
        <v>9094.7233858631753</v>
      </c>
      <c r="J55" s="83">
        <v>61.020909596746051</v>
      </c>
      <c r="K55" s="87">
        <f t="shared" si="13"/>
        <v>2722.8720513962667</v>
      </c>
      <c r="L55" s="87">
        <v>454.964911544009</v>
      </c>
      <c r="M55" s="87">
        <f t="shared" si="14"/>
        <v>20301.422089506457</v>
      </c>
      <c r="N55" s="83">
        <v>31.073907075680328</v>
      </c>
      <c r="O55" s="87">
        <f t="shared" si="15"/>
        <v>1386.5783657306627</v>
      </c>
      <c r="P55" s="83">
        <v>79.224603523418054</v>
      </c>
      <c r="Q55" s="87">
        <f t="shared" si="16"/>
        <v>3535.1563938071549</v>
      </c>
      <c r="R55" s="84">
        <v>12.35</v>
      </c>
      <c r="S55" s="88">
        <f t="shared" si="17"/>
        <v>551.08109756097576</v>
      </c>
      <c r="T55" s="84">
        <v>9.74</v>
      </c>
      <c r="U55" s="88">
        <f t="shared" si="18"/>
        <v>434.61780487804884</v>
      </c>
      <c r="V55" s="83">
        <v>10.003562127864893</v>
      </c>
      <c r="W55" s="87">
        <f t="shared" si="19"/>
        <v>446.37846129094692</v>
      </c>
      <c r="X55" s="84">
        <v>13.04</v>
      </c>
      <c r="Y55" s="89">
        <f t="shared" si="20"/>
        <v>581.87024390243914</v>
      </c>
      <c r="Z55" s="52" t="s">
        <v>566</v>
      </c>
      <c r="AA55" s="53">
        <v>39700</v>
      </c>
      <c r="AB55" s="52" t="s">
        <v>576</v>
      </c>
      <c r="AC55" s="52" t="s">
        <v>552</v>
      </c>
      <c r="AD55" s="54">
        <v>145000000</v>
      </c>
      <c r="AE55" s="55">
        <v>3000000</v>
      </c>
      <c r="AF55" s="56">
        <f t="shared" si="21"/>
        <v>7.8641800054451195E-9</v>
      </c>
    </row>
    <row r="56" spans="2:32">
      <c r="B56" s="48" t="s">
        <v>614</v>
      </c>
      <c r="C56" s="85">
        <v>0.245</v>
      </c>
      <c r="D56" s="85">
        <v>10.768999999999998</v>
      </c>
      <c r="E56" s="50">
        <v>1.2132315425643896E-2</v>
      </c>
      <c r="F56" s="51">
        <f t="shared" si="11"/>
        <v>3.5622819778115792E+16</v>
      </c>
      <c r="G56" s="49">
        <f t="shared" si="12"/>
        <v>0.53327716252554735</v>
      </c>
      <c r="H56" s="83">
        <v>360.17321577780683</v>
      </c>
      <c r="I56" s="87">
        <v>15831.450451882454</v>
      </c>
      <c r="J56" s="83">
        <v>101.85000341257401</v>
      </c>
      <c r="K56" s="87">
        <f t="shared" si="13"/>
        <v>4476.8272928571814</v>
      </c>
      <c r="L56" s="87">
        <v>855.09860163022256</v>
      </c>
      <c r="M56" s="87">
        <f t="shared" si="14"/>
        <v>37585.946289615778</v>
      </c>
      <c r="N56" s="83">
        <v>50.862959718877576</v>
      </c>
      <c r="O56" s="87">
        <f t="shared" si="15"/>
        <v>2235.686584541194</v>
      </c>
      <c r="P56" s="83">
        <v>112.41290268571652</v>
      </c>
      <c r="Q56" s="87">
        <f t="shared" si="16"/>
        <v>4941.1206082550243</v>
      </c>
      <c r="R56" s="84">
        <v>38.979999999999997</v>
      </c>
      <c r="S56" s="88">
        <f t="shared" si="17"/>
        <v>1713.36987755102</v>
      </c>
      <c r="T56" s="84">
        <v>9.7200000000000006</v>
      </c>
      <c r="U56" s="88">
        <f t="shared" si="18"/>
        <v>427.24359183673465</v>
      </c>
      <c r="V56" s="83">
        <v>20.686491098084129</v>
      </c>
      <c r="W56" s="87">
        <f t="shared" si="19"/>
        <v>909.27682708272641</v>
      </c>
      <c r="X56" s="84">
        <v>11.28</v>
      </c>
      <c r="Y56" s="89">
        <f t="shared" si="20"/>
        <v>495.81355102040806</v>
      </c>
      <c r="Z56" s="52" t="s">
        <v>566</v>
      </c>
      <c r="AA56" s="53">
        <v>39792</v>
      </c>
      <c r="AB56" s="52" t="s">
        <v>576</v>
      </c>
      <c r="AC56" s="52" t="s">
        <v>554</v>
      </c>
      <c r="AD56" s="54">
        <v>401999999.99999994</v>
      </c>
      <c r="AE56" s="55">
        <v>12000000</v>
      </c>
      <c r="AF56" s="56">
        <f t="shared" si="21"/>
        <v>1.1284901153360157E-8</v>
      </c>
    </row>
    <row r="57" spans="2:32">
      <c r="B57" s="48" t="s">
        <v>615</v>
      </c>
      <c r="C57" s="85">
        <v>0.251</v>
      </c>
      <c r="D57" s="85">
        <v>11.261999999999999</v>
      </c>
      <c r="E57" s="50">
        <v>3.4360199154140794E-3</v>
      </c>
      <c r="F57" s="51">
        <f t="shared" si="11"/>
        <v>1.0298471752144022E+16</v>
      </c>
      <c r="G57" s="49">
        <f t="shared" si="12"/>
        <v>0.15416914855535202</v>
      </c>
      <c r="H57" s="83">
        <v>128.26728248406954</v>
      </c>
      <c r="I57" s="87">
        <v>5755.1638857991675</v>
      </c>
      <c r="J57" s="83">
        <v>39.382845047297302</v>
      </c>
      <c r="K57" s="87">
        <f t="shared" si="13"/>
        <v>1767.050202879132</v>
      </c>
      <c r="L57" s="87">
        <v>337.74590144157344</v>
      </c>
      <c r="M57" s="87">
        <f t="shared" si="14"/>
        <v>15154.160725239042</v>
      </c>
      <c r="N57" s="83">
        <v>17.182573606856895</v>
      </c>
      <c r="O57" s="87">
        <f t="shared" si="15"/>
        <v>770.95674884630409</v>
      </c>
      <c r="P57" s="83">
        <v>54.218984369825748</v>
      </c>
      <c r="Q57" s="87">
        <f t="shared" si="16"/>
        <v>2432.7259042748105</v>
      </c>
      <c r="R57" s="84">
        <v>6.29</v>
      </c>
      <c r="S57" s="88">
        <f t="shared" si="17"/>
        <v>282.22302788844621</v>
      </c>
      <c r="T57" s="84">
        <v>5.84</v>
      </c>
      <c r="U57" s="88">
        <f t="shared" si="18"/>
        <v>262.03219123505971</v>
      </c>
      <c r="V57" s="83">
        <v>6.335652294353352</v>
      </c>
      <c r="W57" s="87">
        <f t="shared" si="19"/>
        <v>284.27137903987028</v>
      </c>
      <c r="X57" s="84">
        <v>13.63</v>
      </c>
      <c r="Y57" s="89">
        <f t="shared" si="20"/>
        <v>611.55800796812741</v>
      </c>
      <c r="Z57" s="52" t="s">
        <v>566</v>
      </c>
      <c r="AA57" s="53">
        <v>39794</v>
      </c>
      <c r="AB57" s="52" t="s">
        <v>576</v>
      </c>
      <c r="AC57" s="52" t="s">
        <v>552</v>
      </c>
      <c r="AD57" s="54">
        <v>79000000</v>
      </c>
      <c r="AE57" s="55">
        <v>1500000</v>
      </c>
      <c r="AF57" s="56">
        <f t="shared" si="21"/>
        <v>7.6710410924371484E-9</v>
      </c>
    </row>
    <row r="58" spans="2:32">
      <c r="B58" s="48" t="s">
        <v>616</v>
      </c>
      <c r="C58" s="85">
        <v>0.252</v>
      </c>
      <c r="D58" s="85">
        <v>11.286000000000001</v>
      </c>
      <c r="E58" s="50">
        <v>7.9360397716209674E-3</v>
      </c>
      <c r="F58" s="51">
        <f t="shared" si="11"/>
        <v>2.3742073710904676E+16</v>
      </c>
      <c r="G58" s="49">
        <f t="shared" si="12"/>
        <v>0.35542120977188196</v>
      </c>
      <c r="H58" s="83">
        <v>264.45152218572866</v>
      </c>
      <c r="I58" s="87">
        <v>11843.650315032277</v>
      </c>
      <c r="J58" s="83">
        <v>102.52824416874887</v>
      </c>
      <c r="K58" s="87">
        <f t="shared" si="13"/>
        <v>4591.8006495575391</v>
      </c>
      <c r="L58" s="87">
        <v>565.13168785239873</v>
      </c>
      <c r="M58" s="87">
        <f t="shared" si="14"/>
        <v>25309.826305961004</v>
      </c>
      <c r="N58" s="83">
        <v>35.815737515443324</v>
      </c>
      <c r="O58" s="87">
        <f t="shared" si="15"/>
        <v>1604.0333872987833</v>
      </c>
      <c r="P58" s="83">
        <v>114.49800660473397</v>
      </c>
      <c r="Q58" s="87">
        <f t="shared" si="16"/>
        <v>5127.8750100834432</v>
      </c>
      <c r="R58" s="84">
        <v>30.49</v>
      </c>
      <c r="S58" s="88">
        <f t="shared" si="17"/>
        <v>1365.5164285714286</v>
      </c>
      <c r="T58" s="84">
        <v>9.49</v>
      </c>
      <c r="U58" s="88">
        <f t="shared" si="18"/>
        <v>425.01642857142861</v>
      </c>
      <c r="V58" s="83">
        <v>9.9622523012472151</v>
      </c>
      <c r="W58" s="87">
        <f t="shared" si="19"/>
        <v>446.16658520585753</v>
      </c>
      <c r="X58" s="84">
        <v>7.2</v>
      </c>
      <c r="Y58" s="89">
        <f t="shared" si="20"/>
        <v>322.45714285714291</v>
      </c>
      <c r="Z58" s="52" t="s">
        <v>550</v>
      </c>
      <c r="AA58" s="53">
        <v>39768</v>
      </c>
      <c r="AB58" s="52" t="s">
        <v>576</v>
      </c>
      <c r="AC58" s="52" t="s">
        <v>554</v>
      </c>
      <c r="AD58" s="54">
        <v>113999999.99999999</v>
      </c>
      <c r="AE58" s="55">
        <v>2000000</v>
      </c>
      <c r="AF58" s="56">
        <f t="shared" si="21"/>
        <v>4.8016024795525788E-9</v>
      </c>
    </row>
    <row r="59" spans="2:32">
      <c r="B59" s="48" t="s">
        <v>617</v>
      </c>
      <c r="C59" s="85">
        <v>0.254</v>
      </c>
      <c r="D59" s="85">
        <v>11.105999999999998</v>
      </c>
      <c r="E59" s="50">
        <v>6.4913716812671687E-3</v>
      </c>
      <c r="F59" s="51">
        <f t="shared" si="11"/>
        <v>1.8959886679124336E+16</v>
      </c>
      <c r="G59" s="49">
        <f t="shared" si="12"/>
        <v>0.28383139327619356</v>
      </c>
      <c r="H59" s="83">
        <v>215.99065450522994</v>
      </c>
      <c r="I59" s="87">
        <v>9444.0638147050522</v>
      </c>
      <c r="J59" s="83">
        <v>100.38413683414265</v>
      </c>
      <c r="K59" s="87">
        <f t="shared" si="13"/>
        <v>4389.2371011023151</v>
      </c>
      <c r="L59" s="87">
        <v>486.25760775562168</v>
      </c>
      <c r="M59" s="87">
        <f t="shared" si="14"/>
        <v>21261.326739109976</v>
      </c>
      <c r="N59" s="83">
        <v>26.588886017262418</v>
      </c>
      <c r="O59" s="87">
        <f t="shared" si="15"/>
        <v>1162.5833390067573</v>
      </c>
      <c r="P59" s="83">
        <v>105.29586859444854</v>
      </c>
      <c r="Q59" s="87">
        <f t="shared" si="16"/>
        <v>4603.9996716926971</v>
      </c>
      <c r="R59" s="84">
        <v>23.39</v>
      </c>
      <c r="S59" s="88">
        <f t="shared" si="17"/>
        <v>1022.7139370078738</v>
      </c>
      <c r="T59" s="84">
        <v>7.17</v>
      </c>
      <c r="U59" s="88">
        <f t="shared" si="18"/>
        <v>313.50401574803141</v>
      </c>
      <c r="V59" s="83">
        <v>8.9792281898316464</v>
      </c>
      <c r="W59" s="87">
        <f t="shared" si="19"/>
        <v>392.61144990657579</v>
      </c>
      <c r="X59" s="84">
        <v>6.8</v>
      </c>
      <c r="Y59" s="89">
        <f t="shared" si="20"/>
        <v>297.32598425196846</v>
      </c>
      <c r="Z59" s="52" t="s">
        <v>550</v>
      </c>
      <c r="AA59" s="53">
        <v>39768</v>
      </c>
      <c r="AB59" s="52" t="s">
        <v>576</v>
      </c>
      <c r="AC59" s="52" t="s">
        <v>552</v>
      </c>
      <c r="AD59" s="54">
        <v>93000000</v>
      </c>
      <c r="AE59" s="55">
        <v>1500000</v>
      </c>
      <c r="AF59" s="56">
        <f t="shared" si="21"/>
        <v>4.9050926080901668E-9</v>
      </c>
    </row>
    <row r="60" spans="2:32">
      <c r="B60" s="48" t="s">
        <v>618</v>
      </c>
      <c r="C60" s="85">
        <v>0.25800000000000001</v>
      </c>
      <c r="D60" s="85">
        <v>11.143999999999998</v>
      </c>
      <c r="E60" s="50">
        <v>1.5806118098844815E-2</v>
      </c>
      <c r="F60" s="51">
        <f t="shared" si="11"/>
        <v>4.5605994254131016E+16</v>
      </c>
      <c r="G60" s="49">
        <f t="shared" si="12"/>
        <v>0.6827262794322736</v>
      </c>
      <c r="H60" s="83">
        <v>387.59382614731464</v>
      </c>
      <c r="I60" s="87">
        <v>16741.649606921215</v>
      </c>
      <c r="J60" s="83">
        <v>101.84900357480772</v>
      </c>
      <c r="K60" s="87">
        <f t="shared" si="13"/>
        <v>4399.2453327040967</v>
      </c>
      <c r="L60" s="87">
        <v>1221.6395847957949</v>
      </c>
      <c r="M60" s="87">
        <f t="shared" si="14"/>
        <v>52767.254003737733</v>
      </c>
      <c r="N60" s="83">
        <v>30.527114413225817</v>
      </c>
      <c r="O60" s="87">
        <f t="shared" si="15"/>
        <v>1318.5820272131334</v>
      </c>
      <c r="P60" s="83">
        <v>114.13525440614005</v>
      </c>
      <c r="Q60" s="87">
        <f t="shared" si="16"/>
        <v>4929.935174814048</v>
      </c>
      <c r="R60" s="84">
        <v>42.36</v>
      </c>
      <c r="S60" s="88">
        <f t="shared" si="17"/>
        <v>1829.6893023255809</v>
      </c>
      <c r="T60" s="84">
        <v>4.13</v>
      </c>
      <c r="U60" s="88">
        <f t="shared" si="18"/>
        <v>178.39038759689919</v>
      </c>
      <c r="V60" s="83">
        <v>14.786797075984644</v>
      </c>
      <c r="W60" s="87">
        <f t="shared" si="19"/>
        <v>638.6979326153986</v>
      </c>
      <c r="X60" s="84">
        <v>4.8899999999999997</v>
      </c>
      <c r="Y60" s="89">
        <f t="shared" si="20"/>
        <v>211.21767441860462</v>
      </c>
      <c r="Z60" s="52" t="s">
        <v>569</v>
      </c>
      <c r="AA60" s="53">
        <v>39700</v>
      </c>
      <c r="AB60" s="52" t="s">
        <v>576</v>
      </c>
      <c r="AC60" s="52" t="s">
        <v>554</v>
      </c>
      <c r="AD60" s="54">
        <v>1140000000</v>
      </c>
      <c r="AE60" s="55">
        <v>10000000</v>
      </c>
      <c r="AF60" s="56">
        <f t="shared" si="21"/>
        <v>2.4996714108403376E-8</v>
      </c>
    </row>
    <row r="61" spans="2:32">
      <c r="B61" s="48" t="s">
        <v>619</v>
      </c>
      <c r="C61" s="85">
        <v>0.255</v>
      </c>
      <c r="D61" s="85">
        <v>11.027000000000003</v>
      </c>
      <c r="E61" s="50">
        <v>1.5727005930748605E-2</v>
      </c>
      <c r="F61" s="51">
        <f t="shared" si="11"/>
        <v>4.5429562338588048E+16</v>
      </c>
      <c r="G61" s="49">
        <f t="shared" si="12"/>
        <v>0.68008507607201929</v>
      </c>
      <c r="H61" s="83">
        <v>213.60688485293406</v>
      </c>
      <c r="I61" s="87">
        <v>9237.0318402874673</v>
      </c>
      <c r="J61" s="83">
        <v>70.851696530212806</v>
      </c>
      <c r="K61" s="87">
        <f t="shared" si="13"/>
        <v>3063.8496377986544</v>
      </c>
      <c r="L61" s="87">
        <v>670.72778345837014</v>
      </c>
      <c r="M61" s="87">
        <f t="shared" si="14"/>
        <v>29004.373600766467</v>
      </c>
      <c r="N61" s="83">
        <v>3708.8252467079096</v>
      </c>
      <c r="O61" s="87">
        <f t="shared" si="15"/>
        <v>160381.23919783579</v>
      </c>
      <c r="P61" s="83">
        <v>9637.5374952602288</v>
      </c>
      <c r="Q61" s="87">
        <f t="shared" si="16"/>
        <v>416757.35670680221</v>
      </c>
      <c r="R61" s="84">
        <v>23.07</v>
      </c>
      <c r="S61" s="88">
        <f t="shared" si="17"/>
        <v>997.61917647058851</v>
      </c>
      <c r="T61" s="84">
        <v>5.6</v>
      </c>
      <c r="U61" s="88">
        <f t="shared" si="18"/>
        <v>242.161568627451</v>
      </c>
      <c r="V61" s="83">
        <v>8.0598937718460473</v>
      </c>
      <c r="W61" s="87">
        <f t="shared" si="19"/>
        <v>348.53509263586818</v>
      </c>
      <c r="X61" s="84">
        <v>4.34</v>
      </c>
      <c r="Y61" s="89">
        <f t="shared" si="20"/>
        <v>187.67521568627456</v>
      </c>
      <c r="Z61" s="52" t="s">
        <v>569</v>
      </c>
      <c r="AA61" s="53">
        <v>39700</v>
      </c>
      <c r="AB61" s="52" t="s">
        <v>576</v>
      </c>
      <c r="AC61" s="52" t="s">
        <v>552</v>
      </c>
      <c r="AD61" s="54">
        <v>1190000000</v>
      </c>
      <c r="AE61" s="55">
        <v>10000000</v>
      </c>
      <c r="AF61" s="56">
        <f t="shared" si="21"/>
        <v>2.6194397188572722E-8</v>
      </c>
    </row>
    <row r="62" spans="2:32">
      <c r="B62" s="48" t="s">
        <v>620</v>
      </c>
      <c r="C62" s="85">
        <v>0.254</v>
      </c>
      <c r="D62" s="85">
        <v>11.219999999999997</v>
      </c>
      <c r="E62" s="50">
        <v>1.7089998877352113E-2</v>
      </c>
      <c r="F62" s="51">
        <f t="shared" si="11"/>
        <v>5.04285502170082E+16</v>
      </c>
      <c r="G62" s="49">
        <f t="shared" si="12"/>
        <v>0.7549204228499633</v>
      </c>
      <c r="H62" s="83">
        <v>358.8043950857226</v>
      </c>
      <c r="I62" s="87">
        <v>15849.548475833884</v>
      </c>
      <c r="J62" s="83">
        <v>102.38248583507546</v>
      </c>
      <c r="K62" s="87">
        <f t="shared" si="13"/>
        <v>4522.564925470655</v>
      </c>
      <c r="L62" s="87">
        <v>807.89961446634732</v>
      </c>
      <c r="M62" s="87">
        <f t="shared" si="14"/>
        <v>35687.534150836276</v>
      </c>
      <c r="N62" s="83">
        <v>39.395513427167387</v>
      </c>
      <c r="O62" s="87">
        <f t="shared" si="15"/>
        <v>1740.2270104441652</v>
      </c>
      <c r="P62" s="83">
        <v>97.936200681957843</v>
      </c>
      <c r="Q62" s="87">
        <f t="shared" si="16"/>
        <v>4326.1581561085304</v>
      </c>
      <c r="R62" s="84">
        <v>31.28</v>
      </c>
      <c r="S62" s="88">
        <f t="shared" si="17"/>
        <v>1381.7385826771651</v>
      </c>
      <c r="T62" s="84">
        <v>9.8699999999999992</v>
      </c>
      <c r="U62" s="88">
        <f t="shared" si="18"/>
        <v>435.98976377952744</v>
      </c>
      <c r="V62" s="83">
        <v>19.015310743401589</v>
      </c>
      <c r="W62" s="87">
        <f t="shared" si="19"/>
        <v>839.96766354710928</v>
      </c>
      <c r="X62" s="84">
        <v>11.55</v>
      </c>
      <c r="Y62" s="89">
        <f t="shared" si="20"/>
        <v>510.20078740157464</v>
      </c>
      <c r="Z62" s="52" t="s">
        <v>569</v>
      </c>
      <c r="AA62" s="53">
        <v>39798</v>
      </c>
      <c r="AB62" s="52" t="s">
        <v>576</v>
      </c>
      <c r="AC62" s="52" t="s">
        <v>554</v>
      </c>
      <c r="AD62" s="54">
        <v>1130000000</v>
      </c>
      <c r="AE62" s="55">
        <v>20000000</v>
      </c>
      <c r="AF62" s="56">
        <f t="shared" si="21"/>
        <v>2.2407941436691971E-8</v>
      </c>
    </row>
    <row r="63" spans="2:32">
      <c r="B63" s="48" t="s">
        <v>621</v>
      </c>
      <c r="C63" s="85">
        <v>0.25600000000000001</v>
      </c>
      <c r="D63" s="85">
        <v>11.153000000000002</v>
      </c>
      <c r="E63" s="50">
        <v>5.9998353805584114E-3</v>
      </c>
      <c r="F63" s="51">
        <f t="shared" si="11"/>
        <v>1.7460890135903658E+16</v>
      </c>
      <c r="G63" s="49">
        <f t="shared" si="12"/>
        <v>0.26139126562253118</v>
      </c>
      <c r="H63" s="83">
        <v>166.74868818729871</v>
      </c>
      <c r="I63" s="87">
        <v>7264.6410912224337</v>
      </c>
      <c r="J63" s="83">
        <v>53.99019095153254</v>
      </c>
      <c r="K63" s="87">
        <f t="shared" si="13"/>
        <v>2352.158592509541</v>
      </c>
      <c r="L63" s="87">
        <v>605.16992902663651</v>
      </c>
      <c r="M63" s="87">
        <f t="shared" si="14"/>
        <v>26365.07897825812</v>
      </c>
      <c r="N63" s="83">
        <v>18.04696422680971</v>
      </c>
      <c r="O63" s="87">
        <f t="shared" si="15"/>
        <v>786.24137508440901</v>
      </c>
      <c r="P63" s="83">
        <v>62.557873849014442</v>
      </c>
      <c r="Q63" s="87">
        <f t="shared" si="16"/>
        <v>2725.4217462424149</v>
      </c>
      <c r="R63" s="84">
        <v>12.5</v>
      </c>
      <c r="S63" s="88">
        <f t="shared" si="17"/>
        <v>544.58007812500011</v>
      </c>
      <c r="T63" s="84">
        <v>7.15</v>
      </c>
      <c r="U63" s="88">
        <f t="shared" si="18"/>
        <v>311.49980468750005</v>
      </c>
      <c r="V63" s="83">
        <v>5.3390567383760583</v>
      </c>
      <c r="W63" s="87">
        <f t="shared" si="19"/>
        <v>232.60351485589135</v>
      </c>
      <c r="X63" s="84">
        <v>17.61</v>
      </c>
      <c r="Y63" s="89">
        <f t="shared" si="20"/>
        <v>767.20441406250018</v>
      </c>
      <c r="Z63" s="52" t="s">
        <v>569</v>
      </c>
      <c r="AA63" s="53">
        <v>39798</v>
      </c>
      <c r="AB63" s="52" t="s">
        <v>576</v>
      </c>
      <c r="AC63" s="52" t="s">
        <v>552</v>
      </c>
      <c r="AD63" s="54">
        <v>301000000</v>
      </c>
      <c r="AE63" s="55">
        <v>4000000</v>
      </c>
      <c r="AF63" s="56">
        <f t="shared" si="21"/>
        <v>1.7238525507990792E-8</v>
      </c>
    </row>
  </sheetData>
  <phoneticPr fontId="38" type="noConversion"/>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G104"/>
  <sheetViews>
    <sheetView zoomScale="75" zoomScaleNormal="75" zoomScalePageLayoutView="75" workbookViewId="0">
      <selection activeCell="O34" sqref="O34"/>
    </sheetView>
  </sheetViews>
  <sheetFormatPr baseColWidth="10" defaultRowHeight="12" x14ac:dyDescent="0"/>
  <cols>
    <col min="1" max="1" width="10.83203125" style="20"/>
    <col min="2" max="31" width="9.6640625" style="20" customWidth="1"/>
    <col min="32" max="38" width="11" style="20" bestFit="1" customWidth="1"/>
    <col min="39" max="16384" width="10.83203125" style="20"/>
  </cols>
  <sheetData>
    <row r="2" spans="2:33" ht="24">
      <c r="B2" s="76" t="s">
        <v>43</v>
      </c>
      <c r="C2" s="76" t="s">
        <v>734</v>
      </c>
      <c r="D2" s="76" t="s">
        <v>651</v>
      </c>
      <c r="E2" s="76" t="s">
        <v>323</v>
      </c>
      <c r="F2" s="76" t="s">
        <v>734</v>
      </c>
      <c r="G2" s="76" t="s">
        <v>735</v>
      </c>
      <c r="H2" s="76" t="s">
        <v>625</v>
      </c>
      <c r="I2" s="76" t="s">
        <v>733</v>
      </c>
      <c r="J2" s="76" t="s">
        <v>625</v>
      </c>
      <c r="K2" s="131" t="s">
        <v>736</v>
      </c>
      <c r="L2" s="76" t="s">
        <v>44</v>
      </c>
      <c r="M2" s="76" t="s">
        <v>737</v>
      </c>
      <c r="N2" s="76" t="s">
        <v>193</v>
      </c>
      <c r="O2" s="76" t="s">
        <v>193</v>
      </c>
      <c r="P2" s="76" t="s">
        <v>194</v>
      </c>
      <c r="Q2" s="76" t="s">
        <v>194</v>
      </c>
      <c r="R2" s="76" t="s">
        <v>195</v>
      </c>
      <c r="S2" s="76" t="s">
        <v>195</v>
      </c>
      <c r="T2" s="76" t="s">
        <v>196</v>
      </c>
      <c r="U2" s="76" t="s">
        <v>196</v>
      </c>
      <c r="V2" s="76" t="s">
        <v>197</v>
      </c>
      <c r="W2" s="76" t="s">
        <v>197</v>
      </c>
      <c r="X2" s="76" t="s">
        <v>198</v>
      </c>
      <c r="Y2" s="76" t="s">
        <v>198</v>
      </c>
      <c r="Z2" s="76" t="s">
        <v>199</v>
      </c>
      <c r="AA2" s="76" t="s">
        <v>199</v>
      </c>
      <c r="AB2" s="76" t="s">
        <v>200</v>
      </c>
      <c r="AC2" s="76" t="s">
        <v>200</v>
      </c>
      <c r="AD2" s="76" t="s">
        <v>201</v>
      </c>
      <c r="AE2" s="76" t="s">
        <v>201</v>
      </c>
      <c r="AF2" s="28"/>
      <c r="AG2" s="28"/>
    </row>
    <row r="3" spans="2:33" ht="24">
      <c r="B3" s="81"/>
      <c r="C3" s="81" t="s">
        <v>546</v>
      </c>
      <c r="D3" s="81" t="s">
        <v>547</v>
      </c>
      <c r="E3" s="81" t="s">
        <v>547</v>
      </c>
      <c r="F3" s="81" t="s">
        <v>192</v>
      </c>
      <c r="G3" s="81" t="s">
        <v>192</v>
      </c>
      <c r="H3" s="81"/>
      <c r="I3" s="81" t="s">
        <v>204</v>
      </c>
      <c r="J3" s="81"/>
      <c r="K3" s="81" t="s">
        <v>192</v>
      </c>
      <c r="L3" s="81"/>
      <c r="M3" s="81"/>
      <c r="N3" s="81" t="s">
        <v>546</v>
      </c>
      <c r="O3" s="81" t="s">
        <v>192</v>
      </c>
      <c r="P3" s="81" t="s">
        <v>546</v>
      </c>
      <c r="Q3" s="81" t="s">
        <v>192</v>
      </c>
      <c r="R3" s="81" t="s">
        <v>546</v>
      </c>
      <c r="S3" s="81" t="s">
        <v>192</v>
      </c>
      <c r="T3" s="81" t="s">
        <v>546</v>
      </c>
      <c r="U3" s="81" t="s">
        <v>192</v>
      </c>
      <c r="V3" s="81" t="s">
        <v>546</v>
      </c>
      <c r="W3" s="81" t="s">
        <v>192</v>
      </c>
      <c r="X3" s="81" t="s">
        <v>546</v>
      </c>
      <c r="Y3" s="81" t="s">
        <v>192</v>
      </c>
      <c r="Z3" s="81" t="s">
        <v>546</v>
      </c>
      <c r="AA3" s="81" t="s">
        <v>192</v>
      </c>
      <c r="AB3" s="81" t="s">
        <v>546</v>
      </c>
      <c r="AC3" s="81" t="s">
        <v>192</v>
      </c>
      <c r="AD3" s="81" t="s">
        <v>546</v>
      </c>
      <c r="AE3" s="81" t="s">
        <v>192</v>
      </c>
      <c r="AF3" s="27"/>
      <c r="AG3" s="27"/>
    </row>
    <row r="4" spans="2:33">
      <c r="B4" s="46" t="s">
        <v>275</v>
      </c>
      <c r="C4" s="143">
        <v>6.5837876393197957E-3</v>
      </c>
      <c r="D4" s="112">
        <v>12.026999999999999</v>
      </c>
      <c r="E4" s="112">
        <v>0.248</v>
      </c>
      <c r="F4" s="152">
        <f>C4*1/E4*D4*1/9.012*6.02E+23*1/(1000000)</f>
        <v>2.132832513223216E+16</v>
      </c>
      <c r="G4" s="47">
        <v>427659.15524133894</v>
      </c>
      <c r="H4" s="47">
        <v>11859.272763875137</v>
      </c>
      <c r="I4" s="47">
        <v>0.12731000000000001</v>
      </c>
      <c r="J4" s="111">
        <v>1.455E-2</v>
      </c>
      <c r="K4" s="44">
        <v>4307711.129780028</v>
      </c>
      <c r="L4" s="44">
        <v>265032.24416568765</v>
      </c>
      <c r="M4" s="111">
        <f>K4/F4</f>
        <v>2.0197137389236693E-10</v>
      </c>
      <c r="N4" s="110">
        <v>402.2374128245882</v>
      </c>
      <c r="O4" s="47">
        <f t="shared" ref="O4:O58" si="0">N4*1/E4*D4*1/55.8*6.02E+23*1/(1000000)</f>
        <v>2.1045070507810701E+20</v>
      </c>
      <c r="P4" s="110">
        <v>156.91999999999999</v>
      </c>
      <c r="Q4" s="47">
        <f>P4*1/E4*D4*1/26.98*6.02E+23*1/(1000000)</f>
        <v>1.6980030872330758E+20</v>
      </c>
      <c r="R4" s="110">
        <v>168.05104518719148</v>
      </c>
      <c r="S4" s="47">
        <f>R4*D4*1/E4*1/24.3*6.02E+23*1/(1000000)</f>
        <v>2.0190034715928972E+20</v>
      </c>
      <c r="T4" s="110">
        <v>600.39614765490865</v>
      </c>
      <c r="U4" s="47">
        <f t="shared" ref="U4:U58" si="1">T4*D4*1/E4*1/40.08*6.02E+23*1/(1000000)</f>
        <v>4.3733305663300849E+20</v>
      </c>
      <c r="V4" s="110">
        <v>26.738982465795502</v>
      </c>
      <c r="W4" s="47">
        <f t="shared" ref="W4:W58" si="2">V4*D4*1/E4*1/39.1*6.02E+23*1/(1000000)</f>
        <v>1.9965042565991428E+19</v>
      </c>
      <c r="X4" s="110">
        <v>8.2942267329519517</v>
      </c>
      <c r="Y4" s="47">
        <f t="shared" ref="Y4:Y58" si="3">V4*D4*1/E4*1/54.9*6.02E+23*1/(1000000)</f>
        <v>1.4219183321134152E+19</v>
      </c>
      <c r="Z4" s="110">
        <v>4.6856547419902963</v>
      </c>
      <c r="AA4" s="47">
        <f t="shared" ref="AA4:AA58" si="4">Z4*D4*1/E4*1/23*6.02E+23*1/(1000000)</f>
        <v>5.9476385849078211E+18</v>
      </c>
      <c r="AB4" s="110">
        <v>8.2868525560438915</v>
      </c>
      <c r="AC4" s="47">
        <f t="shared" ref="AC4:AC58" si="5">AB4*D4*1/E4*1/28*6.02E+23*1/(1000000)</f>
        <v>8.6403970861617224E+18</v>
      </c>
      <c r="AD4" s="110">
        <v>4.6909535700297207</v>
      </c>
      <c r="AE4" s="47">
        <f t="shared" ref="AE4:AE58" si="6">AD4*D4*1/E4*1/47.9*6.02E+23*1/(1000000)</f>
        <v>2.8590894461935119E+18</v>
      </c>
      <c r="AF4" s="28"/>
      <c r="AG4" s="28"/>
    </row>
    <row r="5" spans="2:33">
      <c r="B5" s="46" t="s">
        <v>275</v>
      </c>
      <c r="C5" s="143">
        <v>7.4239820625703673E-3</v>
      </c>
      <c r="D5" s="112">
        <v>11.952999999999999</v>
      </c>
      <c r="E5" s="112">
        <v>0.252</v>
      </c>
      <c r="F5" s="152">
        <f t="shared" ref="F5:F68" si="7">C5*1/E5*D5*1/9.012*6.02E+23*1/(1000000)</f>
        <v>2.3522777509850164E+16</v>
      </c>
      <c r="G5" s="47" t="s">
        <v>45</v>
      </c>
      <c r="H5" s="47" t="s">
        <v>45</v>
      </c>
      <c r="I5" s="47" t="s">
        <v>45</v>
      </c>
      <c r="J5" s="111" t="s">
        <v>45</v>
      </c>
      <c r="K5" s="44" t="s">
        <v>45</v>
      </c>
      <c r="L5" s="44" t="s">
        <v>45</v>
      </c>
      <c r="M5" s="111" t="s">
        <v>45</v>
      </c>
      <c r="N5" s="110">
        <v>363.46507260504217</v>
      </c>
      <c r="O5" s="47">
        <f t="shared" si="0"/>
        <v>1.8599503639234065E+20</v>
      </c>
      <c r="P5" s="110">
        <v>131.23696938668954</v>
      </c>
      <c r="Q5" s="47">
        <f t="shared" ref="Q5:Q68" si="8">P5*1/E5*D5*1/26.98*6.02E+23*1/(1000000)</f>
        <v>1.3889516161848551E+20</v>
      </c>
      <c r="R5" s="110">
        <v>166.36252957505695</v>
      </c>
      <c r="S5" s="47">
        <f t="shared" ref="S5:S68" si="9">R5*D5*1/E5*1/24.3*6.02E+23*1/(1000000)</f>
        <v>1.9548890395166481E+20</v>
      </c>
      <c r="T5" s="110">
        <v>639.30053465194965</v>
      </c>
      <c r="U5" s="47">
        <f t="shared" si="1"/>
        <v>4.5545998211892111E+20</v>
      </c>
      <c r="V5" s="110">
        <v>17.738621299730347</v>
      </c>
      <c r="W5" s="47">
        <f t="shared" si="2"/>
        <v>1.2954360382230895E+19</v>
      </c>
      <c r="X5" s="110">
        <v>7.7307649136607237</v>
      </c>
      <c r="Y5" s="47">
        <f t="shared" si="3"/>
        <v>9.2261473760515133E+18</v>
      </c>
      <c r="Z5" s="110">
        <v>2.3606868995950854</v>
      </c>
      <c r="AA5" s="47">
        <f t="shared" si="4"/>
        <v>2.9307813815627587E+18</v>
      </c>
      <c r="AB5" s="110">
        <v>6.81824058081604</v>
      </c>
      <c r="AC5" s="47">
        <f t="shared" si="5"/>
        <v>6.953239038665172E+18</v>
      </c>
      <c r="AD5" s="110">
        <v>3.2361787895916367</v>
      </c>
      <c r="AE5" s="47">
        <f t="shared" si="6"/>
        <v>1.9291671747802363E+18</v>
      </c>
      <c r="AF5" s="28"/>
      <c r="AG5" s="28"/>
    </row>
    <row r="6" spans="2:33">
      <c r="B6" s="46" t="s">
        <v>276</v>
      </c>
      <c r="C6" s="143">
        <v>1.8187491206087449E-2</v>
      </c>
      <c r="D6" s="112">
        <v>11.856000000000003</v>
      </c>
      <c r="E6" s="112">
        <v>0.246</v>
      </c>
      <c r="F6" s="152">
        <f t="shared" si="7"/>
        <v>5.8553274601841824E+16</v>
      </c>
      <c r="G6" s="47">
        <v>161438.40477851251</v>
      </c>
      <c r="H6" s="47">
        <v>7129.417359234596</v>
      </c>
      <c r="I6" s="47">
        <v>7.9379999999999992E-2</v>
      </c>
      <c r="J6" s="111">
        <v>1.03E-2</v>
      </c>
      <c r="K6" s="44">
        <v>37733817.846224308</v>
      </c>
      <c r="L6" s="44">
        <v>580526.83263179054</v>
      </c>
      <c r="M6" s="111">
        <f t="shared" ref="M6:M65" si="10">K6/F6</f>
        <v>6.4443565458655619E-10</v>
      </c>
      <c r="N6" s="110">
        <v>480.64497265106212</v>
      </c>
      <c r="O6" s="47">
        <f t="shared" si="0"/>
        <v>2.4991353636988217E+20</v>
      </c>
      <c r="P6" s="110">
        <v>212.09854352893487</v>
      </c>
      <c r="Q6" s="47">
        <f t="shared" si="8"/>
        <v>2.2808425993231811E+20</v>
      </c>
      <c r="R6" s="110">
        <v>110.35236021171048</v>
      </c>
      <c r="S6" s="47">
        <f t="shared" si="9"/>
        <v>1.3175737307493792E+20</v>
      </c>
      <c r="T6" s="110">
        <v>16.607589909502472</v>
      </c>
      <c r="U6" s="47">
        <f t="shared" si="1"/>
        <v>1.2022048459196539E+19</v>
      </c>
      <c r="V6" s="110">
        <v>83.86552967535745</v>
      </c>
      <c r="W6" s="47">
        <f t="shared" si="2"/>
        <v>6.2230932915214795E+19</v>
      </c>
      <c r="X6" s="110">
        <v>4.5051349975239434</v>
      </c>
      <c r="Y6" s="47">
        <f t="shared" si="3"/>
        <v>4.4321119799360635E+19</v>
      </c>
      <c r="Z6" s="110">
        <v>0.94671872985666317</v>
      </c>
      <c r="AA6" s="47">
        <f t="shared" si="4"/>
        <v>1.1942430101150093E+18</v>
      </c>
      <c r="AB6" s="110">
        <v>2.9011298368723484</v>
      </c>
      <c r="AC6" s="47">
        <f t="shared" si="5"/>
        <v>3.0061365851142656E+18</v>
      </c>
      <c r="AD6" s="110">
        <v>14.38805907491375</v>
      </c>
      <c r="AE6" s="47">
        <f t="shared" si="6"/>
        <v>8.7149775694698332E+18</v>
      </c>
      <c r="AF6" s="28"/>
      <c r="AG6" s="28"/>
    </row>
    <row r="7" spans="2:33">
      <c r="B7" s="46" t="s">
        <v>277</v>
      </c>
      <c r="C7" s="143">
        <v>9.1007867804059599E-3</v>
      </c>
      <c r="D7" s="112">
        <v>12.013999999999999</v>
      </c>
      <c r="E7" s="112">
        <v>0.252</v>
      </c>
      <c r="F7" s="152">
        <f t="shared" si="7"/>
        <v>2.8982866377738812E+16</v>
      </c>
      <c r="G7" s="47">
        <v>532386.46294671844</v>
      </c>
      <c r="H7" s="47">
        <v>18242.971890767789</v>
      </c>
      <c r="I7" s="47">
        <v>0.10181</v>
      </c>
      <c r="J7" s="111">
        <v>1.256E-2</v>
      </c>
      <c r="K7" s="44">
        <v>8387996.8021758217</v>
      </c>
      <c r="L7" s="44">
        <v>300377.1684237459</v>
      </c>
      <c r="M7" s="111">
        <f t="shared" si="10"/>
        <v>2.8941225801663572E-10</v>
      </c>
      <c r="N7" s="110">
        <v>519.05162138771891</v>
      </c>
      <c r="O7" s="47">
        <f t="shared" si="0"/>
        <v>2.6696844455609152E+20</v>
      </c>
      <c r="P7" s="110">
        <v>153.40461400307484</v>
      </c>
      <c r="Q7" s="47">
        <f t="shared" si="8"/>
        <v>1.6318493205505406E+20</v>
      </c>
      <c r="R7" s="110">
        <v>174.04291864333075</v>
      </c>
      <c r="S7" s="47">
        <f t="shared" si="9"/>
        <v>2.055576585664882E+20</v>
      </c>
      <c r="T7" s="110">
        <v>639.95079565966921</v>
      </c>
      <c r="U7" s="47">
        <f t="shared" si="1"/>
        <v>4.5824997357975221E+20</v>
      </c>
      <c r="V7" s="110">
        <v>16.989322826635537</v>
      </c>
      <c r="W7" s="47">
        <f t="shared" si="2"/>
        <v>1.2470471939308853E+19</v>
      </c>
      <c r="X7" s="110">
        <v>9.4964583469941122</v>
      </c>
      <c r="Y7" s="47">
        <f t="shared" si="3"/>
        <v>8.8815200879230628E+18</v>
      </c>
      <c r="Z7" s="110">
        <v>2.7533999557556617</v>
      </c>
      <c r="AA7" s="47">
        <f t="shared" si="4"/>
        <v>3.4357775940659098E+18</v>
      </c>
      <c r="AB7" s="110">
        <v>9.5021782268941344</v>
      </c>
      <c r="AC7" s="47">
        <f t="shared" si="5"/>
        <v>9.7397703896229437E+18</v>
      </c>
      <c r="AD7" s="110">
        <v>3.605373901991527</v>
      </c>
      <c r="AE7" s="47">
        <f t="shared" si="6"/>
        <v>2.1602219537423183E+18</v>
      </c>
      <c r="AF7" s="28"/>
      <c r="AG7" s="28"/>
    </row>
    <row r="8" spans="2:33">
      <c r="B8" s="46" t="s">
        <v>278</v>
      </c>
      <c r="C8" s="143">
        <v>9.5992882998704905E-3</v>
      </c>
      <c r="D8" s="112">
        <v>12.138999999999999</v>
      </c>
      <c r="E8" s="112">
        <v>0.248</v>
      </c>
      <c r="F8" s="152">
        <f t="shared" si="7"/>
        <v>3.1386694051578624E+16</v>
      </c>
      <c r="G8" s="47">
        <v>591942.56409373879</v>
      </c>
      <c r="H8" s="47">
        <v>14122.718918573462</v>
      </c>
      <c r="I8" s="47">
        <v>9.1489999999999988E-2</v>
      </c>
      <c r="J8" s="111">
        <v>0.01</v>
      </c>
      <c r="K8" s="44" t="s">
        <v>45</v>
      </c>
      <c r="L8" s="44" t="s">
        <v>45</v>
      </c>
      <c r="M8" s="111" t="s">
        <v>45</v>
      </c>
      <c r="N8" s="110">
        <v>540.64387735485491</v>
      </c>
      <c r="O8" s="47">
        <f t="shared" si="0"/>
        <v>2.854991450153754E+20</v>
      </c>
      <c r="P8" s="110">
        <v>169.45</v>
      </c>
      <c r="Q8" s="47">
        <f t="shared" si="8"/>
        <v>1.8506630316064467E+20</v>
      </c>
      <c r="R8" s="110">
        <v>168.4554986721524</v>
      </c>
      <c r="S8" s="47">
        <f t="shared" si="9"/>
        <v>2.0427096469293728E+20</v>
      </c>
      <c r="T8" s="110">
        <v>601.5207322041307</v>
      </c>
      <c r="U8" s="47">
        <f t="shared" si="1"/>
        <v>4.4223245256181364E+20</v>
      </c>
      <c r="V8" s="110">
        <v>25.206060738398843</v>
      </c>
      <c r="W8" s="47">
        <f t="shared" si="2"/>
        <v>1.8995728026221122E+19</v>
      </c>
      <c r="X8" s="110">
        <v>9.3522874585402942</v>
      </c>
      <c r="Y8" s="47">
        <f t="shared" si="3"/>
        <v>1.3528833621589178E+19</v>
      </c>
      <c r="Z8" s="110">
        <v>5.1280099179310223</v>
      </c>
      <c r="AA8" s="47">
        <f t="shared" si="4"/>
        <v>6.569748467925375E+18</v>
      </c>
      <c r="AB8" s="110">
        <v>11.186326653828722</v>
      </c>
      <c r="AC8" s="47">
        <f t="shared" si="5"/>
        <v>1.1772187959245072E+19</v>
      </c>
      <c r="AD8" s="110">
        <v>4.1814427299856671</v>
      </c>
      <c r="AE8" s="47">
        <f t="shared" si="6"/>
        <v>2.5722807130258099E+18</v>
      </c>
      <c r="AF8" s="28"/>
      <c r="AG8" s="28"/>
    </row>
    <row r="9" spans="2:33">
      <c r="B9" s="46" t="s">
        <v>279</v>
      </c>
      <c r="C9" s="143">
        <v>6.9545732182485168E-3</v>
      </c>
      <c r="D9" s="112">
        <v>12.375</v>
      </c>
      <c r="E9" s="112">
        <v>0.245</v>
      </c>
      <c r="F9" s="152">
        <f t="shared" si="7"/>
        <v>2.3465235392559076E+16</v>
      </c>
      <c r="G9" s="47">
        <v>402266.61646727216</v>
      </c>
      <c r="H9" s="47">
        <v>15524.121571440044</v>
      </c>
      <c r="I9" s="47">
        <v>0.13415000000000002</v>
      </c>
      <c r="J9" s="111">
        <v>1.7330000000000002E-2</v>
      </c>
      <c r="K9" s="44">
        <v>6808540.0989607088</v>
      </c>
      <c r="L9" s="44">
        <v>284367.13283484202</v>
      </c>
      <c r="M9" s="111">
        <f t="shared" si="10"/>
        <v>2.9015434897873326E-10</v>
      </c>
      <c r="N9" s="110">
        <v>377.36481531487897</v>
      </c>
      <c r="O9" s="47">
        <f t="shared" si="0"/>
        <v>2.0563773922112645E+20</v>
      </c>
      <c r="P9" s="110">
        <v>130.24594147942577</v>
      </c>
      <c r="Q9" s="47">
        <f t="shared" si="8"/>
        <v>1.4679047253995432E+20</v>
      </c>
      <c r="R9" s="110">
        <v>155.28939139950063</v>
      </c>
      <c r="S9" s="47">
        <f t="shared" si="9"/>
        <v>1.9431714849725871E+20</v>
      </c>
      <c r="T9" s="110">
        <v>640.31549338531192</v>
      </c>
      <c r="U9" s="47">
        <f t="shared" si="1"/>
        <v>4.8578255192138449E+20</v>
      </c>
      <c r="V9" s="110">
        <v>24.308229965171805</v>
      </c>
      <c r="W9" s="47">
        <f t="shared" si="2"/>
        <v>1.8903934044891554E+19</v>
      </c>
      <c r="X9" s="110">
        <v>7.3601481189304678</v>
      </c>
      <c r="Y9" s="47">
        <f t="shared" si="3"/>
        <v>1.3463457580241525E+19</v>
      </c>
      <c r="Z9" s="110">
        <v>2.3670846844144209</v>
      </c>
      <c r="AA9" s="47">
        <f t="shared" si="4"/>
        <v>3.1294035719106186E+18</v>
      </c>
      <c r="AB9" s="110">
        <v>5.6543685285492318</v>
      </c>
      <c r="AC9" s="47">
        <f t="shared" si="5"/>
        <v>6.1404711290903265E+18</v>
      </c>
      <c r="AD9" s="110">
        <v>4.8874395924164276</v>
      </c>
      <c r="AE9" s="47">
        <f t="shared" si="6"/>
        <v>3.1025693923228058E+18</v>
      </c>
      <c r="AF9" s="31"/>
      <c r="AG9" s="31"/>
    </row>
    <row r="10" spans="2:33">
      <c r="B10" s="46" t="s">
        <v>279</v>
      </c>
      <c r="C10" s="143">
        <v>7.7708731603976268E-3</v>
      </c>
      <c r="D10" s="112">
        <v>11.821999999999999</v>
      </c>
      <c r="E10" s="112">
        <v>0.248</v>
      </c>
      <c r="F10" s="152">
        <f t="shared" si="7"/>
        <v>2.4744825907006104E+16</v>
      </c>
      <c r="G10" s="47" t="s">
        <v>45</v>
      </c>
      <c r="H10" s="47" t="s">
        <v>45</v>
      </c>
      <c r="I10" s="47" t="s">
        <v>45</v>
      </c>
      <c r="J10" s="111" t="s">
        <v>45</v>
      </c>
      <c r="K10" s="44" t="s">
        <v>45</v>
      </c>
      <c r="L10" s="44" t="s">
        <v>45</v>
      </c>
      <c r="M10" s="111" t="s">
        <v>45</v>
      </c>
      <c r="N10" s="110">
        <v>365.0684640604303</v>
      </c>
      <c r="O10" s="47">
        <f t="shared" si="0"/>
        <v>1.8774824459747436E+20</v>
      </c>
      <c r="P10" s="110">
        <v>162.19</v>
      </c>
      <c r="Q10" s="47">
        <f t="shared" si="8"/>
        <v>1.7251143743872401E+20</v>
      </c>
      <c r="R10" s="110">
        <v>157.73200156554401</v>
      </c>
      <c r="S10" s="47">
        <f t="shared" si="9"/>
        <v>1.86272741429333E+20</v>
      </c>
      <c r="T10" s="110">
        <v>601.48271021124117</v>
      </c>
      <c r="U10" s="47">
        <f t="shared" si="1"/>
        <v>4.3065669238847006E+20</v>
      </c>
      <c r="V10" s="110">
        <v>36.833848462742637</v>
      </c>
      <c r="W10" s="47">
        <f t="shared" si="2"/>
        <v>2.7033738287783506E+19</v>
      </c>
      <c r="X10" s="110">
        <v>7.5855520500437414</v>
      </c>
      <c r="Y10" s="47">
        <f t="shared" si="3"/>
        <v>1.9253536740479697E+19</v>
      </c>
      <c r="Z10" s="110">
        <v>4.7194985972900607</v>
      </c>
      <c r="AA10" s="47">
        <f t="shared" si="4"/>
        <v>5.8884879514607616E+18</v>
      </c>
      <c r="AB10" s="110">
        <v>6.5006831744183966</v>
      </c>
      <c r="AC10" s="47">
        <f t="shared" si="5"/>
        <v>6.6624925181106749E+18</v>
      </c>
      <c r="AD10" s="110">
        <v>7.8619473877465635</v>
      </c>
      <c r="AE10" s="47">
        <f t="shared" si="6"/>
        <v>4.7101027926796247E+18</v>
      </c>
      <c r="AF10" s="31"/>
      <c r="AG10" s="31"/>
    </row>
    <row r="11" spans="2:33">
      <c r="B11" s="46" t="s">
        <v>280</v>
      </c>
      <c r="C11" s="143">
        <v>8.5868176855343099E-3</v>
      </c>
      <c r="D11" s="112">
        <v>12.016999999999999</v>
      </c>
      <c r="E11" s="112">
        <v>0.251</v>
      </c>
      <c r="F11" s="152">
        <f t="shared" si="7"/>
        <v>2.7461856282147752E+16</v>
      </c>
      <c r="G11" s="47" t="s">
        <v>45</v>
      </c>
      <c r="H11" s="47" t="s">
        <v>45</v>
      </c>
      <c r="I11" s="47" t="s">
        <v>45</v>
      </c>
      <c r="J11" s="111" t="s">
        <v>45</v>
      </c>
      <c r="K11" s="44">
        <v>8404090.0933655351</v>
      </c>
      <c r="L11" s="44">
        <v>406583.26748039474</v>
      </c>
      <c r="M11" s="111">
        <f t="shared" si="10"/>
        <v>3.0602775016446422E-10</v>
      </c>
      <c r="N11" s="110">
        <v>500.42775109248089</v>
      </c>
      <c r="O11" s="47">
        <f t="shared" si="0"/>
        <v>2.5847944790706438E+20</v>
      </c>
      <c r="P11" s="110">
        <v>154.60011735632534</v>
      </c>
      <c r="Q11" s="47">
        <f t="shared" si="8"/>
        <v>1.6515309043782156E+20</v>
      </c>
      <c r="R11" s="110">
        <v>162.71136767919003</v>
      </c>
      <c r="S11" s="47">
        <f t="shared" si="9"/>
        <v>1.9298806555691595E+20</v>
      </c>
      <c r="T11" s="110">
        <v>640.06505667675174</v>
      </c>
      <c r="U11" s="47">
        <f t="shared" si="1"/>
        <v>4.6027272101443371E+20</v>
      </c>
      <c r="V11" s="110">
        <v>29.616232731115652</v>
      </c>
      <c r="W11" s="47">
        <f t="shared" si="2"/>
        <v>2.1830912439790678E+19</v>
      </c>
      <c r="X11" s="110">
        <v>10.768148898419399</v>
      </c>
      <c r="Y11" s="47">
        <f t="shared" si="3"/>
        <v>1.5548063322328152E+19</v>
      </c>
      <c r="Z11" s="110">
        <v>3.2618922791307252</v>
      </c>
      <c r="AA11" s="47">
        <f t="shared" si="4"/>
        <v>4.0875267677160883E+18</v>
      </c>
      <c r="AB11" s="110">
        <v>8.7134417369880239</v>
      </c>
      <c r="AC11" s="47">
        <f t="shared" si="5"/>
        <v>8.9691343868437422E+18</v>
      </c>
      <c r="AD11" s="110">
        <v>6.2514803913497126</v>
      </c>
      <c r="AE11" s="47">
        <f t="shared" si="6"/>
        <v>3.7615443859164918E+18</v>
      </c>
      <c r="AF11" s="31"/>
      <c r="AG11" s="31"/>
    </row>
    <row r="12" spans="2:33">
      <c r="B12" s="46" t="s">
        <v>281</v>
      </c>
      <c r="C12" s="143">
        <v>7.8252546638911784E-3</v>
      </c>
      <c r="D12" s="112">
        <v>12.029</v>
      </c>
      <c r="E12" s="112">
        <v>0.246</v>
      </c>
      <c r="F12" s="152">
        <f t="shared" si="7"/>
        <v>2.5560432967367852E+16</v>
      </c>
      <c r="G12" s="47" t="s">
        <v>45</v>
      </c>
      <c r="H12" s="47" t="s">
        <v>45</v>
      </c>
      <c r="I12" s="47" t="s">
        <v>45</v>
      </c>
      <c r="J12" s="111" t="s">
        <v>45</v>
      </c>
      <c r="K12" s="47" t="s">
        <v>45</v>
      </c>
      <c r="L12" s="47" t="s">
        <v>45</v>
      </c>
      <c r="M12" s="111" t="s">
        <v>45</v>
      </c>
      <c r="N12" s="110">
        <v>351.35556442352834</v>
      </c>
      <c r="O12" s="47">
        <f t="shared" si="0"/>
        <v>1.8535467573209157E+20</v>
      </c>
      <c r="P12" s="110">
        <v>169.25</v>
      </c>
      <c r="Q12" s="47">
        <f t="shared" si="8"/>
        <v>1.8466204513129267E+20</v>
      </c>
      <c r="R12" s="110">
        <v>155.60670908982001</v>
      </c>
      <c r="S12" s="47">
        <f t="shared" si="9"/>
        <v>1.885006939663672E+20</v>
      </c>
      <c r="T12" s="110">
        <v>601.75887644168324</v>
      </c>
      <c r="U12" s="47">
        <f t="shared" si="1"/>
        <v>4.4196278478405363E+20</v>
      </c>
      <c r="V12" s="110">
        <v>37.336633995063586</v>
      </c>
      <c r="W12" s="47">
        <f t="shared" si="2"/>
        <v>2.810925362699615E+19</v>
      </c>
      <c r="X12" s="110">
        <v>7.408000243956149</v>
      </c>
      <c r="Y12" s="47">
        <f t="shared" si="3"/>
        <v>2.0019523074964472E+19</v>
      </c>
      <c r="Z12" s="110">
        <v>4.8810569455832402</v>
      </c>
      <c r="AA12" s="47">
        <f t="shared" si="4"/>
        <v>6.2470782727199232E+18</v>
      </c>
      <c r="AB12" s="110">
        <v>6.4627960062284897</v>
      </c>
      <c r="AC12" s="47">
        <f t="shared" si="5"/>
        <v>6.7944346460033894E+18</v>
      </c>
      <c r="AD12" s="110">
        <v>8.723675813407139</v>
      </c>
      <c r="AE12" s="47">
        <f t="shared" si="6"/>
        <v>5.3611124130899087E+18</v>
      </c>
      <c r="AF12" s="31"/>
      <c r="AG12" s="31"/>
    </row>
    <row r="13" spans="2:33">
      <c r="B13" s="46" t="s">
        <v>282</v>
      </c>
      <c r="C13" s="143">
        <v>8.6254764506289491E-3</v>
      </c>
      <c r="D13" s="112">
        <v>12.069999999999999</v>
      </c>
      <c r="E13" s="112">
        <v>0.248</v>
      </c>
      <c r="F13" s="152">
        <f t="shared" si="7"/>
        <v>2.8042323254018396E+16</v>
      </c>
      <c r="G13" s="47">
        <v>261411.89155251338</v>
      </c>
      <c r="H13" s="47">
        <v>14463.793277203215</v>
      </c>
      <c r="I13" s="47">
        <v>0.16975999999999999</v>
      </c>
      <c r="J13" s="111">
        <v>2.6089999999999999E-2</v>
      </c>
      <c r="K13" s="47" t="s">
        <v>45</v>
      </c>
      <c r="L13" s="47" t="s">
        <v>45</v>
      </c>
      <c r="M13" s="111" t="s">
        <v>45</v>
      </c>
      <c r="N13" s="110">
        <v>412.98219913573899</v>
      </c>
      <c r="O13" s="47">
        <f t="shared" si="0"/>
        <v>2.168449008865301E+20</v>
      </c>
      <c r="P13" s="110">
        <v>123.92620458227429</v>
      </c>
      <c r="Q13" s="47">
        <f t="shared" si="8"/>
        <v>1.3457775654658264E+20</v>
      </c>
      <c r="R13" s="110">
        <v>123.60277234254445</v>
      </c>
      <c r="S13" s="47">
        <f t="shared" si="9"/>
        <v>1.4903010889238279E+20</v>
      </c>
      <c r="T13" s="110">
        <v>640.80374066304989</v>
      </c>
      <c r="U13" s="47">
        <f t="shared" si="1"/>
        <v>4.6843507462709799E+20</v>
      </c>
      <c r="V13" s="110">
        <v>11.197475260040642</v>
      </c>
      <c r="W13" s="47">
        <f t="shared" si="2"/>
        <v>8.3906466964350812E+18</v>
      </c>
      <c r="X13" s="110">
        <v>8.623677161969292</v>
      </c>
      <c r="Y13" s="47">
        <f t="shared" si="3"/>
        <v>5.9758522009218888E+18</v>
      </c>
      <c r="Z13" s="110">
        <v>1.5415835615312805</v>
      </c>
      <c r="AA13" s="47">
        <f t="shared" si="4"/>
        <v>1.9637731381109565E+18</v>
      </c>
      <c r="AB13" s="110">
        <v>4.5592030276469186</v>
      </c>
      <c r="AC13" s="47">
        <f t="shared" si="5"/>
        <v>4.7707096035867484E+18</v>
      </c>
      <c r="AD13" s="110">
        <v>2.4269463679760648</v>
      </c>
      <c r="AE13" s="47">
        <f t="shared" si="6"/>
        <v>1.4844881879424202E+18</v>
      </c>
      <c r="AF13" s="31"/>
      <c r="AG13" s="31"/>
    </row>
    <row r="14" spans="2:33">
      <c r="B14" s="46" t="s">
        <v>283</v>
      </c>
      <c r="C14" s="143">
        <v>6.3245852777021596E-3</v>
      </c>
      <c r="D14" s="112">
        <v>11.885999999999999</v>
      </c>
      <c r="E14" s="112">
        <v>0.247</v>
      </c>
      <c r="F14" s="152">
        <f t="shared" si="7"/>
        <v>2.033040983936948E+16</v>
      </c>
      <c r="G14" s="47">
        <v>360618.91880305641</v>
      </c>
      <c r="H14" s="47">
        <v>11420.999364387277</v>
      </c>
      <c r="I14" s="47">
        <v>0.13200999999999999</v>
      </c>
      <c r="J14" s="111">
        <v>1.5710000000000002E-2</v>
      </c>
      <c r="K14" s="47" t="s">
        <v>45</v>
      </c>
      <c r="L14" s="47" t="s">
        <v>45</v>
      </c>
      <c r="M14" s="111" t="s">
        <v>45</v>
      </c>
      <c r="N14" s="110">
        <v>572.22716389023765</v>
      </c>
      <c r="O14" s="47">
        <f t="shared" si="0"/>
        <v>2.9707734579394439E+20</v>
      </c>
      <c r="P14" s="110">
        <v>168.4711292866472</v>
      </c>
      <c r="Q14" s="47">
        <f t="shared" si="8"/>
        <v>1.8089176887753943E+20</v>
      </c>
      <c r="R14" s="110">
        <v>114.85759865544378</v>
      </c>
      <c r="S14" s="47">
        <f t="shared" si="9"/>
        <v>1.3692688315862783E+20</v>
      </c>
      <c r="T14" s="110">
        <v>640.18823022663173</v>
      </c>
      <c r="U14" s="47">
        <f t="shared" si="1"/>
        <v>4.6271676659769475E+20</v>
      </c>
      <c r="V14" s="110">
        <v>13.441316596615181</v>
      </c>
      <c r="W14" s="47">
        <f t="shared" si="2"/>
        <v>9.9586465119599411E+18</v>
      </c>
      <c r="X14" s="110">
        <v>13.736895436098539</v>
      </c>
      <c r="Y14" s="47">
        <f t="shared" si="3"/>
        <v>7.0925879529623644E+18</v>
      </c>
      <c r="Z14" s="110">
        <v>1.5904860054219487</v>
      </c>
      <c r="AA14" s="47">
        <f t="shared" si="4"/>
        <v>2.0032598186213801E+18</v>
      </c>
      <c r="AB14" s="110">
        <v>7.0439324241030583</v>
      </c>
      <c r="AC14" s="47">
        <f t="shared" si="5"/>
        <v>7.2877323362231265E+18</v>
      </c>
      <c r="AD14" s="110">
        <v>5.7214603515152671</v>
      </c>
      <c r="AE14" s="47">
        <f t="shared" si="6"/>
        <v>3.4602433543518039E+18</v>
      </c>
      <c r="AF14" s="31"/>
      <c r="AG14" s="31"/>
    </row>
    <row r="15" spans="2:33">
      <c r="B15" s="46" t="s">
        <v>284</v>
      </c>
      <c r="C15" s="143">
        <v>6.6057018960648441E-3</v>
      </c>
      <c r="D15" s="112">
        <v>12.055</v>
      </c>
      <c r="E15" s="112">
        <v>0.255</v>
      </c>
      <c r="F15" s="152">
        <f t="shared" si="7"/>
        <v>2.0860336669604424E+16</v>
      </c>
      <c r="G15" s="47">
        <v>384296.57252874057</v>
      </c>
      <c r="H15" s="47">
        <v>13299.320685450135</v>
      </c>
      <c r="I15" s="47">
        <v>0.12179999999999999</v>
      </c>
      <c r="J15" s="111">
        <v>1.4999999999999999E-2</v>
      </c>
      <c r="K15" s="47" t="s">
        <v>45</v>
      </c>
      <c r="L15" s="47" t="s">
        <v>45</v>
      </c>
      <c r="M15" s="111" t="s">
        <v>45</v>
      </c>
      <c r="N15" s="110">
        <v>630.49936489879383</v>
      </c>
      <c r="O15" s="47">
        <f t="shared" si="0"/>
        <v>3.2156885557668748E+20</v>
      </c>
      <c r="P15" s="110">
        <v>169.98112852944334</v>
      </c>
      <c r="Q15" s="47">
        <f t="shared" si="8"/>
        <v>1.7930082525360957E+20</v>
      </c>
      <c r="R15" s="110">
        <v>124.0945112150998</v>
      </c>
      <c r="S15" s="47">
        <f t="shared" si="9"/>
        <v>1.4533486940760313E+20</v>
      </c>
      <c r="T15" s="110">
        <v>641.02456613597735</v>
      </c>
      <c r="U15" s="47">
        <f t="shared" si="1"/>
        <v>4.5516670474257983E+20</v>
      </c>
      <c r="V15" s="110">
        <v>12.316653184243753</v>
      </c>
      <c r="W15" s="47">
        <f t="shared" si="2"/>
        <v>8.9647767905227602E+18</v>
      </c>
      <c r="X15" s="110">
        <v>15.040718708162945</v>
      </c>
      <c r="Y15" s="47">
        <f t="shared" si="3"/>
        <v>6.3847499546346076E+18</v>
      </c>
      <c r="Z15" s="110">
        <v>1.2531401694717943</v>
      </c>
      <c r="AA15" s="47">
        <f t="shared" si="4"/>
        <v>1.5505841526471363E+18</v>
      </c>
      <c r="AB15" s="110">
        <v>7.2206200979398014</v>
      </c>
      <c r="AC15" s="47">
        <f t="shared" si="5"/>
        <v>7.3390524256246364E+18</v>
      </c>
      <c r="AD15" s="110">
        <v>3.7837286450136127</v>
      </c>
      <c r="AE15" s="47">
        <f t="shared" si="6"/>
        <v>2.2480605007994378E+18</v>
      </c>
      <c r="AF15" s="31"/>
      <c r="AG15" s="31"/>
    </row>
    <row r="16" spans="2:33">
      <c r="B16" s="46" t="s">
        <v>285</v>
      </c>
      <c r="C16" s="143">
        <v>4.3312668646243594E-3</v>
      </c>
      <c r="D16" s="112">
        <v>12.001000000000001</v>
      </c>
      <c r="E16" s="112">
        <v>0.25600000000000001</v>
      </c>
      <c r="F16" s="152">
        <f t="shared" si="7"/>
        <v>1.3563373510969262E+16</v>
      </c>
      <c r="G16" s="47">
        <v>4139051.2519534668</v>
      </c>
      <c r="H16" s="47">
        <v>76947.782554082223</v>
      </c>
      <c r="I16" s="47">
        <v>1.363E-2</v>
      </c>
      <c r="J16" s="111">
        <v>1.49E-3</v>
      </c>
      <c r="K16" s="47" t="s">
        <v>45</v>
      </c>
      <c r="L16" s="47" t="s">
        <v>45</v>
      </c>
      <c r="M16" s="111" t="s">
        <v>45</v>
      </c>
      <c r="N16" s="110">
        <v>237.40429949705705</v>
      </c>
      <c r="O16" s="47">
        <f t="shared" si="0"/>
        <v>1.2006829475771711E+20</v>
      </c>
      <c r="P16" s="110">
        <v>87.757156351329158</v>
      </c>
      <c r="Q16" s="47">
        <f t="shared" si="8"/>
        <v>9.1794055679282921E+19</v>
      </c>
      <c r="R16" s="110">
        <v>82.656234427579108</v>
      </c>
      <c r="S16" s="47">
        <f t="shared" si="9"/>
        <v>9.5993826607181857E+19</v>
      </c>
      <c r="T16" s="110">
        <v>639.49835913002755</v>
      </c>
      <c r="U16" s="47">
        <f t="shared" si="1"/>
        <v>4.5028313727696129E+20</v>
      </c>
      <c r="V16" s="110">
        <v>11.693604985802502</v>
      </c>
      <c r="W16" s="47">
        <f t="shared" si="2"/>
        <v>8.4400617374958766E+18</v>
      </c>
      <c r="X16" s="110">
        <v>5.5946368709575136</v>
      </c>
      <c r="Y16" s="47">
        <f t="shared" si="3"/>
        <v>6.0110457911855892E+18</v>
      </c>
      <c r="Z16" s="110">
        <v>3.8940680945331243</v>
      </c>
      <c r="AA16" s="47">
        <f t="shared" si="4"/>
        <v>4.7780387472656589E+18</v>
      </c>
      <c r="AB16" s="110">
        <v>4.1287801649933469</v>
      </c>
      <c r="AC16" s="47">
        <f t="shared" si="5"/>
        <v>4.1613830130540278E+18</v>
      </c>
      <c r="AD16" s="110">
        <v>2.3807010567398437</v>
      </c>
      <c r="AE16" s="47">
        <f t="shared" si="6"/>
        <v>1.4026306119458499E+18</v>
      </c>
      <c r="AF16" s="31"/>
      <c r="AG16" s="31"/>
    </row>
    <row r="17" spans="2:33">
      <c r="B17" s="46" t="s">
        <v>286</v>
      </c>
      <c r="C17" s="143">
        <v>4.7975251255729873E-3</v>
      </c>
      <c r="D17" s="112">
        <v>11.95</v>
      </c>
      <c r="E17" s="112">
        <v>0.25</v>
      </c>
      <c r="F17" s="152">
        <f t="shared" si="7"/>
        <v>1.5318648912942524E+16</v>
      </c>
      <c r="G17" s="47">
        <v>360838.58103352052</v>
      </c>
      <c r="H17" s="47">
        <v>26400.665343104461</v>
      </c>
      <c r="I17" s="47">
        <v>0.11631999999999999</v>
      </c>
      <c r="J17" s="111">
        <v>2.1319999999999999E-2</v>
      </c>
      <c r="K17" s="47" t="s">
        <v>45</v>
      </c>
      <c r="L17" s="47" t="s">
        <v>45</v>
      </c>
      <c r="M17" s="111" t="s">
        <v>45</v>
      </c>
      <c r="N17" s="110">
        <v>584.79975748884476</v>
      </c>
      <c r="O17" s="47">
        <f t="shared" si="0"/>
        <v>3.0157641400709677E+20</v>
      </c>
      <c r="P17" s="110">
        <v>175.83559999956833</v>
      </c>
      <c r="Q17" s="47">
        <f t="shared" si="8"/>
        <v>1.87537987077375E+20</v>
      </c>
      <c r="R17" s="110">
        <v>148.96805892210327</v>
      </c>
      <c r="S17" s="47">
        <f t="shared" si="9"/>
        <v>1.7640515540406888E+20</v>
      </c>
      <c r="T17" s="110">
        <v>539.97250823082572</v>
      </c>
      <c r="U17" s="47">
        <f t="shared" si="1"/>
        <v>3.8767547175266838E+20</v>
      </c>
      <c r="V17" s="110">
        <v>9.4517781618699193</v>
      </c>
      <c r="W17" s="47">
        <f t="shared" si="2"/>
        <v>6.9560252602226084E+18</v>
      </c>
      <c r="X17" s="110">
        <v>7.7929479008046041</v>
      </c>
      <c r="Y17" s="47">
        <f t="shared" si="3"/>
        <v>4.9541090651130061E+18</v>
      </c>
      <c r="Z17" s="110">
        <v>1.3345570442722203</v>
      </c>
      <c r="AA17" s="47">
        <f t="shared" si="4"/>
        <v>1.6696817253547699E+18</v>
      </c>
      <c r="AB17" s="110">
        <v>7.7655894309591416</v>
      </c>
      <c r="AC17" s="47">
        <f t="shared" si="5"/>
        <v>7.9806962581967094E+18</v>
      </c>
      <c r="AD17" s="110">
        <v>4.1650656234309507</v>
      </c>
      <c r="AE17" s="47">
        <f t="shared" si="6"/>
        <v>2.5021349134363182E+18</v>
      </c>
      <c r="AF17" s="31"/>
      <c r="AG17" s="31"/>
    </row>
    <row r="18" spans="2:33">
      <c r="B18" s="46" t="s">
        <v>286</v>
      </c>
      <c r="C18" s="143">
        <v>5.11608039425724E-3</v>
      </c>
      <c r="D18" s="112">
        <v>11.893000000000001</v>
      </c>
      <c r="E18" s="112">
        <v>0.249</v>
      </c>
      <c r="F18" s="152">
        <f t="shared" si="7"/>
        <v>1.632317889649972E+16</v>
      </c>
      <c r="G18" s="109" t="s">
        <v>45</v>
      </c>
      <c r="H18" s="109" t="s">
        <v>45</v>
      </c>
      <c r="I18" s="109" t="s">
        <v>45</v>
      </c>
      <c r="J18" s="128" t="s">
        <v>45</v>
      </c>
      <c r="K18" s="47" t="s">
        <v>45</v>
      </c>
      <c r="L18" s="47" t="s">
        <v>45</v>
      </c>
      <c r="M18" s="111" t="s">
        <v>45</v>
      </c>
      <c r="N18" s="110">
        <v>357.2810128044685</v>
      </c>
      <c r="O18" s="47">
        <f t="shared" si="0"/>
        <v>1.8410445634442379E+20</v>
      </c>
      <c r="P18" s="110">
        <v>127.65232864118146</v>
      </c>
      <c r="Q18" s="47">
        <f t="shared" si="8"/>
        <v>1.360427365513651E+20</v>
      </c>
      <c r="R18" s="110">
        <v>124.76455855608128</v>
      </c>
      <c r="S18" s="47">
        <f t="shared" si="9"/>
        <v>1.4762962743720555E+20</v>
      </c>
      <c r="T18" s="110">
        <v>640.02254541929244</v>
      </c>
      <c r="U18" s="47">
        <f t="shared" si="1"/>
        <v>4.5915162204389717E+20</v>
      </c>
      <c r="V18" s="110">
        <v>10.96586842775368</v>
      </c>
      <c r="W18" s="47">
        <f t="shared" si="2"/>
        <v>8.0640801644621722E+18</v>
      </c>
      <c r="X18" s="110">
        <v>6.5735875538044848</v>
      </c>
      <c r="Y18" s="47">
        <f t="shared" si="3"/>
        <v>5.7432702082052997E+18</v>
      </c>
      <c r="Z18" s="110">
        <v>2.4248097351568059</v>
      </c>
      <c r="AA18" s="47">
        <f t="shared" si="4"/>
        <v>3.0313661310445916E+18</v>
      </c>
      <c r="AB18" s="110">
        <v>6.1540763053204914</v>
      </c>
      <c r="AC18" s="47">
        <f t="shared" si="5"/>
        <v>6.3196555591658516E+18</v>
      </c>
      <c r="AD18" s="110">
        <v>5.9538737919236748</v>
      </c>
      <c r="AE18" s="47">
        <f t="shared" si="6"/>
        <v>3.5739845768396052E+18</v>
      </c>
      <c r="AF18" s="31"/>
      <c r="AG18" s="31"/>
    </row>
    <row r="19" spans="2:33">
      <c r="B19" s="46" t="s">
        <v>287</v>
      </c>
      <c r="C19" s="143">
        <v>1.3159590356434743E-2</v>
      </c>
      <c r="D19" s="112">
        <v>12.085000000000001</v>
      </c>
      <c r="E19" s="112">
        <v>0.252</v>
      </c>
      <c r="F19" s="152">
        <f t="shared" si="7"/>
        <v>4.2156426780792872E+16</v>
      </c>
      <c r="G19" s="47">
        <v>2661264.0626832843</v>
      </c>
      <c r="H19" s="47">
        <v>52493.232044000957</v>
      </c>
      <c r="I19" s="47">
        <v>1.9539999999999998E-2</v>
      </c>
      <c r="J19" s="111">
        <v>2.0800000000000003E-3</v>
      </c>
      <c r="K19" s="47" t="s">
        <v>45</v>
      </c>
      <c r="L19" s="47" t="s">
        <v>45</v>
      </c>
      <c r="M19" s="111" t="s">
        <v>45</v>
      </c>
      <c r="N19" s="110">
        <v>561.68740506623999</v>
      </c>
      <c r="O19" s="47">
        <f t="shared" si="0"/>
        <v>2.9060500645131121E+20</v>
      </c>
      <c r="P19" s="110">
        <v>243.77187969661568</v>
      </c>
      <c r="Q19" s="47">
        <f t="shared" si="8"/>
        <v>2.60846050868431E+20</v>
      </c>
      <c r="R19" s="110">
        <v>168.88668691678183</v>
      </c>
      <c r="S19" s="47">
        <f t="shared" si="9"/>
        <v>2.0064657359337053E+20</v>
      </c>
      <c r="T19" s="110">
        <v>638.27012970601015</v>
      </c>
      <c r="U19" s="47">
        <f t="shared" si="1"/>
        <v>4.5974753860664335E+20</v>
      </c>
      <c r="V19" s="110">
        <v>29.182096643289153</v>
      </c>
      <c r="W19" s="47">
        <f t="shared" si="2"/>
        <v>2.1546778106235335E+19</v>
      </c>
      <c r="X19" s="110">
        <v>12.415342318298551</v>
      </c>
      <c r="Y19" s="47">
        <f t="shared" si="3"/>
        <v>1.5345701711362505E+19</v>
      </c>
      <c r="Z19" s="110">
        <v>3.6835016460013255</v>
      </c>
      <c r="AA19" s="47">
        <f t="shared" si="4"/>
        <v>4.6235508402241997E+18</v>
      </c>
      <c r="AB19" s="110">
        <v>6.1021714813093659</v>
      </c>
      <c r="AC19" s="47">
        <f t="shared" si="5"/>
        <v>6.2917141292059904E+18</v>
      </c>
      <c r="AD19" s="110">
        <v>5.2252914617691708</v>
      </c>
      <c r="AE19" s="47">
        <f t="shared" si="6"/>
        <v>3.14932595055168E+18</v>
      </c>
      <c r="AF19" s="31"/>
      <c r="AG19" s="31"/>
    </row>
    <row r="20" spans="2:33">
      <c r="B20" s="46" t="s">
        <v>288</v>
      </c>
      <c r="C20" s="143">
        <v>9.9513904092641929E-3</v>
      </c>
      <c r="D20" s="112">
        <v>12.08</v>
      </c>
      <c r="E20" s="112">
        <v>0.25700000000000001</v>
      </c>
      <c r="F20" s="152">
        <f t="shared" si="7"/>
        <v>3.124588887045318E+16</v>
      </c>
      <c r="G20" s="47">
        <v>948113.36391065526</v>
      </c>
      <c r="H20" s="47">
        <v>30609.788667420842</v>
      </c>
      <c r="I20" s="47">
        <v>4.7530000000000003E-2</v>
      </c>
      <c r="J20" s="111">
        <v>5.7400000000000003E-3</v>
      </c>
      <c r="K20" s="47" t="s">
        <v>45</v>
      </c>
      <c r="L20" s="47" t="s">
        <v>45</v>
      </c>
      <c r="M20" s="111" t="s">
        <v>45</v>
      </c>
      <c r="N20" s="110">
        <v>522.22622166856559</v>
      </c>
      <c r="O20" s="47">
        <f t="shared" si="0"/>
        <v>2.648224370088613E+20</v>
      </c>
      <c r="P20" s="110">
        <v>168.57988330208579</v>
      </c>
      <c r="Q20" s="47">
        <f t="shared" si="8"/>
        <v>1.7680482215592703E+20</v>
      </c>
      <c r="R20" s="110">
        <v>95.443792007340406</v>
      </c>
      <c r="S20" s="47">
        <f t="shared" si="9"/>
        <v>1.1114033826265401E+20</v>
      </c>
      <c r="T20" s="110">
        <v>638.39620768215252</v>
      </c>
      <c r="U20" s="47">
        <f t="shared" si="1"/>
        <v>4.5070553112237028E+20</v>
      </c>
      <c r="V20" s="110">
        <v>9.2568021541707655</v>
      </c>
      <c r="W20" s="47">
        <f t="shared" si="2"/>
        <v>6.6990701636504689E+18</v>
      </c>
      <c r="X20" s="110">
        <v>9.9174697864888568</v>
      </c>
      <c r="Y20" s="47">
        <f t="shared" si="3"/>
        <v>4.7711046156417731E+18</v>
      </c>
      <c r="Z20" s="110">
        <v>1.7590304425799463</v>
      </c>
      <c r="AA20" s="47">
        <f t="shared" si="4"/>
        <v>2.1640925094420882E+18</v>
      </c>
      <c r="AB20" s="110">
        <v>5.151788749594</v>
      </c>
      <c r="AC20" s="47">
        <f t="shared" si="5"/>
        <v>5.2063135176830874E+18</v>
      </c>
      <c r="AD20" s="110">
        <v>2.4289273734429444</v>
      </c>
      <c r="AE20" s="47">
        <f t="shared" si="6"/>
        <v>1.4348593038396173E+18</v>
      </c>
      <c r="AF20" s="31"/>
      <c r="AG20" s="31"/>
    </row>
    <row r="21" spans="2:33">
      <c r="B21" s="46" t="s">
        <v>289</v>
      </c>
      <c r="C21" s="143">
        <v>1.0792401628133866E-2</v>
      </c>
      <c r="D21" s="112">
        <v>11.945999999999998</v>
      </c>
      <c r="E21" s="112">
        <v>0.248</v>
      </c>
      <c r="F21" s="152">
        <f t="shared" si="7"/>
        <v>3.472675767861116E+16</v>
      </c>
      <c r="G21" s="47">
        <v>949299.90166693612</v>
      </c>
      <c r="H21" s="47">
        <v>36916.156057280656</v>
      </c>
      <c r="I21" s="47">
        <v>4.7719999999999999E-2</v>
      </c>
      <c r="J21" s="111">
        <v>6.2199999999999998E-3</v>
      </c>
      <c r="K21" s="47" t="s">
        <v>45</v>
      </c>
      <c r="L21" s="47" t="s">
        <v>45</v>
      </c>
      <c r="M21" s="111" t="s">
        <v>45</v>
      </c>
      <c r="N21" s="110">
        <v>650.52276121390116</v>
      </c>
      <c r="O21" s="47">
        <f t="shared" si="0"/>
        <v>3.3806142567693373E+20</v>
      </c>
      <c r="P21" s="110">
        <v>149.14936071498414</v>
      </c>
      <c r="Q21" s="47">
        <f t="shared" si="8"/>
        <v>1.603048904784492E+20</v>
      </c>
      <c r="R21" s="110">
        <v>79.944198358666114</v>
      </c>
      <c r="S21" s="47">
        <f t="shared" si="9"/>
        <v>9.5399917520038543E+19</v>
      </c>
      <c r="T21" s="110">
        <v>604.29273995768654</v>
      </c>
      <c r="U21" s="47">
        <f t="shared" si="1"/>
        <v>4.3720687707888478E+20</v>
      </c>
      <c r="V21" s="110">
        <v>10.940050404501021</v>
      </c>
      <c r="W21" s="47">
        <f t="shared" si="2"/>
        <v>8.1135307486558269E+18</v>
      </c>
      <c r="X21" s="110">
        <v>9.7039016412500096</v>
      </c>
      <c r="Y21" s="47">
        <f t="shared" si="3"/>
        <v>5.7784891124306534E+18</v>
      </c>
      <c r="Z21" s="110">
        <v>1.5779269331550587</v>
      </c>
      <c r="AA21" s="47">
        <f t="shared" si="4"/>
        <v>1.9894195154924854E+18</v>
      </c>
      <c r="AB21" s="110">
        <v>5.5965336859123491</v>
      </c>
      <c r="AC21" s="47">
        <f t="shared" si="5"/>
        <v>5.7960004651453297E+18</v>
      </c>
      <c r="AD21" s="110">
        <v>3.6156522142787946</v>
      </c>
      <c r="AE21" s="47">
        <f t="shared" si="6"/>
        <v>2.1888623790969285E+18</v>
      </c>
      <c r="AF21" s="31"/>
      <c r="AG21" s="31"/>
    </row>
    <row r="22" spans="2:33">
      <c r="B22" s="46" t="s">
        <v>290</v>
      </c>
      <c r="C22" s="143">
        <v>6.5768352942279611E-3</v>
      </c>
      <c r="D22" s="112">
        <v>12.02</v>
      </c>
      <c r="E22" s="112">
        <v>0.251</v>
      </c>
      <c r="F22" s="152">
        <f t="shared" si="7"/>
        <v>2.1038899555990544E+16</v>
      </c>
      <c r="G22" s="47">
        <v>782810.14999262406</v>
      </c>
      <c r="H22" s="47">
        <v>33147.082901967136</v>
      </c>
      <c r="I22" s="47">
        <v>5.781E-2</v>
      </c>
      <c r="J22" s="111">
        <v>7.8000000000000005E-3</v>
      </c>
      <c r="K22" s="47" t="s">
        <v>45</v>
      </c>
      <c r="L22" s="47" t="s">
        <v>45</v>
      </c>
      <c r="M22" s="111" t="s">
        <v>45</v>
      </c>
      <c r="N22" s="110">
        <v>259.37151290398356</v>
      </c>
      <c r="O22" s="47">
        <f t="shared" si="0"/>
        <v>1.3400324452967635E+20</v>
      </c>
      <c r="P22" s="110">
        <v>88.531646283943061</v>
      </c>
      <c r="Q22" s="47">
        <f t="shared" si="8"/>
        <v>9.4598408999504314E+19</v>
      </c>
      <c r="R22" s="110">
        <v>57.887501754583504</v>
      </c>
      <c r="S22" s="47">
        <f t="shared" si="9"/>
        <v>6.8676123193847874E+19</v>
      </c>
      <c r="T22" s="110">
        <v>641.94082634804602</v>
      </c>
      <c r="U22" s="47">
        <f t="shared" si="1"/>
        <v>4.6173683480524161E+20</v>
      </c>
      <c r="V22" s="110">
        <v>12.071134260247176</v>
      </c>
      <c r="W22" s="47">
        <f t="shared" si="2"/>
        <v>8.9001752939667395E+18</v>
      </c>
      <c r="X22" s="110">
        <v>7.413319717752695</v>
      </c>
      <c r="Y22" s="47">
        <f t="shared" si="3"/>
        <v>6.3387405099107379E+18</v>
      </c>
      <c r="Z22" s="110">
        <v>1.3777460977786493</v>
      </c>
      <c r="AA22" s="47">
        <f t="shared" si="4"/>
        <v>1.726905573076428E+18</v>
      </c>
      <c r="AB22" s="110">
        <v>3.2326627247636255</v>
      </c>
      <c r="AC22" s="47">
        <f t="shared" si="5"/>
        <v>3.3283546930703734E+18</v>
      </c>
      <c r="AD22" s="110">
        <v>1.0558093911719282</v>
      </c>
      <c r="AE22" s="47">
        <f t="shared" si="6"/>
        <v>6.3544394338268787E+17</v>
      </c>
      <c r="AF22" s="31"/>
      <c r="AG22" s="31"/>
    </row>
    <row r="23" spans="2:33">
      <c r="B23" s="46" t="s">
        <v>291</v>
      </c>
      <c r="C23" s="143">
        <v>1.4362826595657666E-2</v>
      </c>
      <c r="D23" s="112">
        <v>12.266</v>
      </c>
      <c r="E23" s="112">
        <v>0.247</v>
      </c>
      <c r="F23" s="152">
        <f t="shared" si="7"/>
        <v>4.7645427992297656E+16</v>
      </c>
      <c r="G23" s="47">
        <v>881427.21967867669</v>
      </c>
      <c r="H23" s="47">
        <v>39198.89658229737</v>
      </c>
      <c r="I23" s="47">
        <v>6.0359999999999997E-2</v>
      </c>
      <c r="J23" s="111">
        <v>8.3700000000000007E-3</v>
      </c>
      <c r="K23" s="47" t="s">
        <v>45</v>
      </c>
      <c r="L23" s="47" t="s">
        <v>45</v>
      </c>
      <c r="M23" s="111" t="s">
        <v>45</v>
      </c>
      <c r="N23" s="110">
        <v>504.47928818819622</v>
      </c>
      <c r="O23" s="47">
        <f t="shared" si="0"/>
        <v>2.7027858714957129E+20</v>
      </c>
      <c r="P23" s="110">
        <v>152.74871090866921</v>
      </c>
      <c r="Q23" s="47">
        <f t="shared" si="8"/>
        <v>1.692536748137702E+20</v>
      </c>
      <c r="R23" s="110">
        <v>180.04185692035409</v>
      </c>
      <c r="S23" s="47">
        <f t="shared" si="9"/>
        <v>2.2149794855550688E+20</v>
      </c>
      <c r="T23" s="110">
        <v>491.94957594257454</v>
      </c>
      <c r="U23" s="47">
        <f t="shared" si="1"/>
        <v>3.6694026987563287E+20</v>
      </c>
      <c r="V23" s="110">
        <v>12.880916661362733</v>
      </c>
      <c r="W23" s="47">
        <f t="shared" si="2"/>
        <v>9.8485549259659858E+18</v>
      </c>
      <c r="X23" s="110">
        <v>10.130931947520487</v>
      </c>
      <c r="Y23" s="47">
        <f t="shared" si="3"/>
        <v>7.0141802842489999E+18</v>
      </c>
      <c r="Z23" s="110">
        <v>1.3364563594915297</v>
      </c>
      <c r="AA23" s="47">
        <f t="shared" si="4"/>
        <v>1.73711849511088E+18</v>
      </c>
      <c r="AB23" s="110">
        <v>4.606798676009948</v>
      </c>
      <c r="AC23" s="47">
        <f t="shared" si="5"/>
        <v>4.9186248584561428E+18</v>
      </c>
      <c r="AD23" s="110">
        <v>1.0396571000179724</v>
      </c>
      <c r="AE23" s="47">
        <f t="shared" si="6"/>
        <v>6.4886912353417715E+17</v>
      </c>
      <c r="AF23" s="31"/>
      <c r="AG23" s="31"/>
    </row>
    <row r="24" spans="2:33">
      <c r="B24" s="46" t="s">
        <v>292</v>
      </c>
      <c r="C24" s="143">
        <v>7.4013349515340259E-3</v>
      </c>
      <c r="D24" s="112">
        <v>11.919</v>
      </c>
      <c r="E24" s="112">
        <v>0.249</v>
      </c>
      <c r="F24" s="152">
        <f t="shared" si="7"/>
        <v>2.3666053381290408E+16</v>
      </c>
      <c r="G24" s="47">
        <v>307300.20518974401</v>
      </c>
      <c r="H24" s="47">
        <v>10325.240897410189</v>
      </c>
      <c r="I24" s="47">
        <v>0.17342999999999997</v>
      </c>
      <c r="J24" s="111">
        <v>1.9699999999999999E-2</v>
      </c>
      <c r="K24" s="47" t="s">
        <v>45</v>
      </c>
      <c r="L24" s="47" t="s">
        <v>45</v>
      </c>
      <c r="M24" s="111" t="s">
        <v>45</v>
      </c>
      <c r="N24" s="110">
        <v>400.7706055681478</v>
      </c>
      <c r="O24" s="47">
        <f t="shared" si="0"/>
        <v>2.0696581871252652E+20</v>
      </c>
      <c r="P24" s="110">
        <v>68.401657090680217</v>
      </c>
      <c r="Q24" s="47">
        <f t="shared" si="8"/>
        <v>7.3056967561873613E+19</v>
      </c>
      <c r="R24" s="110">
        <v>90.955917772382804</v>
      </c>
      <c r="S24" s="47">
        <f t="shared" si="9"/>
        <v>1.0786030666291115E+20</v>
      </c>
      <c r="T24" s="110">
        <v>640.42660930266015</v>
      </c>
      <c r="U24" s="47">
        <f t="shared" si="1"/>
        <v>4.6044590971466718E+20</v>
      </c>
      <c r="V24" s="110">
        <v>9.5329851031964026</v>
      </c>
      <c r="W24" s="47">
        <f t="shared" si="2"/>
        <v>7.0256922283393157E+18</v>
      </c>
      <c r="X24" s="110">
        <v>7.4346197877196953</v>
      </c>
      <c r="Y24" s="47">
        <f t="shared" si="3"/>
        <v>5.0037261589811886E+18</v>
      </c>
      <c r="Z24" s="110">
        <v>1.5524958398542072</v>
      </c>
      <c r="AA24" s="47">
        <f t="shared" si="4"/>
        <v>1.9450894263949399E+18</v>
      </c>
      <c r="AB24" s="110">
        <v>4.1911403632854185</v>
      </c>
      <c r="AC24" s="47">
        <f t="shared" si="5"/>
        <v>4.3133146296585405E+18</v>
      </c>
      <c r="AD24" s="110">
        <v>2.5701970807952925</v>
      </c>
      <c r="AE24" s="47">
        <f t="shared" si="6"/>
        <v>1.5462078595477071E+18</v>
      </c>
      <c r="AF24" s="31"/>
      <c r="AG24" s="31"/>
    </row>
    <row r="25" spans="2:33">
      <c r="B25" s="46" t="s">
        <v>293</v>
      </c>
      <c r="C25" s="143">
        <v>4.8968777384758837E-3</v>
      </c>
      <c r="D25" s="112">
        <v>11.939</v>
      </c>
      <c r="E25" s="112">
        <v>0.24399999999999999</v>
      </c>
      <c r="F25" s="152">
        <f t="shared" si="7"/>
        <v>1.6005627123051538E+16</v>
      </c>
      <c r="G25" s="47">
        <v>404243.9006510785</v>
      </c>
      <c r="H25" s="47">
        <v>12954.780148693222</v>
      </c>
      <c r="I25" s="47">
        <v>0.12831999999999999</v>
      </c>
      <c r="J25" s="111">
        <v>1.7080000000000001E-2</v>
      </c>
      <c r="K25" s="47" t="s">
        <v>45</v>
      </c>
      <c r="L25" s="47" t="s">
        <v>45</v>
      </c>
      <c r="M25" s="111" t="s">
        <v>45</v>
      </c>
      <c r="N25" s="110">
        <v>210.82377277193228</v>
      </c>
      <c r="O25" s="47">
        <f t="shared" si="0"/>
        <v>1.112909883013623E+20</v>
      </c>
      <c r="P25" s="110">
        <v>54.769811651594978</v>
      </c>
      <c r="Q25" s="47">
        <f t="shared" si="8"/>
        <v>5.9796245905839809E+19</v>
      </c>
      <c r="R25" s="110">
        <v>129.94903521073843</v>
      </c>
      <c r="S25" s="47">
        <f t="shared" si="9"/>
        <v>1.5752206737694219E+20</v>
      </c>
      <c r="T25" s="110">
        <v>635.74423894261486</v>
      </c>
      <c r="U25" s="47">
        <f t="shared" si="1"/>
        <v>4.672285124606319E+20</v>
      </c>
      <c r="V25" s="110">
        <v>6.9496647155402016</v>
      </c>
      <c r="W25" s="47">
        <f t="shared" si="2"/>
        <v>5.2355427778057882E+18</v>
      </c>
      <c r="X25" s="110">
        <v>5.3621428240186848</v>
      </c>
      <c r="Y25" s="47">
        <f t="shared" si="3"/>
        <v>3.7287745466704251E+18</v>
      </c>
      <c r="Z25" s="110">
        <v>1.8712410127189107</v>
      </c>
      <c r="AA25" s="47">
        <f t="shared" si="4"/>
        <v>2.3964948972580803E+18</v>
      </c>
      <c r="AB25" s="110">
        <v>3.1641447573912052</v>
      </c>
      <c r="AC25" s="47">
        <f t="shared" si="5"/>
        <v>3.3286867686787389E+18</v>
      </c>
      <c r="AD25" s="110">
        <v>1.3576762848261055</v>
      </c>
      <c r="AE25" s="47">
        <f t="shared" si="6"/>
        <v>8.3490168153020314E+17</v>
      </c>
      <c r="AF25" s="31"/>
      <c r="AG25" s="31"/>
    </row>
    <row r="26" spans="2:33">
      <c r="B26" s="46" t="s">
        <v>294</v>
      </c>
      <c r="C26" s="143">
        <v>7.8773655451708485E-3</v>
      </c>
      <c r="D26" s="112">
        <v>11.994</v>
      </c>
      <c r="E26" s="112">
        <v>0.25</v>
      </c>
      <c r="F26" s="152">
        <f t="shared" si="7"/>
        <v>2.5245288794480716E+16</v>
      </c>
      <c r="G26" s="47">
        <v>399126.36426441825</v>
      </c>
      <c r="H26" s="47">
        <v>18332.468229120084</v>
      </c>
      <c r="I26" s="47">
        <v>0.12983</v>
      </c>
      <c r="J26" s="111">
        <v>1.8170000000000002E-2</v>
      </c>
      <c r="K26" s="44">
        <v>7794156.8683046103</v>
      </c>
      <c r="L26" s="44">
        <v>294892.73031778319</v>
      </c>
      <c r="M26" s="111">
        <f t="shared" si="10"/>
        <v>3.0873708483812701E-10</v>
      </c>
      <c r="N26" s="110">
        <v>309.94733366685</v>
      </c>
      <c r="O26" s="47">
        <f t="shared" si="0"/>
        <v>1.6042580707097634E+20</v>
      </c>
      <c r="P26" s="110">
        <v>91.860589220364972</v>
      </c>
      <c r="Q26" s="47">
        <f t="shared" si="8"/>
        <v>9.8334928996242031E+19</v>
      </c>
      <c r="R26" s="110">
        <v>136.56115361611026</v>
      </c>
      <c r="S26" s="47">
        <f t="shared" si="9"/>
        <v>1.6230856211290849E+20</v>
      </c>
      <c r="T26" s="110">
        <v>636.25518144707962</v>
      </c>
      <c r="U26" s="47">
        <f t="shared" si="1"/>
        <v>4.5848395978625909E+20</v>
      </c>
      <c r="V26" s="110">
        <v>12.284247146080187</v>
      </c>
      <c r="W26" s="47">
        <f t="shared" si="2"/>
        <v>9.0738650314671739E+18</v>
      </c>
      <c r="X26" s="110">
        <v>7.5745574061616621</v>
      </c>
      <c r="Y26" s="47">
        <f t="shared" si="3"/>
        <v>6.462443036982996E+18</v>
      </c>
      <c r="Z26" s="110">
        <v>2.218034966936778</v>
      </c>
      <c r="AA26" s="47">
        <f t="shared" si="4"/>
        <v>2.7852300971914276E+18</v>
      </c>
      <c r="AB26" s="110">
        <v>5.3236566503839287</v>
      </c>
      <c r="AC26" s="47">
        <f t="shared" si="5"/>
        <v>5.4912666563646157E+18</v>
      </c>
      <c r="AD26" s="110">
        <v>1.605546245816097</v>
      </c>
      <c r="AE26" s="47">
        <f t="shared" si="6"/>
        <v>9.6807238803637542E+17</v>
      </c>
      <c r="AF26" s="31"/>
      <c r="AG26" s="31"/>
    </row>
    <row r="27" spans="2:33">
      <c r="B27" s="46" t="s">
        <v>294</v>
      </c>
      <c r="C27" s="143">
        <v>6.940771286967809E-3</v>
      </c>
      <c r="D27" s="112">
        <v>11.972000000000001</v>
      </c>
      <c r="E27" s="112">
        <v>0.25600000000000001</v>
      </c>
      <c r="F27" s="152">
        <f t="shared" si="7"/>
        <v>2.1682521454138548E+16</v>
      </c>
      <c r="G27" s="109" t="s">
        <v>45</v>
      </c>
      <c r="H27" s="109" t="s">
        <v>45</v>
      </c>
      <c r="I27" s="109" t="s">
        <v>45</v>
      </c>
      <c r="J27" s="128" t="s">
        <v>45</v>
      </c>
      <c r="K27" s="47" t="s">
        <v>45</v>
      </c>
      <c r="L27" s="47" t="s">
        <v>45</v>
      </c>
      <c r="M27" s="128" t="s">
        <v>45</v>
      </c>
      <c r="N27" s="110">
        <v>313.96138451796622</v>
      </c>
      <c r="O27" s="47">
        <f t="shared" si="0"/>
        <v>1.5840368144183702E+20</v>
      </c>
      <c r="P27" s="110">
        <v>98.82</v>
      </c>
      <c r="Q27" s="47">
        <f t="shared" si="8"/>
        <v>1.031160191113788E+20</v>
      </c>
      <c r="R27" s="110">
        <v>98.801319139289845</v>
      </c>
      <c r="S27" s="47">
        <f t="shared" si="9"/>
        <v>1.1446684259690362E+20</v>
      </c>
      <c r="T27" s="110">
        <v>598.84323319147722</v>
      </c>
      <c r="U27" s="47">
        <f t="shared" si="1"/>
        <v>4.2063815874467437E+20</v>
      </c>
      <c r="V27" s="110">
        <v>16.308444248464372</v>
      </c>
      <c r="W27" s="47">
        <f t="shared" si="2"/>
        <v>1.1742457851927603E+19</v>
      </c>
      <c r="X27" s="110">
        <v>8.0153023231518663</v>
      </c>
      <c r="Y27" s="47">
        <f t="shared" si="3"/>
        <v>8.3630255375294956E+18</v>
      </c>
      <c r="Z27" s="110">
        <v>4.3850477763487525</v>
      </c>
      <c r="AA27" s="47">
        <f t="shared" si="4"/>
        <v>5.3674712586659748E+18</v>
      </c>
      <c r="AB27" s="110">
        <v>7.7613438772402654</v>
      </c>
      <c r="AC27" s="47">
        <f t="shared" si="5"/>
        <v>7.8037280910698824E+18</v>
      </c>
      <c r="AD27" s="110">
        <v>1.942431240223331</v>
      </c>
      <c r="AE27" s="47">
        <f t="shared" si="6"/>
        <v>1.1416510355548783E+18</v>
      </c>
      <c r="AF27" s="31"/>
      <c r="AG27" s="31"/>
    </row>
    <row r="28" spans="2:33">
      <c r="B28" s="46" t="s">
        <v>295</v>
      </c>
      <c r="C28" s="143">
        <v>9.7422593300369436E-3</v>
      </c>
      <c r="D28" s="112">
        <v>11.921999999999997</v>
      </c>
      <c r="E28" s="112">
        <v>0.254</v>
      </c>
      <c r="F28" s="152">
        <f t="shared" si="7"/>
        <v>3.0545722008051228E+16</v>
      </c>
      <c r="G28" s="47">
        <v>678376.1964574767</v>
      </c>
      <c r="H28" s="47">
        <v>26294.091025160353</v>
      </c>
      <c r="I28" s="47">
        <v>7.6719999999999997E-2</v>
      </c>
      <c r="J28" s="111">
        <v>9.9699999999999997E-3</v>
      </c>
      <c r="K28" s="47" t="s">
        <v>45</v>
      </c>
      <c r="L28" s="47" t="s">
        <v>45</v>
      </c>
      <c r="M28" s="128" t="s">
        <v>45</v>
      </c>
      <c r="N28" s="110">
        <v>432.49112821544668</v>
      </c>
      <c r="O28" s="47">
        <f t="shared" si="0"/>
        <v>2.1900543679704665E+20</v>
      </c>
      <c r="P28" s="110">
        <v>109.20954739261583</v>
      </c>
      <c r="Q28" s="47">
        <f t="shared" si="8"/>
        <v>1.1437485434776545E+20</v>
      </c>
      <c r="R28" s="110">
        <v>144.73649710884504</v>
      </c>
      <c r="S28" s="47">
        <f t="shared" si="9"/>
        <v>1.6829982958362552E+20</v>
      </c>
      <c r="T28" s="110">
        <v>640.96788898136856</v>
      </c>
      <c r="U28" s="47">
        <f t="shared" si="1"/>
        <v>4.5187722407609945E+20</v>
      </c>
      <c r="V28" s="110">
        <v>14.76543816375586</v>
      </c>
      <c r="W28" s="47">
        <f t="shared" si="2"/>
        <v>1.067041901248112E+19</v>
      </c>
      <c r="X28" s="110">
        <v>7.6818552144929866</v>
      </c>
      <c r="Y28" s="47">
        <f t="shared" si="3"/>
        <v>7.5995151801095025E+18</v>
      </c>
      <c r="Z28" s="110">
        <v>1.5210708413273031</v>
      </c>
      <c r="AA28" s="47">
        <f t="shared" si="4"/>
        <v>1.8686738026913846E+18</v>
      </c>
      <c r="AB28" s="110">
        <v>5.646804753770911</v>
      </c>
      <c r="AC28" s="47">
        <f t="shared" si="5"/>
        <v>5.6984485626016573E+18</v>
      </c>
      <c r="AD28" s="110">
        <v>1.2807858065623796</v>
      </c>
      <c r="AE28" s="47">
        <f t="shared" si="6"/>
        <v>7.5553203756790592E+17</v>
      </c>
      <c r="AF28" s="31"/>
      <c r="AG28" s="31"/>
    </row>
    <row r="29" spans="2:33">
      <c r="B29" s="46" t="s">
        <v>296</v>
      </c>
      <c r="C29" s="143">
        <v>4.9399399359655507E-3</v>
      </c>
      <c r="D29" s="112">
        <v>12.023000000000003</v>
      </c>
      <c r="E29" s="112">
        <v>0.252</v>
      </c>
      <c r="F29" s="152">
        <f t="shared" si="7"/>
        <v>1.5743789808372136E+16</v>
      </c>
      <c r="G29" s="47">
        <v>2814014.8454785952</v>
      </c>
      <c r="H29" s="47">
        <v>45254.647354754474</v>
      </c>
      <c r="I29" s="47">
        <v>1.8960000000000001E-2</v>
      </c>
      <c r="J29" s="111">
        <v>1.9399999999999999E-3</v>
      </c>
      <c r="K29" s="47" t="s">
        <v>45</v>
      </c>
      <c r="L29" s="47" t="s">
        <v>45</v>
      </c>
      <c r="M29" s="128" t="s">
        <v>45</v>
      </c>
      <c r="N29" s="110">
        <v>356.13489926951104</v>
      </c>
      <c r="O29" s="47">
        <f t="shared" si="0"/>
        <v>1.833112559124306E+20</v>
      </c>
      <c r="P29" s="110">
        <v>121.5441769819696</v>
      </c>
      <c r="Q29" s="47">
        <f t="shared" si="8"/>
        <v>1.2939008836531483E+20</v>
      </c>
      <c r="R29" s="110">
        <v>119.38972083995887</v>
      </c>
      <c r="S29" s="47">
        <f t="shared" si="9"/>
        <v>1.4111379146623115E+20</v>
      </c>
      <c r="T29" s="110">
        <v>640.25784853239566</v>
      </c>
      <c r="U29" s="47">
        <f t="shared" si="1"/>
        <v>4.5881329681597189E+20</v>
      </c>
      <c r="V29" s="110">
        <v>11.078734904761763</v>
      </c>
      <c r="W29" s="47">
        <f t="shared" si="2"/>
        <v>8.1380847963595909E+18</v>
      </c>
      <c r="X29" s="110">
        <v>6.3546376340569672</v>
      </c>
      <c r="Y29" s="47">
        <f t="shared" si="3"/>
        <v>5.7959766036003656E+18</v>
      </c>
      <c r="Z29" s="110">
        <v>4.1019749611924725</v>
      </c>
      <c r="AA29" s="47">
        <f t="shared" si="4"/>
        <v>5.122405635777622E+18</v>
      </c>
      <c r="AB29" s="110">
        <v>5.2962345620712181</v>
      </c>
      <c r="AC29" s="47">
        <f t="shared" si="5"/>
        <v>5.4327281944655514E+18</v>
      </c>
      <c r="AD29" s="110">
        <v>5.569676842165582</v>
      </c>
      <c r="AE29" s="47">
        <f t="shared" si="6"/>
        <v>3.339667897186665E+18</v>
      </c>
      <c r="AF29" s="31"/>
      <c r="AG29" s="31"/>
    </row>
    <row r="30" spans="2:33">
      <c r="B30" s="46" t="s">
        <v>297</v>
      </c>
      <c r="C30" s="143">
        <v>1.0342661745984442E-2</v>
      </c>
      <c r="D30" s="112">
        <v>11.882000000000001</v>
      </c>
      <c r="E30" s="112">
        <v>0.252</v>
      </c>
      <c r="F30" s="152">
        <f t="shared" si="7"/>
        <v>3.257591603312156E+16</v>
      </c>
      <c r="G30" s="47">
        <v>2078252.4027539981</v>
      </c>
      <c r="H30" s="47">
        <v>62057.799621401864</v>
      </c>
      <c r="I30" s="47">
        <v>2.5920000000000002E-2</v>
      </c>
      <c r="J30" s="111">
        <v>3.0899999999999999E-3</v>
      </c>
      <c r="K30" s="47" t="s">
        <v>45</v>
      </c>
      <c r="L30" s="47" t="s">
        <v>45</v>
      </c>
      <c r="M30" s="128" t="s">
        <v>45</v>
      </c>
      <c r="N30" s="110">
        <v>342.80069477314532</v>
      </c>
      <c r="O30" s="47">
        <f t="shared" si="0"/>
        <v>1.7437852227963372E+20</v>
      </c>
      <c r="P30" s="110">
        <v>75.294190013794847</v>
      </c>
      <c r="Q30" s="47">
        <f t="shared" si="8"/>
        <v>7.9214560841339568E+19</v>
      </c>
      <c r="R30" s="110">
        <v>117.53718491847454</v>
      </c>
      <c r="S30" s="47">
        <f t="shared" si="9"/>
        <v>1.3729493310849688E+20</v>
      </c>
      <c r="T30" s="110">
        <v>343.96172768596131</v>
      </c>
      <c r="U30" s="47">
        <f t="shared" si="1"/>
        <v>2.4359474062940439E+20</v>
      </c>
      <c r="V30" s="110">
        <v>15.885711828315408</v>
      </c>
      <c r="W30" s="47">
        <f t="shared" si="2"/>
        <v>1.1532286447277464E+19</v>
      </c>
      <c r="X30" s="110">
        <v>4.4280485725365297</v>
      </c>
      <c r="Y30" s="47">
        <f t="shared" si="3"/>
        <v>8.213340620920746E+18</v>
      </c>
      <c r="Z30" s="110">
        <v>1.7746774948156128</v>
      </c>
      <c r="AA30" s="47">
        <f t="shared" si="4"/>
        <v>2.1901663616332413E+18</v>
      </c>
      <c r="AB30" s="110">
        <v>4.2273250728779486</v>
      </c>
      <c r="AC30" s="47">
        <f t="shared" si="5"/>
        <v>4.2854172424310292E+18</v>
      </c>
      <c r="AD30" s="110">
        <v>2.156085259344044</v>
      </c>
      <c r="AE30" s="47">
        <f t="shared" si="6"/>
        <v>1.2776618153741768E+18</v>
      </c>
      <c r="AF30" s="31"/>
      <c r="AG30" s="31"/>
    </row>
    <row r="31" spans="2:33">
      <c r="B31" s="46" t="s">
        <v>298</v>
      </c>
      <c r="C31" s="143">
        <v>1.0068963547854713E-2</v>
      </c>
      <c r="D31" s="112">
        <v>12.004000000000001</v>
      </c>
      <c r="E31" s="112">
        <v>0.24399999999999999</v>
      </c>
      <c r="F31" s="152">
        <f t="shared" si="7"/>
        <v>3.3089959623018896E+16</v>
      </c>
      <c r="G31" s="47">
        <v>2120444.3280817452</v>
      </c>
      <c r="H31" s="47">
        <v>58616.164347853744</v>
      </c>
      <c r="I31" s="47">
        <v>2.512E-2</v>
      </c>
      <c r="J31" s="111">
        <v>2.9199999999999999E-3</v>
      </c>
      <c r="K31" s="47" t="s">
        <v>45</v>
      </c>
      <c r="L31" s="47" t="s">
        <v>45</v>
      </c>
      <c r="M31" s="128" t="s">
        <v>45</v>
      </c>
      <c r="N31" s="110">
        <v>356.17998800290269</v>
      </c>
      <c r="O31" s="47">
        <f t="shared" si="0"/>
        <v>1.8904620679417712E+20</v>
      </c>
      <c r="P31" s="110">
        <v>89.851712224148102</v>
      </c>
      <c r="Q31" s="47">
        <f t="shared" si="8"/>
        <v>9.86318238206628E+19</v>
      </c>
      <c r="R31" s="110">
        <v>223.17903948171224</v>
      </c>
      <c r="S31" s="47">
        <f t="shared" si="9"/>
        <v>2.7200681311862669E+20</v>
      </c>
      <c r="T31" s="110">
        <v>641.70122517946322</v>
      </c>
      <c r="U31" s="47">
        <f t="shared" si="1"/>
        <v>4.7417407676927646E+20</v>
      </c>
      <c r="V31" s="110">
        <v>12.807374682234082</v>
      </c>
      <c r="W31" s="47">
        <f t="shared" si="2"/>
        <v>9.7009889378531123E+18</v>
      </c>
      <c r="X31" s="110">
        <v>6.3701532856378611</v>
      </c>
      <c r="Y31" s="47">
        <f t="shared" si="3"/>
        <v>6.9090831961758976E+18</v>
      </c>
      <c r="Z31" s="110">
        <v>1.3329087058556284</v>
      </c>
      <c r="AA31" s="47">
        <f t="shared" si="4"/>
        <v>1.7163474938105423E+18</v>
      </c>
      <c r="AB31" s="110">
        <v>5.6311522380527368</v>
      </c>
      <c r="AC31" s="47">
        <f t="shared" si="5"/>
        <v>5.9562358873363886E+18</v>
      </c>
      <c r="AD31" s="110">
        <v>2.0584875831465346</v>
      </c>
      <c r="AE31" s="47">
        <f t="shared" si="6"/>
        <v>1.27275669416739E+18</v>
      </c>
      <c r="AF31" s="31"/>
      <c r="AG31" s="31"/>
    </row>
    <row r="32" spans="2:33">
      <c r="B32" s="46" t="s">
        <v>299</v>
      </c>
      <c r="C32" s="143">
        <v>2.3205197462223253E-2</v>
      </c>
      <c r="D32" s="112">
        <v>11.995000000000001</v>
      </c>
      <c r="E32" s="112">
        <v>0.249</v>
      </c>
      <c r="F32" s="152">
        <f t="shared" si="7"/>
        <v>7.4672635870931344E+16</v>
      </c>
      <c r="G32" s="47">
        <v>1553607.936448103</v>
      </c>
      <c r="H32" s="47">
        <v>50390.870349789024</v>
      </c>
      <c r="I32" s="47">
        <v>3.4349999999999999E-2</v>
      </c>
      <c r="J32" s="111">
        <v>4.1999999999999989E-3</v>
      </c>
      <c r="K32" s="47" t="s">
        <v>45</v>
      </c>
      <c r="L32" s="47" t="s">
        <v>45</v>
      </c>
      <c r="M32" s="128" t="s">
        <v>45</v>
      </c>
      <c r="N32" s="110">
        <v>846.43159569652664</v>
      </c>
      <c r="O32" s="47">
        <f t="shared" si="0"/>
        <v>4.399011161642025E+20</v>
      </c>
      <c r="P32" s="110">
        <v>107.22761582977874</v>
      </c>
      <c r="Q32" s="47">
        <f t="shared" si="8"/>
        <v>1.1525561722511604E+20</v>
      </c>
      <c r="R32" s="110">
        <v>35.962475875667586</v>
      </c>
      <c r="S32" s="47">
        <f t="shared" si="9"/>
        <v>4.2918121650955575E+19</v>
      </c>
      <c r="T32" s="110">
        <v>174.97237020141986</v>
      </c>
      <c r="U32" s="47">
        <f t="shared" si="1"/>
        <v>1.2660158954187515E+20</v>
      </c>
      <c r="V32" s="110">
        <v>15.152511185316305</v>
      </c>
      <c r="W32" s="47">
        <f t="shared" si="2"/>
        <v>1.1238419842444685E+19</v>
      </c>
      <c r="X32" s="110">
        <v>23.39163585354461</v>
      </c>
      <c r="Y32" s="47">
        <f t="shared" si="3"/>
        <v>8.0040476473513144E+18</v>
      </c>
      <c r="Z32" s="110">
        <v>0.93184758205953966</v>
      </c>
      <c r="AA32" s="47">
        <f t="shared" si="4"/>
        <v>1.1749366285273467E+18</v>
      </c>
      <c r="AB32" s="110">
        <v>2.9693924996699725</v>
      </c>
      <c r="AC32" s="47">
        <f t="shared" si="5"/>
        <v>3.0754379727756564E+18</v>
      </c>
      <c r="AD32" s="110">
        <v>0.27462242811418347</v>
      </c>
      <c r="AE32" s="47">
        <f t="shared" si="6"/>
        <v>1.6626387027762304E+17</v>
      </c>
      <c r="AF32" s="31"/>
      <c r="AG32" s="31"/>
    </row>
    <row r="33" spans="2:33">
      <c r="B33" s="46" t="s">
        <v>300</v>
      </c>
      <c r="C33" s="143">
        <v>1.3829282899574174E-2</v>
      </c>
      <c r="D33" s="112">
        <v>11.926</v>
      </c>
      <c r="E33" s="112">
        <v>0.251</v>
      </c>
      <c r="F33" s="152">
        <f t="shared" si="7"/>
        <v>4.3893079599893192E+16</v>
      </c>
      <c r="G33" s="47">
        <v>1092820.0520818308</v>
      </c>
      <c r="H33" s="47">
        <v>26768.153907976222</v>
      </c>
      <c r="I33" s="47">
        <v>4.7829999999999998E-2</v>
      </c>
      <c r="J33" s="111">
        <v>5.3E-3</v>
      </c>
      <c r="K33" s="47" t="s">
        <v>45</v>
      </c>
      <c r="L33" s="47" t="s">
        <v>45</v>
      </c>
      <c r="M33" s="128" t="s">
        <v>45</v>
      </c>
      <c r="N33" s="110">
        <v>515.32529889291857</v>
      </c>
      <c r="O33" s="47">
        <f t="shared" si="0"/>
        <v>2.6415865197185181E+20</v>
      </c>
      <c r="P33" s="110">
        <v>135.95535049717921</v>
      </c>
      <c r="Q33" s="47">
        <f t="shared" si="8"/>
        <v>1.4413582335412602E+20</v>
      </c>
      <c r="R33" s="110">
        <v>143.79594685834365</v>
      </c>
      <c r="S33" s="47">
        <f t="shared" si="9"/>
        <v>1.6926140676209223E+20</v>
      </c>
      <c r="T33" s="110">
        <v>369.29581474485519</v>
      </c>
      <c r="U33" s="47">
        <f t="shared" si="1"/>
        <v>2.6355074470198844E+20</v>
      </c>
      <c r="V33" s="110">
        <v>13.225235971894001</v>
      </c>
      <c r="W33" s="47">
        <f t="shared" si="2"/>
        <v>9.6748501491615437E+18</v>
      </c>
      <c r="X33" s="110">
        <v>9.0865784150759144</v>
      </c>
      <c r="Y33" s="47">
        <f t="shared" si="3"/>
        <v>6.890467046124161E+18</v>
      </c>
      <c r="Z33" s="110">
        <v>0.86342744445811781</v>
      </c>
      <c r="AA33" s="47">
        <f t="shared" si="4"/>
        <v>1.073780684734059E+18</v>
      </c>
      <c r="AB33" s="110">
        <v>5.6766780855434966</v>
      </c>
      <c r="AC33" s="47">
        <f t="shared" si="5"/>
        <v>5.7990093674745917E+18</v>
      </c>
      <c r="AD33" s="110">
        <v>0.91436841290726778</v>
      </c>
      <c r="AE33" s="47">
        <f t="shared" si="6"/>
        <v>5.460133687200185E+17</v>
      </c>
      <c r="AF33" s="31"/>
      <c r="AG33" s="31"/>
    </row>
    <row r="34" spans="2:33">
      <c r="B34" s="46" t="s">
        <v>301</v>
      </c>
      <c r="C34" s="143">
        <v>1.6670685235082913E-2</v>
      </c>
      <c r="D34" s="112">
        <v>11.896999999999998</v>
      </c>
      <c r="E34" s="112">
        <v>0.247</v>
      </c>
      <c r="F34" s="152">
        <f t="shared" si="7"/>
        <v>5.3637591456803616E+16</v>
      </c>
      <c r="G34" s="47">
        <v>1237682.7856537369</v>
      </c>
      <c r="H34" s="47">
        <v>50805.937203823756</v>
      </c>
      <c r="I34" s="47">
        <v>4.113E-2</v>
      </c>
      <c r="J34" s="111">
        <v>5.5100000000000001E-3</v>
      </c>
      <c r="K34" s="47" t="s">
        <v>45</v>
      </c>
      <c r="L34" s="47" t="s">
        <v>45</v>
      </c>
      <c r="M34" s="128" t="s">
        <v>45</v>
      </c>
      <c r="N34" s="110">
        <v>595.67184454811297</v>
      </c>
      <c r="O34" s="47">
        <f t="shared" si="0"/>
        <v>3.0953507876761403E+20</v>
      </c>
      <c r="P34" s="110">
        <v>157.31724798719543</v>
      </c>
      <c r="Q34" s="47">
        <f t="shared" si="8"/>
        <v>1.690718850341692E+20</v>
      </c>
      <c r="R34" s="110">
        <v>102.23110726688626</v>
      </c>
      <c r="S34" s="47">
        <f t="shared" si="9"/>
        <v>1.219870673362316E+20</v>
      </c>
      <c r="T34" s="110">
        <v>609.73062303765801</v>
      </c>
      <c r="U34" s="47">
        <f t="shared" si="1"/>
        <v>4.4111039700073218E+20</v>
      </c>
      <c r="V34" s="110">
        <v>14.814064708996435</v>
      </c>
      <c r="W34" s="47">
        <f t="shared" si="2"/>
        <v>1.0985870607022809E+19</v>
      </c>
      <c r="X34" s="110">
        <v>13.261979579545011</v>
      </c>
      <c r="Y34" s="47">
        <f t="shared" si="3"/>
        <v>7.8241810698468465E+18</v>
      </c>
      <c r="Z34" s="110">
        <v>0.41589603504874006</v>
      </c>
      <c r="AA34" s="47">
        <f t="shared" si="4"/>
        <v>5.2431700539392115E+17</v>
      </c>
      <c r="AB34" s="110">
        <v>5.4746035138602851</v>
      </c>
      <c r="AC34" s="47">
        <f t="shared" si="5"/>
        <v>5.6693287331761531E+18</v>
      </c>
      <c r="AD34" s="110">
        <v>0.49117628926672946</v>
      </c>
      <c r="AE34" s="47">
        <f t="shared" si="6"/>
        <v>2.9733010207420832E+17</v>
      </c>
      <c r="AF34" s="31"/>
      <c r="AG34" s="31"/>
    </row>
    <row r="35" spans="2:33">
      <c r="B35" s="46" t="s">
        <v>302</v>
      </c>
      <c r="C35" s="143">
        <v>1.682630105502492E-2</v>
      </c>
      <c r="D35" s="112">
        <v>12.177000000000003</v>
      </c>
      <c r="E35" s="112">
        <v>0.252</v>
      </c>
      <c r="F35" s="152">
        <f t="shared" si="7"/>
        <v>5.4312992070588928E+16</v>
      </c>
      <c r="G35" s="47">
        <v>1772161.8188711614</v>
      </c>
      <c r="H35" s="47">
        <v>37815.051919868762</v>
      </c>
      <c r="I35" s="47">
        <v>2.9149999999999999E-2</v>
      </c>
      <c r="J35" s="111">
        <v>3.1399999999999996E-3</v>
      </c>
      <c r="K35" s="44">
        <v>34277516.138460673</v>
      </c>
      <c r="L35" s="44">
        <v>622438.58483358112</v>
      </c>
      <c r="M35" s="111">
        <f t="shared" si="10"/>
        <v>6.3111080483121304E-10</v>
      </c>
      <c r="N35" s="110">
        <v>636.02936620089417</v>
      </c>
      <c r="O35" s="47">
        <f t="shared" si="0"/>
        <v>3.3157305104123508E+20</v>
      </c>
      <c r="P35" s="110">
        <v>171.8761841204068</v>
      </c>
      <c r="Q35" s="47">
        <f t="shared" si="8"/>
        <v>1.8531476122945048E+20</v>
      </c>
      <c r="R35" s="110">
        <v>109.46141839084025</v>
      </c>
      <c r="S35" s="47">
        <f t="shared" si="9"/>
        <v>1.3103612881812129E+20</v>
      </c>
      <c r="T35" s="110">
        <v>260.33329614854</v>
      </c>
      <c r="U35" s="47">
        <f t="shared" si="1"/>
        <v>1.8894624297188016E+20</v>
      </c>
      <c r="V35" s="110">
        <v>16.248306354853092</v>
      </c>
      <c r="W35" s="47">
        <f t="shared" si="2"/>
        <v>1.2088365926074147E+19</v>
      </c>
      <c r="X35" s="110">
        <v>10.348418580412824</v>
      </c>
      <c r="Y35" s="47">
        <f t="shared" si="3"/>
        <v>8.6093826540892385E+18</v>
      </c>
      <c r="Z35" s="110">
        <v>1.300419179567059</v>
      </c>
      <c r="AA35" s="47">
        <f t="shared" si="4"/>
        <v>1.6447192923485207E+18</v>
      </c>
      <c r="AB35" s="110">
        <v>5.2989935188713346</v>
      </c>
      <c r="AC35" s="47">
        <f t="shared" si="5"/>
        <v>5.5051811416859904E+18</v>
      </c>
      <c r="AD35" s="110">
        <v>0.98109974320678439</v>
      </c>
      <c r="AE35" s="47">
        <f t="shared" si="6"/>
        <v>5.9581839206709312E+17</v>
      </c>
      <c r="AF35" s="31"/>
      <c r="AG35" s="31"/>
    </row>
    <row r="36" spans="2:33">
      <c r="B36" s="46" t="s">
        <v>302</v>
      </c>
      <c r="C36" s="143">
        <v>1.7893044761901112E-2</v>
      </c>
      <c r="D36" s="112">
        <v>11.937999999999999</v>
      </c>
      <c r="E36" s="112">
        <v>0.251</v>
      </c>
      <c r="F36" s="152">
        <f t="shared" si="7"/>
        <v>5.6848290529528752E+16</v>
      </c>
      <c r="G36" s="109" t="s">
        <v>45</v>
      </c>
      <c r="H36" s="109" t="s">
        <v>45</v>
      </c>
      <c r="I36" s="109" t="s">
        <v>45</v>
      </c>
      <c r="J36" s="128" t="s">
        <v>45</v>
      </c>
      <c r="K36" s="47" t="s">
        <v>45</v>
      </c>
      <c r="L36" s="47" t="s">
        <v>45</v>
      </c>
      <c r="M36" s="128" t="s">
        <v>45</v>
      </c>
      <c r="N36" s="110">
        <v>715.74599616227954</v>
      </c>
      <c r="O36" s="47">
        <f t="shared" si="0"/>
        <v>3.6726460271569961E+20</v>
      </c>
      <c r="P36" s="110">
        <v>198.96</v>
      </c>
      <c r="Q36" s="47">
        <f t="shared" si="8"/>
        <v>2.1114372118051144E+20</v>
      </c>
      <c r="R36" s="110">
        <v>94.806166014274538</v>
      </c>
      <c r="S36" s="47">
        <f t="shared" si="9"/>
        <v>1.1170809731392163E+20</v>
      </c>
      <c r="T36" s="110">
        <v>223.29196758182275</v>
      </c>
      <c r="U36" s="47">
        <f t="shared" si="1"/>
        <v>1.5951434028487478E+20</v>
      </c>
      <c r="V36" s="110">
        <v>27.100123682455884</v>
      </c>
      <c r="W36" s="47">
        <f t="shared" si="2"/>
        <v>1.9844897490930123E+19</v>
      </c>
      <c r="X36" s="110">
        <v>10.670732961341418</v>
      </c>
      <c r="Y36" s="47">
        <f t="shared" si="3"/>
        <v>1.4133615517219813E+19</v>
      </c>
      <c r="Z36" s="110">
        <v>3.6935024653834096</v>
      </c>
      <c r="AA36" s="47">
        <f t="shared" si="4"/>
        <v>4.5979569589315395E+18</v>
      </c>
      <c r="AB36" s="110">
        <v>11.307929324954982</v>
      </c>
      <c r="AC36" s="47">
        <f t="shared" si="5"/>
        <v>1.1563236239235934E+19</v>
      </c>
      <c r="AD36" s="110">
        <v>1.1903177633712854</v>
      </c>
      <c r="AE36" s="47">
        <f t="shared" si="6"/>
        <v>7.1151120797761728E+17</v>
      </c>
      <c r="AF36" s="31"/>
      <c r="AG36" s="31"/>
    </row>
    <row r="37" spans="2:33">
      <c r="B37" s="46" t="s">
        <v>303</v>
      </c>
      <c r="C37" s="143">
        <v>7.6710139972113994E-3</v>
      </c>
      <c r="D37" s="112">
        <v>12.130999999999997</v>
      </c>
      <c r="E37" s="112">
        <v>0.254</v>
      </c>
      <c r="F37" s="152">
        <f t="shared" si="7"/>
        <v>2.447321184252284E+16</v>
      </c>
      <c r="G37" s="47">
        <v>352112.72475509089</v>
      </c>
      <c r="H37" s="47">
        <v>10049.054004154792</v>
      </c>
      <c r="I37" s="47">
        <v>0.14446000000000001</v>
      </c>
      <c r="J37" s="111">
        <v>1.661E-2</v>
      </c>
      <c r="K37" s="47" t="s">
        <v>45</v>
      </c>
      <c r="L37" s="47" t="s">
        <v>45</v>
      </c>
      <c r="M37" s="128" t="s">
        <v>45</v>
      </c>
      <c r="N37" s="110">
        <v>333.0205765459533</v>
      </c>
      <c r="O37" s="47">
        <f t="shared" si="0"/>
        <v>1.7159168809270546E+20</v>
      </c>
      <c r="P37" s="110">
        <v>85.780922611403739</v>
      </c>
      <c r="Q37" s="47">
        <f t="shared" si="8"/>
        <v>9.1413038538865312E+19</v>
      </c>
      <c r="R37" s="110">
        <v>102.3703544573581</v>
      </c>
      <c r="S37" s="47">
        <f t="shared" si="9"/>
        <v>1.2112319294468275E+20</v>
      </c>
      <c r="T37" s="110">
        <v>638.91559679796126</v>
      </c>
      <c r="U37" s="47">
        <f t="shared" si="1"/>
        <v>4.5832669631830347E+20</v>
      </c>
      <c r="V37" s="110">
        <v>9.1230915529647802</v>
      </c>
      <c r="W37" s="47">
        <f t="shared" si="2"/>
        <v>6.7084880907694244E+18</v>
      </c>
      <c r="X37" s="110">
        <v>8.8061865336516494</v>
      </c>
      <c r="Y37" s="47">
        <f t="shared" si="3"/>
        <v>4.7778121010762199E+18</v>
      </c>
      <c r="Z37" s="110">
        <v>1.4208668083710998</v>
      </c>
      <c r="AA37" s="47">
        <f t="shared" si="4"/>
        <v>1.7761715545899661E+18</v>
      </c>
      <c r="AB37" s="110">
        <v>3.7197063555278365</v>
      </c>
      <c r="AC37" s="47">
        <f t="shared" si="5"/>
        <v>3.819530679828842E+18</v>
      </c>
      <c r="AD37" s="110">
        <v>1.5678569056755054</v>
      </c>
      <c r="AE37" s="47">
        <f t="shared" si="6"/>
        <v>9.4108811154268493E+17</v>
      </c>
      <c r="AF37" s="31"/>
      <c r="AG37" s="31"/>
    </row>
    <row r="38" spans="2:33">
      <c r="B38" s="46" t="s">
        <v>304</v>
      </c>
      <c r="C38" s="143">
        <v>9.7575907975692659E-3</v>
      </c>
      <c r="D38" s="112">
        <v>11.953000000000003</v>
      </c>
      <c r="E38" s="112">
        <v>0.255</v>
      </c>
      <c r="F38" s="152">
        <f t="shared" si="7"/>
        <v>3.0553055467487344E+16</v>
      </c>
      <c r="G38" s="47">
        <v>344712.69626356987</v>
      </c>
      <c r="H38" s="47">
        <v>14530.966197808488</v>
      </c>
      <c r="I38" s="47">
        <v>0.1124</v>
      </c>
      <c r="J38" s="111">
        <v>1.4969999999999999E-2</v>
      </c>
      <c r="K38" s="47" t="s">
        <v>45</v>
      </c>
      <c r="L38" s="47" t="s">
        <v>45</v>
      </c>
      <c r="M38" s="128" t="s">
        <v>45</v>
      </c>
      <c r="N38" s="110">
        <v>287.17469823349438</v>
      </c>
      <c r="O38" s="47">
        <f t="shared" si="0"/>
        <v>1.4522627725960684E+20</v>
      </c>
      <c r="P38" s="110">
        <v>90.802944136061967</v>
      </c>
      <c r="Q38" s="47">
        <f t="shared" si="8"/>
        <v>9.4971044628196049E+19</v>
      </c>
      <c r="R38" s="110">
        <v>85.650096621476649</v>
      </c>
      <c r="S38" s="47">
        <f t="shared" si="9"/>
        <v>9.9461456331758125E+19</v>
      </c>
      <c r="T38" s="110">
        <v>598.06424644713081</v>
      </c>
      <c r="U38" s="47">
        <f t="shared" si="1"/>
        <v>4.2106908599908991E+20</v>
      </c>
      <c r="V38" s="110">
        <v>16.885324590301515</v>
      </c>
      <c r="W38" s="47">
        <f t="shared" si="2"/>
        <v>1.2186132236736389E+19</v>
      </c>
      <c r="X38" s="110">
        <v>7.5291772437513922</v>
      </c>
      <c r="Y38" s="47">
        <f t="shared" si="3"/>
        <v>8.6790122123204536E+18</v>
      </c>
      <c r="Z38" s="110">
        <v>2.5531115864722418</v>
      </c>
      <c r="AA38" s="47">
        <f t="shared" si="4"/>
        <v>3.132385398371327E+18</v>
      </c>
      <c r="AB38" s="110">
        <v>3.5142731360440189</v>
      </c>
      <c r="AC38" s="47">
        <f t="shared" si="5"/>
        <v>3.5416913572368026E+18</v>
      </c>
      <c r="AD38" s="110">
        <v>3.5098622152336714</v>
      </c>
      <c r="AE38" s="47">
        <f t="shared" si="6"/>
        <v>2.0677012240640407E+18</v>
      </c>
      <c r="AF38" s="31"/>
      <c r="AG38" s="31"/>
    </row>
    <row r="39" spans="2:33">
      <c r="B39" s="46" t="s">
        <v>305</v>
      </c>
      <c r="C39" s="143">
        <v>9.1057165374353009E-3</v>
      </c>
      <c r="D39" s="112">
        <v>12.218999999999998</v>
      </c>
      <c r="E39" s="112">
        <v>0.251</v>
      </c>
      <c r="F39" s="152">
        <f t="shared" si="7"/>
        <v>2.96108843468978E+16</v>
      </c>
      <c r="G39" s="47">
        <v>70116.601237745155</v>
      </c>
      <c r="H39" s="47">
        <v>5195.2751578777088</v>
      </c>
      <c r="I39" s="47">
        <v>0.56552999999999998</v>
      </c>
      <c r="J39" s="111">
        <v>0.10385999999999999</v>
      </c>
      <c r="K39" s="47" t="s">
        <v>45</v>
      </c>
      <c r="L39" s="47" t="s">
        <v>45</v>
      </c>
      <c r="M39" s="128" t="s">
        <v>45</v>
      </c>
      <c r="N39" s="110">
        <v>674.7089574777267</v>
      </c>
      <c r="O39" s="47">
        <f t="shared" si="0"/>
        <v>3.5435675137122088E+20</v>
      </c>
      <c r="P39" s="110">
        <v>171.57632081662172</v>
      </c>
      <c r="Q39" s="47">
        <f t="shared" si="8"/>
        <v>1.8636907087190111E+20</v>
      </c>
      <c r="R39" s="110">
        <v>143.40489979852467</v>
      </c>
      <c r="S39" s="47">
        <f t="shared" si="9"/>
        <v>1.7294824181859883E+20</v>
      </c>
      <c r="T39" s="110">
        <v>265.13063206197893</v>
      </c>
      <c r="U39" s="47">
        <f t="shared" si="1"/>
        <v>1.9386108045716564E+20</v>
      </c>
      <c r="V39" s="110">
        <v>11.387117168186723</v>
      </c>
      <c r="W39" s="47">
        <f t="shared" si="2"/>
        <v>8.5348416233990154E+18</v>
      </c>
      <c r="X39" s="110">
        <v>6.2659194787516155</v>
      </c>
      <c r="Y39" s="47">
        <f t="shared" si="3"/>
        <v>6.0785484057359114E+18</v>
      </c>
      <c r="Z39" s="110">
        <v>0.62656750771952519</v>
      </c>
      <c r="AA39" s="47">
        <f t="shared" si="4"/>
        <v>7.983594461889097E+17</v>
      </c>
      <c r="AB39" s="110">
        <v>6.3264140705262371</v>
      </c>
      <c r="AC39" s="47">
        <f t="shared" si="5"/>
        <v>6.6215249037722778E+18</v>
      </c>
      <c r="AD39" s="110">
        <v>0.82522862622963322</v>
      </c>
      <c r="AE39" s="47">
        <f t="shared" si="6"/>
        <v>5.048905079063897E+17</v>
      </c>
      <c r="AF39" s="31"/>
      <c r="AG39" s="31"/>
    </row>
    <row r="40" spans="2:33">
      <c r="B40" s="46" t="s">
        <v>306</v>
      </c>
      <c r="C40" s="143">
        <v>4.5132755614644693E-3</v>
      </c>
      <c r="D40" s="112">
        <v>12.093000000000002</v>
      </c>
      <c r="E40" s="112">
        <v>0.249</v>
      </c>
      <c r="F40" s="152">
        <f t="shared" si="7"/>
        <v>1.4642049289748196E+16</v>
      </c>
      <c r="G40" s="47">
        <v>3262760.9742758819</v>
      </c>
      <c r="H40" s="47">
        <v>97512.733633490963</v>
      </c>
      <c r="I40" s="47">
        <v>1.6800000000000002E-2</v>
      </c>
      <c r="J40" s="111">
        <v>2.0200000000000001E-3</v>
      </c>
      <c r="K40" s="47" t="s">
        <v>45</v>
      </c>
      <c r="L40" s="47" t="s">
        <v>45</v>
      </c>
      <c r="M40" s="128" t="s">
        <v>45</v>
      </c>
      <c r="N40" s="110">
        <v>290.00765543051375</v>
      </c>
      <c r="O40" s="47">
        <f t="shared" si="0"/>
        <v>1.5195201389262891E+20</v>
      </c>
      <c r="P40" s="110">
        <v>99.920222958375618</v>
      </c>
      <c r="Q40" s="47">
        <f t="shared" si="8"/>
        <v>1.0827860355489461E+20</v>
      </c>
      <c r="R40" s="110">
        <v>98.442650381289084</v>
      </c>
      <c r="S40" s="47">
        <f t="shared" si="9"/>
        <v>1.1844267879397081E+20</v>
      </c>
      <c r="T40" s="110">
        <v>640.23995837109612</v>
      </c>
      <c r="U40" s="47">
        <f t="shared" si="1"/>
        <v>4.6703159279655184E+20</v>
      </c>
      <c r="V40" s="110">
        <v>11.106456770358337</v>
      </c>
      <c r="W40" s="47">
        <f t="shared" si="2"/>
        <v>8.304815147835732E+18</v>
      </c>
      <c r="X40" s="110">
        <v>5.8698523064045522</v>
      </c>
      <c r="Y40" s="47">
        <f t="shared" si="3"/>
        <v>5.9147226280578714E+18</v>
      </c>
      <c r="Z40" s="110">
        <v>4.2046648228500212</v>
      </c>
      <c r="AA40" s="47">
        <f t="shared" si="4"/>
        <v>5.3448404129632686E+18</v>
      </c>
      <c r="AB40" s="110">
        <v>4.5278586609714768</v>
      </c>
      <c r="AC40" s="47">
        <f t="shared" si="5"/>
        <v>4.7278754535070423E+18</v>
      </c>
      <c r="AD40" s="110">
        <v>3.1896809801315245</v>
      </c>
      <c r="AE40" s="47">
        <f t="shared" si="6"/>
        <v>1.9468968047407821E+18</v>
      </c>
      <c r="AF40" s="31"/>
      <c r="AG40" s="31"/>
    </row>
    <row r="41" spans="2:33">
      <c r="B41" s="46" t="s">
        <v>307</v>
      </c>
      <c r="C41" s="143">
        <v>9.2387233095487815E-3</v>
      </c>
      <c r="D41" s="112">
        <v>11.891000000000002</v>
      </c>
      <c r="E41" s="112">
        <v>0.247</v>
      </c>
      <c r="F41" s="152">
        <f t="shared" si="7"/>
        <v>2.9710413394850244E+16</v>
      </c>
      <c r="G41" s="47">
        <v>984334.48942001082</v>
      </c>
      <c r="H41" s="47">
        <v>38431.510410867166</v>
      </c>
      <c r="I41" s="47">
        <v>4.267E-2</v>
      </c>
      <c r="J41" s="111">
        <v>5.5700000000000003E-3</v>
      </c>
      <c r="K41" s="47" t="s">
        <v>45</v>
      </c>
      <c r="L41" s="47" t="s">
        <v>45</v>
      </c>
      <c r="M41" s="128" t="s">
        <v>45</v>
      </c>
      <c r="N41" s="110">
        <v>383.99045478626505</v>
      </c>
      <c r="O41" s="47">
        <f t="shared" si="0"/>
        <v>1.9943627180022736E+20</v>
      </c>
      <c r="P41" s="110">
        <v>124.60291009800446</v>
      </c>
      <c r="Q41" s="47">
        <f t="shared" si="8"/>
        <v>1.3384561795559666E+20</v>
      </c>
      <c r="R41" s="110">
        <v>138.71565648567653</v>
      </c>
      <c r="S41" s="47">
        <f t="shared" si="9"/>
        <v>1.6543870620370377E+20</v>
      </c>
      <c r="T41" s="110">
        <v>459.75729523310036</v>
      </c>
      <c r="U41" s="47">
        <f t="shared" si="1"/>
        <v>3.3244425587744676E+20</v>
      </c>
      <c r="V41" s="110">
        <v>14.475751350251979</v>
      </c>
      <c r="W41" s="47">
        <f t="shared" si="2"/>
        <v>1.0729568934851928E+19</v>
      </c>
      <c r="X41" s="110">
        <v>6.7043659260772328</v>
      </c>
      <c r="Y41" s="47">
        <f t="shared" si="3"/>
        <v>7.6416419918526505E+18</v>
      </c>
      <c r="Z41" s="110">
        <v>1.2319108139665278</v>
      </c>
      <c r="AA41" s="47">
        <f t="shared" si="4"/>
        <v>1.5522774505022607E+18</v>
      </c>
      <c r="AB41" s="110">
        <v>5.3223694482318642</v>
      </c>
      <c r="AC41" s="47">
        <f t="shared" si="5"/>
        <v>5.508900181546112E+18</v>
      </c>
      <c r="AD41" s="110">
        <v>3.0923218097563199</v>
      </c>
      <c r="AE41" s="47">
        <f t="shared" si="6"/>
        <v>1.8709711342935322E+18</v>
      </c>
      <c r="AF41" s="31"/>
      <c r="AG41" s="31"/>
    </row>
    <row r="42" spans="2:33">
      <c r="B42" s="46" t="s">
        <v>308</v>
      </c>
      <c r="C42" s="143">
        <v>1.2607505129470696E-2</v>
      </c>
      <c r="D42" s="112">
        <v>11.802000000000001</v>
      </c>
      <c r="E42" s="112">
        <v>0.247</v>
      </c>
      <c r="F42" s="152">
        <f t="shared" si="7"/>
        <v>4.024047687828012E+16</v>
      </c>
      <c r="G42" s="47">
        <v>2768029.8565972592</v>
      </c>
      <c r="H42" s="47">
        <v>67591.924844884779</v>
      </c>
      <c r="I42" s="47">
        <v>1.6879999999999999E-2</v>
      </c>
      <c r="J42" s="111">
        <v>1.9E-3</v>
      </c>
      <c r="K42" s="47" t="s">
        <v>45</v>
      </c>
      <c r="L42" s="47" t="s">
        <v>45</v>
      </c>
      <c r="M42" s="128" t="s">
        <v>45</v>
      </c>
      <c r="N42" s="110">
        <v>483.70008920359169</v>
      </c>
      <c r="O42" s="47">
        <f t="shared" si="0"/>
        <v>2.4934296348831393E+20</v>
      </c>
      <c r="P42" s="110">
        <v>226.35582910442423</v>
      </c>
      <c r="Q42" s="47">
        <f t="shared" si="8"/>
        <v>2.4132642864026282E+20</v>
      </c>
      <c r="R42" s="110">
        <v>142.64440927195474</v>
      </c>
      <c r="S42" s="47">
        <f t="shared" si="9"/>
        <v>1.6885099707985894E+20</v>
      </c>
      <c r="T42" s="110">
        <v>71.789264845618874</v>
      </c>
      <c r="U42" s="47">
        <f t="shared" si="1"/>
        <v>5.1521315267462283E+19</v>
      </c>
      <c r="V42" s="110">
        <v>44.744466773007424</v>
      </c>
      <c r="W42" s="47">
        <f t="shared" si="2"/>
        <v>3.2916809023549116E+19</v>
      </c>
      <c r="X42" s="110">
        <v>7.3573047019791611</v>
      </c>
      <c r="Y42" s="47">
        <f t="shared" si="3"/>
        <v>2.3443483293638808E+19</v>
      </c>
      <c r="Z42" s="110">
        <v>3.2608401071501181</v>
      </c>
      <c r="AA42" s="47">
        <f t="shared" si="4"/>
        <v>4.0780900962226007E+18</v>
      </c>
      <c r="AB42" s="110">
        <v>4.1284095909837166</v>
      </c>
      <c r="AC42" s="47">
        <f t="shared" si="5"/>
        <v>4.2411135013966853E+18</v>
      </c>
      <c r="AD42" s="110">
        <v>21.16654939931114</v>
      </c>
      <c r="AE42" s="47">
        <f t="shared" si="6"/>
        <v>1.2710706755675488E+19</v>
      </c>
      <c r="AF42" s="31"/>
      <c r="AG42" s="31"/>
    </row>
    <row r="43" spans="2:33">
      <c r="B43" s="46" t="s">
        <v>309</v>
      </c>
      <c r="C43" s="143">
        <v>1.0964582829785368E-2</v>
      </c>
      <c r="D43" s="112">
        <v>12.225000000000001</v>
      </c>
      <c r="E43" s="112">
        <v>0.252</v>
      </c>
      <c r="F43" s="152">
        <f t="shared" si="7"/>
        <v>3.553168046954322E+16</v>
      </c>
      <c r="G43" s="109" t="s">
        <v>45</v>
      </c>
      <c r="H43" s="109" t="s">
        <v>45</v>
      </c>
      <c r="I43" s="109" t="s">
        <v>45</v>
      </c>
      <c r="J43" s="128" t="s">
        <v>45</v>
      </c>
      <c r="K43" s="47" t="s">
        <v>45</v>
      </c>
      <c r="L43" s="47" t="s">
        <v>45</v>
      </c>
      <c r="M43" s="128" t="s">
        <v>45</v>
      </c>
      <c r="N43" s="110">
        <v>365.94616226171081</v>
      </c>
      <c r="O43" s="47">
        <f t="shared" si="0"/>
        <v>1.9152603429602237E+20</v>
      </c>
      <c r="P43" s="110">
        <v>162.1519226940886</v>
      </c>
      <c r="Q43" s="47">
        <f t="shared" si="8"/>
        <v>1.7551933935057866E+20</v>
      </c>
      <c r="R43" s="110">
        <v>100.9594797270157</v>
      </c>
      <c r="S43" s="47">
        <f t="shared" si="9"/>
        <v>1.2133487541266342E+20</v>
      </c>
      <c r="T43" s="110">
        <v>31.057755625995629</v>
      </c>
      <c r="U43" s="47">
        <f t="shared" si="1"/>
        <v>2.2630136516820877E+19</v>
      </c>
      <c r="V43" s="110">
        <v>22.232186725655232</v>
      </c>
      <c r="W43" s="47">
        <f t="shared" si="2"/>
        <v>1.6605434437352679E+19</v>
      </c>
      <c r="X43" s="110">
        <v>5.9713020826528718</v>
      </c>
      <c r="Y43" s="47">
        <f t="shared" si="3"/>
        <v>1.18264569490071E+19</v>
      </c>
      <c r="Z43" s="110">
        <v>2.9523649050524701</v>
      </c>
      <c r="AA43" s="47">
        <f t="shared" si="4"/>
        <v>3.7487546412160809E+18</v>
      </c>
      <c r="AB43" s="110">
        <v>3.7572581864740608</v>
      </c>
      <c r="AC43" s="47">
        <f t="shared" si="5"/>
        <v>3.9188426531245082E+18</v>
      </c>
      <c r="AD43" s="110">
        <v>8.0831667309891486</v>
      </c>
      <c r="AE43" s="47">
        <f t="shared" si="6"/>
        <v>4.9282285679804242E+18</v>
      </c>
      <c r="AF43" s="31"/>
      <c r="AG43" s="31"/>
    </row>
    <row r="44" spans="2:33">
      <c r="B44" s="46" t="s">
        <v>310</v>
      </c>
      <c r="C44" s="143">
        <v>1.7413986261496584E-2</v>
      </c>
      <c r="D44" s="112">
        <v>11.927</v>
      </c>
      <c r="E44" s="112">
        <v>0.25700000000000001</v>
      </c>
      <c r="F44" s="152">
        <f t="shared" si="7"/>
        <v>5.3984813034761944E+16</v>
      </c>
      <c r="G44" s="109" t="s">
        <v>45</v>
      </c>
      <c r="H44" s="109" t="s">
        <v>45</v>
      </c>
      <c r="I44" s="109" t="s">
        <v>45</v>
      </c>
      <c r="J44" s="128" t="s">
        <v>45</v>
      </c>
      <c r="K44" s="47" t="s">
        <v>45</v>
      </c>
      <c r="L44" s="47" t="s">
        <v>45</v>
      </c>
      <c r="M44" s="128" t="s">
        <v>45</v>
      </c>
      <c r="N44" s="110">
        <v>699.4247014105631</v>
      </c>
      <c r="O44" s="47">
        <f t="shared" si="0"/>
        <v>3.5018807616569174E+20</v>
      </c>
      <c r="P44" s="110">
        <v>160.17777782396362</v>
      </c>
      <c r="Q44" s="47">
        <f t="shared" si="8"/>
        <v>1.6586505847768216E+20</v>
      </c>
      <c r="R44" s="110">
        <v>89.582291834124504</v>
      </c>
      <c r="S44" s="47">
        <f t="shared" si="9"/>
        <v>1.0299365787781988E+20</v>
      </c>
      <c r="T44" s="110">
        <v>92.901891724681434</v>
      </c>
      <c r="U44" s="47">
        <f t="shared" si="1"/>
        <v>6.4757702424466809E+19</v>
      </c>
      <c r="V44" s="110">
        <v>15.195528521347851</v>
      </c>
      <c r="W44" s="47">
        <f t="shared" si="2"/>
        <v>1.0857595046306261E+19</v>
      </c>
      <c r="X44" s="110">
        <v>11.972527117012461</v>
      </c>
      <c r="Y44" s="47">
        <f t="shared" si="3"/>
        <v>7.7328227014676654E+18</v>
      </c>
      <c r="Z44" s="110">
        <v>1.1221441787087638</v>
      </c>
      <c r="AA44" s="47">
        <f t="shared" si="4"/>
        <v>1.3630613769099264E+18</v>
      </c>
      <c r="AB44" s="110">
        <v>3.0970395990402979</v>
      </c>
      <c r="AC44" s="47">
        <f t="shared" si="5"/>
        <v>3.0901767038976778E+18</v>
      </c>
      <c r="AD44" s="110">
        <v>1.0085404930034128</v>
      </c>
      <c r="AE44" s="47">
        <f t="shared" si="6"/>
        <v>5.8823710234122035E+17</v>
      </c>
      <c r="AF44" s="31"/>
      <c r="AG44" s="31"/>
    </row>
    <row r="45" spans="2:33">
      <c r="B45" s="46" t="s">
        <v>311</v>
      </c>
      <c r="C45" s="143">
        <v>7.8621598135822663E-3</v>
      </c>
      <c r="D45" s="112">
        <v>11.947000000000001</v>
      </c>
      <c r="E45" s="112">
        <v>0.246</v>
      </c>
      <c r="F45" s="152">
        <f t="shared" si="7"/>
        <v>2.5505916421422804E+16</v>
      </c>
      <c r="G45" s="47">
        <v>367464.20483695122</v>
      </c>
      <c r="H45" s="47">
        <v>15763.522666916224</v>
      </c>
      <c r="I45" s="47">
        <v>0.12092</v>
      </c>
      <c r="J45" s="111">
        <v>1.6309999999999998E-2</v>
      </c>
      <c r="K45" s="47" t="s">
        <v>45</v>
      </c>
      <c r="L45" s="47" t="s">
        <v>45</v>
      </c>
      <c r="M45" s="128" t="s">
        <v>45</v>
      </c>
      <c r="N45" s="110">
        <v>564.86685160800789</v>
      </c>
      <c r="O45" s="47">
        <f t="shared" si="0"/>
        <v>2.9595940016965675E+20</v>
      </c>
      <c r="P45" s="110">
        <v>173.68068617700177</v>
      </c>
      <c r="Q45" s="47">
        <f t="shared" si="8"/>
        <v>1.8820442438082675E+20</v>
      </c>
      <c r="R45" s="110">
        <v>126.26507942165235</v>
      </c>
      <c r="S45" s="47">
        <f t="shared" si="9"/>
        <v>1.5191380108367449E+20</v>
      </c>
      <c r="T45" s="110">
        <v>636.42777922137202</v>
      </c>
      <c r="U45" s="47">
        <f t="shared" si="1"/>
        <v>4.6423904349546381E+20</v>
      </c>
      <c r="V45" s="110">
        <v>15.119833691704732</v>
      </c>
      <c r="W45" s="47">
        <f t="shared" si="2"/>
        <v>1.1305519012653345E+19</v>
      </c>
      <c r="X45" s="110">
        <v>8.2675367171124474</v>
      </c>
      <c r="Y45" s="47">
        <f t="shared" si="3"/>
        <v>8.0518359452594862E+18</v>
      </c>
      <c r="Z45" s="110">
        <v>1.3884494861780792</v>
      </c>
      <c r="AA45" s="47">
        <f t="shared" si="4"/>
        <v>1.7649097240799657E+18</v>
      </c>
      <c r="AB45" s="110">
        <v>6.774265106083142</v>
      </c>
      <c r="AC45" s="47">
        <f t="shared" si="5"/>
        <v>7.0733378954515005E+18</v>
      </c>
      <c r="AD45" s="110">
        <v>0.69911619957570281</v>
      </c>
      <c r="AE45" s="47">
        <f t="shared" si="6"/>
        <v>4.267112568758775E+17</v>
      </c>
      <c r="AF45" s="31"/>
      <c r="AG45" s="31"/>
    </row>
    <row r="46" spans="2:33">
      <c r="B46" s="46" t="s">
        <v>312</v>
      </c>
      <c r="C46" s="143">
        <v>7.1550631718020445E-3</v>
      </c>
      <c r="D46" s="112">
        <v>11.961000000000002</v>
      </c>
      <c r="E46" s="112">
        <v>0.25</v>
      </c>
      <c r="F46" s="152">
        <f t="shared" si="7"/>
        <v>2.2867372294696144E+16</v>
      </c>
      <c r="G46" s="47">
        <v>784949.19317216228</v>
      </c>
      <c r="H46" s="47">
        <v>20449.182382031391</v>
      </c>
      <c r="I46" s="47">
        <v>7.0209999999999995E-2</v>
      </c>
      <c r="J46" s="111">
        <v>7.899999999999999E-3</v>
      </c>
      <c r="K46" s="47" t="s">
        <v>45</v>
      </c>
      <c r="L46" s="47" t="s">
        <v>45</v>
      </c>
      <c r="M46" s="128" t="s">
        <v>45</v>
      </c>
      <c r="N46" s="110">
        <v>390.82594950340462</v>
      </c>
      <c r="O46" s="47">
        <f t="shared" si="0"/>
        <v>2.0173124355341609E+20</v>
      </c>
      <c r="P46" s="110">
        <v>122.30146841437025</v>
      </c>
      <c r="Q46" s="47">
        <f t="shared" si="8"/>
        <v>1.3056106952557127E+20</v>
      </c>
      <c r="R46" s="110">
        <v>164.53262877110785</v>
      </c>
      <c r="S46" s="47">
        <f t="shared" si="9"/>
        <v>1.9501577171756299E+20</v>
      </c>
      <c r="T46" s="110">
        <v>634.55314738843549</v>
      </c>
      <c r="U46" s="47">
        <f t="shared" si="1"/>
        <v>4.5599939101194342E+20</v>
      </c>
      <c r="V46" s="110">
        <v>15.867171421217487</v>
      </c>
      <c r="W46" s="47">
        <f t="shared" si="2"/>
        <v>1.1688175641559876E+19</v>
      </c>
      <c r="X46" s="110">
        <v>6.2110827372600994</v>
      </c>
      <c r="Y46" s="47">
        <f t="shared" si="3"/>
        <v>8.3243655297812603E+18</v>
      </c>
      <c r="Z46" s="110">
        <v>3.1594960603323523</v>
      </c>
      <c r="AA46" s="47">
        <f t="shared" si="4"/>
        <v>3.956525372406336E+18</v>
      </c>
      <c r="AB46" s="110">
        <v>4.7139799068921242</v>
      </c>
      <c r="AC46" s="47">
        <f t="shared" si="5"/>
        <v>4.8490165753049569E+18</v>
      </c>
      <c r="AD46" s="110">
        <v>2.9575507292784282</v>
      </c>
      <c r="AE46" s="47">
        <f t="shared" si="6"/>
        <v>1.7783640160572337E+18</v>
      </c>
      <c r="AF46" s="31"/>
      <c r="AG46" s="31"/>
    </row>
    <row r="47" spans="2:33">
      <c r="B47" s="46" t="s">
        <v>313</v>
      </c>
      <c r="C47" s="143">
        <v>9.1672206640492377E-3</v>
      </c>
      <c r="D47" s="112">
        <v>11.997999999999998</v>
      </c>
      <c r="E47" s="112">
        <v>0.245</v>
      </c>
      <c r="F47" s="152">
        <f t="shared" si="7"/>
        <v>2.9988570678284808E+16</v>
      </c>
      <c r="G47" s="47">
        <v>231103.20620296558</v>
      </c>
      <c r="H47" s="47">
        <v>10285.027009330146</v>
      </c>
      <c r="I47" s="47">
        <v>0.24279000000000001</v>
      </c>
      <c r="J47" s="111">
        <v>3.3419999999999998E-2</v>
      </c>
      <c r="K47" s="47" t="s">
        <v>45</v>
      </c>
      <c r="L47" s="47" t="s">
        <v>45</v>
      </c>
      <c r="M47" s="128" t="s">
        <v>45</v>
      </c>
      <c r="N47" s="110">
        <v>372.5026270439173</v>
      </c>
      <c r="O47" s="47">
        <f t="shared" si="0"/>
        <v>1.9680421948667229E+20</v>
      </c>
      <c r="P47" s="110">
        <v>137.2417300180168</v>
      </c>
      <c r="Q47" s="47">
        <f t="shared" si="8"/>
        <v>1.4996278703910856E+20</v>
      </c>
      <c r="R47" s="110">
        <v>125.59808805697593</v>
      </c>
      <c r="S47" s="47">
        <f t="shared" si="9"/>
        <v>1.5237580717654711E+20</v>
      </c>
      <c r="T47" s="110">
        <v>637.24961545029623</v>
      </c>
      <c r="U47" s="47">
        <f t="shared" si="1"/>
        <v>4.6872825506903923E+20</v>
      </c>
      <c r="V47" s="110">
        <v>17.896606804373086</v>
      </c>
      <c r="W47" s="47">
        <f t="shared" si="2"/>
        <v>1.3493766902259896E+19</v>
      </c>
      <c r="X47" s="110">
        <v>6.9988523523468098</v>
      </c>
      <c r="Y47" s="47">
        <f t="shared" si="3"/>
        <v>9.610314861172351E+18</v>
      </c>
      <c r="Z47" s="110">
        <v>5.7807325385118267</v>
      </c>
      <c r="AA47" s="47">
        <f t="shared" si="4"/>
        <v>7.4095921661460623E+18</v>
      </c>
      <c r="AB47" s="110">
        <v>4.7472873308419352</v>
      </c>
      <c r="AC47" s="47">
        <f t="shared" si="5"/>
        <v>4.9983510122530324E+18</v>
      </c>
      <c r="AD47" s="110">
        <v>4.774276607185846</v>
      </c>
      <c r="AE47" s="47">
        <f t="shared" si="6"/>
        <v>2.938402793342891E+18</v>
      </c>
      <c r="AF47" s="31"/>
      <c r="AG47" s="31"/>
    </row>
    <row r="48" spans="2:33">
      <c r="B48" s="46" t="s">
        <v>314</v>
      </c>
      <c r="C48" s="143">
        <v>1.140806881691228E-2</v>
      </c>
      <c r="D48" s="112">
        <v>12.036999999999999</v>
      </c>
      <c r="E48" s="112">
        <v>0.25600000000000001</v>
      </c>
      <c r="F48" s="152">
        <f t="shared" si="7"/>
        <v>3.5831561588976072E+16</v>
      </c>
      <c r="G48" s="44">
        <v>280821.074050572</v>
      </c>
      <c r="H48" s="44">
        <v>7191.6519688857661</v>
      </c>
      <c r="I48" s="47" t="s">
        <v>45</v>
      </c>
      <c r="J48" s="111" t="s">
        <v>45</v>
      </c>
      <c r="K48" s="44">
        <v>2356744.51697199</v>
      </c>
      <c r="L48" s="44">
        <v>238231.05141526036</v>
      </c>
      <c r="M48" s="111">
        <f t="shared" si="10"/>
        <v>6.5772866502616094E-11</v>
      </c>
      <c r="N48" s="110">
        <v>427.29510031855671</v>
      </c>
      <c r="O48" s="47">
        <f t="shared" si="0"/>
        <v>2.1675468860367307E+20</v>
      </c>
      <c r="P48" s="110">
        <v>108.15477505955951</v>
      </c>
      <c r="Q48" s="47">
        <f t="shared" si="8"/>
        <v>1.1346934281324339E+20</v>
      </c>
      <c r="R48" s="110">
        <v>236.80702297174162</v>
      </c>
      <c r="S48" s="47">
        <f t="shared" si="9"/>
        <v>2.7584371360235559E+20</v>
      </c>
      <c r="T48" s="110">
        <v>635.73062776576637</v>
      </c>
      <c r="U48" s="47">
        <f t="shared" si="1"/>
        <v>4.489729836209174E+20</v>
      </c>
      <c r="V48" s="110">
        <v>13.713812449815492</v>
      </c>
      <c r="W48" s="47">
        <f t="shared" si="2"/>
        <v>9.9278735010364355E+18</v>
      </c>
      <c r="X48" s="110">
        <v>8.4279680825529741</v>
      </c>
      <c r="Y48" s="47">
        <f t="shared" si="3"/>
        <v>7.070671291266388E+18</v>
      </c>
      <c r="Z48" s="110">
        <v>10.09659141688743</v>
      </c>
      <c r="AA48" s="47">
        <f t="shared" si="4"/>
        <v>1.2425724842529645E+19</v>
      </c>
      <c r="AB48" s="110">
        <v>3.9086288424254758</v>
      </c>
      <c r="AC48" s="47">
        <f t="shared" si="5"/>
        <v>3.9513107640231332E+18</v>
      </c>
      <c r="AD48" s="110">
        <v>1.2182725643806598</v>
      </c>
      <c r="AE48" s="47">
        <f t="shared" si="6"/>
        <v>7.1991916820401395E+17</v>
      </c>
      <c r="AF48" s="31"/>
      <c r="AG48" s="31"/>
    </row>
    <row r="49" spans="1:85">
      <c r="B49" s="46" t="s">
        <v>314</v>
      </c>
      <c r="C49" s="143">
        <v>9.8024005252021103E-3</v>
      </c>
      <c r="D49" s="112">
        <v>11.716000000000001</v>
      </c>
      <c r="E49" s="112">
        <v>0.25700000000000001</v>
      </c>
      <c r="F49" s="152">
        <f t="shared" si="7"/>
        <v>2.9850663698323244E+16</v>
      </c>
      <c r="G49" s="109" t="s">
        <v>45</v>
      </c>
      <c r="H49" s="109" t="s">
        <v>45</v>
      </c>
      <c r="I49" s="109" t="s">
        <v>45</v>
      </c>
      <c r="J49" s="128" t="s">
        <v>45</v>
      </c>
      <c r="K49" s="44" t="s">
        <v>45</v>
      </c>
      <c r="L49" s="44" t="s">
        <v>45</v>
      </c>
      <c r="M49" s="111" t="s">
        <v>45</v>
      </c>
      <c r="N49" s="110">
        <v>449.07256949157664</v>
      </c>
      <c r="O49" s="47">
        <f t="shared" si="0"/>
        <v>2.2086406447054615E+20</v>
      </c>
      <c r="P49" s="110">
        <v>206.2091489056512</v>
      </c>
      <c r="Q49" s="47">
        <f t="shared" si="8"/>
        <v>2.0975325805890562E+20</v>
      </c>
      <c r="R49" s="110">
        <v>126.33719190469139</v>
      </c>
      <c r="S49" s="47">
        <f t="shared" si="9"/>
        <v>1.4268150346574584E+20</v>
      </c>
      <c r="T49" s="110">
        <v>46.924010051642078</v>
      </c>
      <c r="U49" s="47">
        <f t="shared" si="1"/>
        <v>3.2129956474458989E+19</v>
      </c>
      <c r="V49" s="110">
        <v>29.57416601118177</v>
      </c>
      <c r="W49" s="47">
        <f t="shared" si="2"/>
        <v>2.0757664100846617E+19</v>
      </c>
      <c r="X49" s="110">
        <v>6.0261499016473037</v>
      </c>
      <c r="Y49" s="47">
        <f t="shared" si="3"/>
        <v>1.4783691554519177E+19</v>
      </c>
      <c r="Z49" s="110">
        <v>3.0802920286955464</v>
      </c>
      <c r="AA49" s="47">
        <f t="shared" si="4"/>
        <v>3.6754184144365773E+18</v>
      </c>
      <c r="AB49" s="110">
        <v>2.9283301890661129</v>
      </c>
      <c r="AC49" s="47">
        <f t="shared" si="5"/>
        <v>2.8701509908350945E+18</v>
      </c>
      <c r="AD49" s="110">
        <v>6.9315464829754774</v>
      </c>
      <c r="AE49" s="47">
        <f t="shared" si="6"/>
        <v>3.9713426280361569E+18</v>
      </c>
      <c r="AF49" s="31"/>
      <c r="AG49" s="31"/>
    </row>
    <row r="50" spans="1:85">
      <c r="B50" s="46" t="s">
        <v>315</v>
      </c>
      <c r="C50" s="143">
        <v>8.85952472902167E-3</v>
      </c>
      <c r="D50" s="112">
        <v>12.079000000000001</v>
      </c>
      <c r="E50" s="112">
        <v>0.251</v>
      </c>
      <c r="F50" s="152">
        <f t="shared" si="7"/>
        <v>2.8480197240118692E+16</v>
      </c>
      <c r="G50" s="47">
        <v>105850.23418611535</v>
      </c>
      <c r="H50" s="47">
        <v>5783.5654458320678</v>
      </c>
      <c r="I50" s="47">
        <v>0.55401</v>
      </c>
      <c r="J50" s="111">
        <v>8.4809999999999997E-2</v>
      </c>
      <c r="K50" s="44" t="s">
        <v>45</v>
      </c>
      <c r="L50" s="44" t="s">
        <v>45</v>
      </c>
      <c r="M50" s="111" t="s">
        <v>45</v>
      </c>
      <c r="N50" s="110">
        <v>285.42035264045057</v>
      </c>
      <c r="O50" s="47">
        <f t="shared" si="0"/>
        <v>1.4818508393704679E+20</v>
      </c>
      <c r="P50" s="110">
        <v>157.72274295968168</v>
      </c>
      <c r="Q50" s="47">
        <f t="shared" si="8"/>
        <v>1.6935816014672475E+20</v>
      </c>
      <c r="R50" s="110">
        <v>68.393230356934495</v>
      </c>
      <c r="S50" s="47">
        <f t="shared" si="9"/>
        <v>8.153810131454591E+19</v>
      </c>
      <c r="T50" s="110">
        <v>94.015670091532627</v>
      </c>
      <c r="U50" s="47">
        <f t="shared" si="1"/>
        <v>6.7955761582357684E+19</v>
      </c>
      <c r="V50" s="110">
        <v>28.816721264498664</v>
      </c>
      <c r="W50" s="47">
        <f t="shared" si="2"/>
        <v>2.1351164145936499E+19</v>
      </c>
      <c r="X50" s="110">
        <v>5.132287236859689</v>
      </c>
      <c r="Y50" s="47">
        <f t="shared" si="3"/>
        <v>1.5206384664956598E+19</v>
      </c>
      <c r="Z50" s="110">
        <v>8.691280016251854</v>
      </c>
      <c r="AA50" s="47">
        <f t="shared" si="4"/>
        <v>1.0947366487513649E+19</v>
      </c>
      <c r="AB50" s="110">
        <v>6.5258054713467644</v>
      </c>
      <c r="AC50" s="47">
        <f t="shared" si="5"/>
        <v>6.7519597298826598E+18</v>
      </c>
      <c r="AD50" s="110">
        <v>9.0850524856375046</v>
      </c>
      <c r="AE50" s="47">
        <f t="shared" si="6"/>
        <v>5.4947214134990131E+18</v>
      </c>
      <c r="AF50" s="31"/>
      <c r="AG50" s="31"/>
    </row>
    <row r="51" spans="1:85">
      <c r="B51" s="46" t="s">
        <v>316</v>
      </c>
      <c r="C51" s="143">
        <v>9.543351924476931E-3</v>
      </c>
      <c r="D51" s="112">
        <v>12.04</v>
      </c>
      <c r="E51" s="112">
        <v>0.248</v>
      </c>
      <c r="F51" s="152">
        <f t="shared" si="7"/>
        <v>3.09493158838228E+16</v>
      </c>
      <c r="G51" s="109" t="s">
        <v>45</v>
      </c>
      <c r="H51" s="109" t="s">
        <v>45</v>
      </c>
      <c r="I51" s="109" t="s">
        <v>45</v>
      </c>
      <c r="J51" s="128" t="s">
        <v>45</v>
      </c>
      <c r="K51" s="44" t="s">
        <v>45</v>
      </c>
      <c r="L51" s="44" t="s">
        <v>45</v>
      </c>
      <c r="M51" s="111" t="s">
        <v>45</v>
      </c>
      <c r="N51" s="110">
        <v>529.13281107797968</v>
      </c>
      <c r="O51" s="47">
        <f t="shared" si="0"/>
        <v>2.7714164537215884E+20</v>
      </c>
      <c r="P51" s="110">
        <v>242.7824391917899</v>
      </c>
      <c r="Q51" s="47">
        <f t="shared" si="8"/>
        <v>2.629944734835285E+20</v>
      </c>
      <c r="R51" s="110">
        <v>225.05548864710684</v>
      </c>
      <c r="S51" s="47">
        <f t="shared" si="9"/>
        <v>2.7067904323531827E+20</v>
      </c>
      <c r="T51" s="110">
        <v>635.00011295229172</v>
      </c>
      <c r="U51" s="47">
        <f t="shared" si="1"/>
        <v>4.6303880330943418E+20</v>
      </c>
      <c r="V51" s="110">
        <v>23.309534409382067</v>
      </c>
      <c r="W51" s="47">
        <f t="shared" si="2"/>
        <v>1.7423208704103823E+19</v>
      </c>
      <c r="X51" s="110">
        <v>12.777013267147145</v>
      </c>
      <c r="Y51" s="47">
        <f t="shared" si="3"/>
        <v>1.2408879058842616E+19</v>
      </c>
      <c r="Z51" s="110">
        <v>2.2999634482965838</v>
      </c>
      <c r="AA51" s="47">
        <f t="shared" si="4"/>
        <v>2.9225664569301371E+18</v>
      </c>
      <c r="AB51" s="110">
        <v>7.7228521618407715</v>
      </c>
      <c r="AC51" s="47">
        <f t="shared" si="5"/>
        <v>8.0610383492504125E+18</v>
      </c>
      <c r="AD51" s="110">
        <v>2.2018455010889277</v>
      </c>
      <c r="AE51" s="47">
        <f t="shared" si="6"/>
        <v>1.3434534597896018E+18</v>
      </c>
      <c r="AF51" s="31"/>
      <c r="AG51" s="31"/>
    </row>
    <row r="52" spans="1:85">
      <c r="B52" s="46" t="s">
        <v>317</v>
      </c>
      <c r="C52" s="143">
        <v>8.0895525626425522E-3</v>
      </c>
      <c r="D52" s="112">
        <v>11.936000000000003</v>
      </c>
      <c r="E52" s="112">
        <v>0.255</v>
      </c>
      <c r="F52" s="152">
        <f t="shared" si="7"/>
        <v>2.5294053867782528E+16</v>
      </c>
      <c r="G52" s="47">
        <v>194405.92205956712</v>
      </c>
      <c r="H52" s="47">
        <v>11084.187018941318</v>
      </c>
      <c r="I52" s="47">
        <v>0.38397999999999999</v>
      </c>
      <c r="J52" s="111">
        <v>3.3489999999999999E-2</v>
      </c>
      <c r="K52" s="44" t="s">
        <v>45</v>
      </c>
      <c r="L52" s="44" t="s">
        <v>45</v>
      </c>
      <c r="M52" s="111" t="s">
        <v>45</v>
      </c>
      <c r="N52" s="110">
        <v>975.94632584525232</v>
      </c>
      <c r="O52" s="47">
        <f t="shared" si="0"/>
        <v>4.9284102873455192E+20</v>
      </c>
      <c r="P52" s="110">
        <v>92.006445263362025</v>
      </c>
      <c r="Q52" s="47">
        <f t="shared" si="8"/>
        <v>9.609292813259214E+19</v>
      </c>
      <c r="R52" s="110">
        <v>112.58207700242869</v>
      </c>
      <c r="S52" s="47">
        <f t="shared" si="9"/>
        <v>1.305503690797701E+20</v>
      </c>
      <c r="T52" s="110">
        <v>639.50137465117632</v>
      </c>
      <c r="U52" s="47">
        <f t="shared" si="1"/>
        <v>4.4960267910429521E+20</v>
      </c>
      <c r="V52" s="110">
        <v>8.4455069109623615</v>
      </c>
      <c r="W52" s="47">
        <f t="shared" si="2"/>
        <v>6.0864503720502036E+18</v>
      </c>
      <c r="X52" s="110">
        <v>11.767138472173704</v>
      </c>
      <c r="Y52" s="47">
        <f t="shared" si="3"/>
        <v>4.334794345121366E+18</v>
      </c>
      <c r="Z52" s="110">
        <v>1.8863546427192703</v>
      </c>
      <c r="AA52" s="47">
        <f t="shared" si="4"/>
        <v>2.3110568571746504E+18</v>
      </c>
      <c r="AB52" s="110">
        <v>4.4880050494930952</v>
      </c>
      <c r="AC52" s="47">
        <f t="shared" si="5"/>
        <v>4.5165874816514371E+18</v>
      </c>
      <c r="AD52" s="110">
        <v>6.4662917100684068</v>
      </c>
      <c r="AE52" s="47">
        <f t="shared" si="6"/>
        <v>3.8039508802266711E+18</v>
      </c>
      <c r="AF52" s="31"/>
      <c r="AG52" s="31"/>
    </row>
    <row r="53" spans="1:85">
      <c r="B53" s="46" t="s">
        <v>318</v>
      </c>
      <c r="C53" s="143">
        <v>1.190140277659368E-2</v>
      </c>
      <c r="D53" s="112">
        <v>12.103000000000002</v>
      </c>
      <c r="E53" s="112">
        <v>0.25600000000000001</v>
      </c>
      <c r="F53" s="152">
        <f t="shared" si="7"/>
        <v>3.7586036343329648E+16</v>
      </c>
      <c r="G53" s="47">
        <v>308765.77662452823</v>
      </c>
      <c r="H53" s="47">
        <v>17071.409919920927</v>
      </c>
      <c r="I53" s="47">
        <v>0.16133</v>
      </c>
      <c r="J53" s="111">
        <v>2.486E-2</v>
      </c>
      <c r="K53" s="44">
        <v>1961464.3083335457</v>
      </c>
      <c r="L53" s="44">
        <v>237165.09241157607</v>
      </c>
      <c r="M53" s="111">
        <f t="shared" si="10"/>
        <v>5.2185984454879735E-11</v>
      </c>
      <c r="N53" s="110">
        <v>490.26654908466162</v>
      </c>
      <c r="O53" s="47">
        <f t="shared" si="0"/>
        <v>2.5006195524124518E+20</v>
      </c>
      <c r="P53" s="110">
        <v>164.67</v>
      </c>
      <c r="Q53" s="47">
        <f t="shared" si="8"/>
        <v>1.7370891169674294E+20</v>
      </c>
      <c r="R53" s="110">
        <v>141.6291115497045</v>
      </c>
      <c r="S53" s="47">
        <f t="shared" si="9"/>
        <v>1.6588068359789999E+20</v>
      </c>
      <c r="T53" s="110">
        <v>602.80780045532606</v>
      </c>
      <c r="U53" s="47">
        <f t="shared" si="1"/>
        <v>4.2805611930088151E+20</v>
      </c>
      <c r="V53" s="110">
        <v>23.121829131788683</v>
      </c>
      <c r="W53" s="47">
        <f t="shared" si="2"/>
        <v>1.6830421373999675E+19</v>
      </c>
      <c r="X53" s="110">
        <v>10.505063766928458</v>
      </c>
      <c r="Y53" s="47">
        <f t="shared" si="3"/>
        <v>1.1986693546874087E+19</v>
      </c>
      <c r="Z53" s="110">
        <v>5.3231592429867538</v>
      </c>
      <c r="AA53" s="47">
        <f t="shared" si="4"/>
        <v>6.5870533599451341E+18</v>
      </c>
      <c r="AB53" s="110">
        <v>7.4008733705501646</v>
      </c>
      <c r="AC53" s="47">
        <f t="shared" si="5"/>
        <v>7.5227131393790075E+18</v>
      </c>
      <c r="AD53" s="110">
        <v>5.4169989959194007</v>
      </c>
      <c r="AE53" s="47">
        <f t="shared" si="6"/>
        <v>3.2186429399026888E+18</v>
      </c>
      <c r="AF53" s="31"/>
      <c r="AG53" s="31"/>
    </row>
    <row r="54" spans="1:85">
      <c r="B54" s="46" t="s">
        <v>319</v>
      </c>
      <c r="C54" s="143">
        <v>9.8010381762103135E-3</v>
      </c>
      <c r="D54" s="112">
        <v>12.143999999999998</v>
      </c>
      <c r="E54" s="112">
        <v>0.248</v>
      </c>
      <c r="F54" s="152">
        <f t="shared" si="7"/>
        <v>3.2059553293799396E+16</v>
      </c>
      <c r="G54" s="47">
        <v>295438.96457363525</v>
      </c>
      <c r="H54" s="47">
        <v>12620.530534055722</v>
      </c>
      <c r="I54" s="47">
        <v>0.16672000000000001</v>
      </c>
      <c r="J54" s="111">
        <v>2.2460000000000001E-2</v>
      </c>
      <c r="K54" s="44" t="s">
        <v>45</v>
      </c>
      <c r="L54" s="44" t="s">
        <v>45</v>
      </c>
      <c r="M54" s="128" t="s">
        <v>45</v>
      </c>
      <c r="N54" s="110">
        <v>423.84025300512531</v>
      </c>
      <c r="O54" s="47">
        <f t="shared" si="0"/>
        <v>2.2391055696912456E+20</v>
      </c>
      <c r="P54" s="110">
        <v>124.05605461227118</v>
      </c>
      <c r="Q54" s="47">
        <f t="shared" si="8"/>
        <v>1.3554471498919084E+20</v>
      </c>
      <c r="R54" s="110">
        <v>124.68365841176255</v>
      </c>
      <c r="S54" s="47">
        <f t="shared" si="9"/>
        <v>1.5125503208332857E+20</v>
      </c>
      <c r="T54" s="110">
        <v>639.50044852111489</v>
      </c>
      <c r="U54" s="47">
        <f t="shared" si="1"/>
        <v>4.7034844172521203E+20</v>
      </c>
      <c r="V54" s="110">
        <v>13.682360681957535</v>
      </c>
      <c r="W54" s="47">
        <f t="shared" si="2"/>
        <v>1.0315513370313789E+19</v>
      </c>
      <c r="X54" s="110">
        <v>8.985952209832627</v>
      </c>
      <c r="Y54" s="47">
        <f t="shared" si="3"/>
        <v>7.3467499595495301E+18</v>
      </c>
      <c r="Z54" s="110">
        <v>2.0876374593186773</v>
      </c>
      <c r="AA54" s="47">
        <f t="shared" si="4"/>
        <v>2.6756777914080543E+18</v>
      </c>
      <c r="AB54" s="110">
        <v>6.7524718605836238</v>
      </c>
      <c r="AC54" s="47">
        <f t="shared" si="5"/>
        <v>7.1090459391570227E+18</v>
      </c>
      <c r="AD54" s="110">
        <v>2.3420801587029669</v>
      </c>
      <c r="AE54" s="47">
        <f t="shared" si="6"/>
        <v>1.4413611447966088E+18</v>
      </c>
      <c r="AF54" s="31"/>
      <c r="AG54" s="31"/>
    </row>
    <row r="55" spans="1:85">
      <c r="B55" s="46" t="s">
        <v>320</v>
      </c>
      <c r="C55" s="143">
        <v>8.5402884722068258E-3</v>
      </c>
      <c r="D55" s="112">
        <v>11.984</v>
      </c>
      <c r="E55" s="112">
        <v>0.251</v>
      </c>
      <c r="F55" s="152">
        <f t="shared" si="7"/>
        <v>2.7238044654342156E+16</v>
      </c>
      <c r="G55" s="47">
        <v>352418.94273255701</v>
      </c>
      <c r="H55" s="47">
        <v>10543.396408448923</v>
      </c>
      <c r="I55" s="47">
        <v>0.13874</v>
      </c>
      <c r="J55" s="111">
        <v>1.6189999999999996E-2</v>
      </c>
      <c r="K55" s="44">
        <v>7039189.5620052395</v>
      </c>
      <c r="L55" s="44">
        <v>289466.06709156948</v>
      </c>
      <c r="M55" s="111">
        <f t="shared" si="10"/>
        <v>2.5843226455255429E-10</v>
      </c>
      <c r="N55" s="110">
        <v>433.28186529863854</v>
      </c>
      <c r="O55" s="47">
        <f t="shared" si="0"/>
        <v>2.2318288309063447E+20</v>
      </c>
      <c r="P55" s="110">
        <v>128.44816045131699</v>
      </c>
      <c r="Q55" s="47">
        <f t="shared" si="8"/>
        <v>1.3683919598386982E+20</v>
      </c>
      <c r="R55" s="110">
        <v>178.60378977812181</v>
      </c>
      <c r="S55" s="47">
        <f t="shared" si="9"/>
        <v>2.1125595816798795E+20</v>
      </c>
      <c r="T55" s="110">
        <v>638.37416752414936</v>
      </c>
      <c r="U55" s="47">
        <f t="shared" si="1"/>
        <v>4.5779617718873627E+20</v>
      </c>
      <c r="V55" s="110">
        <v>10.997011154024676</v>
      </c>
      <c r="W55" s="47">
        <f t="shared" si="2"/>
        <v>8.0839287724028385E+18</v>
      </c>
      <c r="X55" s="110">
        <v>8.2852637106412743</v>
      </c>
      <c r="Y55" s="47">
        <f t="shared" si="3"/>
        <v>5.7574064663196897E+18</v>
      </c>
      <c r="Z55" s="110">
        <v>1.6790173003430042</v>
      </c>
      <c r="AA55" s="47">
        <f t="shared" si="4"/>
        <v>2.0982242652071644E+18</v>
      </c>
      <c r="AB55" s="110">
        <v>8.6504262896198441</v>
      </c>
      <c r="AC55" s="47">
        <f t="shared" si="5"/>
        <v>8.879817673618687E+18</v>
      </c>
      <c r="AD55" s="110">
        <v>2.0271453134761392</v>
      </c>
      <c r="AE55" s="47">
        <f t="shared" si="6"/>
        <v>1.2163930732928187E+18</v>
      </c>
      <c r="AF55" s="31"/>
      <c r="AG55" s="31"/>
    </row>
    <row r="56" spans="1:85">
      <c r="B56" s="46" t="s">
        <v>320</v>
      </c>
      <c r="C56" s="143">
        <v>1.082361486802199E-2</v>
      </c>
      <c r="D56" s="112">
        <v>11.842000000000002</v>
      </c>
      <c r="E56" s="112">
        <v>0.255</v>
      </c>
      <c r="F56" s="152">
        <f t="shared" si="7"/>
        <v>3.3576275142861408E+16</v>
      </c>
      <c r="G56" s="109" t="s">
        <v>45</v>
      </c>
      <c r="H56" s="109" t="s">
        <v>45</v>
      </c>
      <c r="I56" s="109" t="s">
        <v>45</v>
      </c>
      <c r="J56" s="128" t="s">
        <v>45</v>
      </c>
      <c r="K56" s="44" t="s">
        <v>45</v>
      </c>
      <c r="L56" s="44" t="s">
        <v>45</v>
      </c>
      <c r="M56" s="128" t="s">
        <v>45</v>
      </c>
      <c r="N56" s="110">
        <v>315.73174454920309</v>
      </c>
      <c r="O56" s="47">
        <f t="shared" si="0"/>
        <v>1.5818504336277334E+20</v>
      </c>
      <c r="P56" s="110">
        <v>198.61454004479515</v>
      </c>
      <c r="Q56" s="47">
        <f t="shared" si="8"/>
        <v>2.0580241234504853E+20</v>
      </c>
      <c r="R56" s="110">
        <v>146.17270772622075</v>
      </c>
      <c r="S56" s="47">
        <f t="shared" si="9"/>
        <v>1.6816723591481183E+20</v>
      </c>
      <c r="T56" s="110">
        <v>345.72766186971319</v>
      </c>
      <c r="U56" s="47">
        <f t="shared" si="1"/>
        <v>2.4115028737235422E+20</v>
      </c>
      <c r="V56" s="110">
        <v>118.84478173144028</v>
      </c>
      <c r="W56" s="47">
        <f t="shared" si="2"/>
        <v>8.4973738826413621E+19</v>
      </c>
      <c r="X56" s="110">
        <v>4.0214669482438952</v>
      </c>
      <c r="Y56" s="47">
        <f t="shared" si="3"/>
        <v>6.0518637306243572E+19</v>
      </c>
      <c r="Z56" s="110">
        <v>7.6147675330795437</v>
      </c>
      <c r="AA56" s="47">
        <f t="shared" si="4"/>
        <v>9.2557194254544323E+18</v>
      </c>
      <c r="AB56" s="110">
        <v>4.545577765959492</v>
      </c>
      <c r="AC56" s="47">
        <f t="shared" si="5"/>
        <v>4.5385009252807245E+18</v>
      </c>
      <c r="AD56" s="110">
        <v>28.713943707770365</v>
      </c>
      <c r="AE56" s="47">
        <f t="shared" si="6"/>
        <v>1.6758637183284201E+19</v>
      </c>
      <c r="AF56" s="31"/>
      <c r="AG56" s="31"/>
    </row>
    <row r="57" spans="1:85">
      <c r="B57" s="46" t="s">
        <v>321</v>
      </c>
      <c r="C57" s="143">
        <v>7.0926179536743277E-3</v>
      </c>
      <c r="D57" s="112">
        <v>11.968</v>
      </c>
      <c r="E57" s="112">
        <v>0.25</v>
      </c>
      <c r="F57" s="152">
        <f t="shared" si="7"/>
        <v>2.2681065204209388E+16</v>
      </c>
      <c r="G57" s="47">
        <v>518500.39719648188</v>
      </c>
      <c r="H57" s="47">
        <v>12296.26676024789</v>
      </c>
      <c r="I57" s="47">
        <v>0.10534</v>
      </c>
      <c r="J57" s="111">
        <v>1.149E-2</v>
      </c>
      <c r="K57" s="44">
        <v>4522586.7521661883</v>
      </c>
      <c r="L57" s="44">
        <v>264300.06068750302</v>
      </c>
      <c r="M57" s="111">
        <f t="shared" si="10"/>
        <v>1.9939922183755461E-10</v>
      </c>
      <c r="N57" s="110">
        <v>358.73690603943061</v>
      </c>
      <c r="O57" s="47">
        <f t="shared" si="0"/>
        <v>1.8527632268608625E+20</v>
      </c>
      <c r="P57" s="110">
        <v>106.58976682303148</v>
      </c>
      <c r="Q57" s="47">
        <f t="shared" si="8"/>
        <v>1.1385487476078582E+20</v>
      </c>
      <c r="R57" s="110">
        <v>126.51219915436874</v>
      </c>
      <c r="S57" s="47">
        <f t="shared" si="9"/>
        <v>1.5003901163566255E+20</v>
      </c>
      <c r="T57" s="110">
        <v>638.92993411954694</v>
      </c>
      <c r="U57" s="47">
        <f t="shared" si="1"/>
        <v>4.5941332313659965E+20</v>
      </c>
      <c r="V57" s="110">
        <v>10.407255922220331</v>
      </c>
      <c r="W57" s="47">
        <f t="shared" si="2"/>
        <v>7.6707449006684426E+18</v>
      </c>
      <c r="X57" s="110">
        <v>8.4218153138506597</v>
      </c>
      <c r="Y57" s="47">
        <f t="shared" si="3"/>
        <v>5.4631352571245189E+18</v>
      </c>
      <c r="Z57" s="110">
        <v>1.7564778154372642</v>
      </c>
      <c r="AA57" s="47">
        <f t="shared" si="4"/>
        <v>2.2008624261012544E+18</v>
      </c>
      <c r="AB57" s="110">
        <v>4.4264104456704336</v>
      </c>
      <c r="AC57" s="47">
        <f t="shared" si="5"/>
        <v>4.5558740983854019E+18</v>
      </c>
      <c r="AD57" s="110">
        <v>2.1314605202529866</v>
      </c>
      <c r="AE57" s="47">
        <f t="shared" si="6"/>
        <v>1.282389172680202E+18</v>
      </c>
      <c r="AF57" s="31"/>
      <c r="AG57" s="31"/>
    </row>
    <row r="58" spans="1:85">
      <c r="B58" s="46" t="s">
        <v>321</v>
      </c>
      <c r="C58" s="143">
        <v>8.1261953248840599E-3</v>
      </c>
      <c r="D58" s="112">
        <v>12.061</v>
      </c>
      <c r="E58" s="112">
        <v>0.245</v>
      </c>
      <c r="F58" s="152">
        <f t="shared" si="7"/>
        <v>2.6722666907471596E+16</v>
      </c>
      <c r="G58" s="109" t="s">
        <v>45</v>
      </c>
      <c r="H58" s="109" t="s">
        <v>45</v>
      </c>
      <c r="I58" s="109" t="s">
        <v>45</v>
      </c>
      <c r="J58" s="128" t="s">
        <v>45</v>
      </c>
      <c r="K58" s="44" t="s">
        <v>45</v>
      </c>
      <c r="L58" s="44" t="s">
        <v>45</v>
      </c>
      <c r="M58" s="128" t="s">
        <v>45</v>
      </c>
      <c r="N58" s="110">
        <v>431.36337693536154</v>
      </c>
      <c r="O58" s="47">
        <f t="shared" si="0"/>
        <v>2.290987902061936E+20</v>
      </c>
      <c r="P58" s="110">
        <v>166.52</v>
      </c>
      <c r="Q58" s="47">
        <f t="shared" si="8"/>
        <v>1.8291030808005932E+20</v>
      </c>
      <c r="R58" s="110">
        <v>171.74267185119538</v>
      </c>
      <c r="S58" s="47">
        <f t="shared" si="9"/>
        <v>2.094525566219459E+20</v>
      </c>
      <c r="T58" s="110">
        <v>600.30263030102844</v>
      </c>
      <c r="U58" s="47">
        <f t="shared" si="1"/>
        <v>4.4387047481410073E+20</v>
      </c>
      <c r="V58" s="110">
        <v>27.698739603396977</v>
      </c>
      <c r="W58" s="47">
        <f t="shared" si="2"/>
        <v>2.099408612251743E+19</v>
      </c>
      <c r="X58" s="110">
        <v>7.9677327772797266</v>
      </c>
      <c r="Y58" s="47">
        <f t="shared" si="3"/>
        <v>1.4952072265763779E+19</v>
      </c>
      <c r="Z58" s="110">
        <v>6.6794686946941102</v>
      </c>
      <c r="AA58" s="47">
        <f t="shared" si="4"/>
        <v>8.6065244542816E+18</v>
      </c>
      <c r="AB58" s="110">
        <v>12.408835527134341</v>
      </c>
      <c r="AC58" s="47">
        <f t="shared" si="5"/>
        <v>1.3133688790997946E+19</v>
      </c>
      <c r="AD58" s="110">
        <v>3.4501446415481127</v>
      </c>
      <c r="AE58" s="47">
        <f t="shared" si="6"/>
        <v>2.1345951260764769E+18</v>
      </c>
      <c r="AF58" s="30"/>
      <c r="AG58" s="31"/>
      <c r="AH58" s="31"/>
      <c r="AI58" s="31"/>
    </row>
    <row r="59" spans="1:85" s="91" customFormat="1">
      <c r="A59" s="59"/>
      <c r="B59" s="45" t="s">
        <v>789</v>
      </c>
      <c r="C59" s="144">
        <v>7.336916511201828E-3</v>
      </c>
      <c r="D59" s="148">
        <v>11.706000000000001</v>
      </c>
      <c r="E59" s="148">
        <v>0.24299999999999999</v>
      </c>
      <c r="F59" s="152">
        <f t="shared" si="7"/>
        <v>2.3609736034367264E+16</v>
      </c>
      <c r="G59" s="114" t="s">
        <v>45</v>
      </c>
      <c r="H59" s="114" t="s">
        <v>45</v>
      </c>
      <c r="I59" s="114" t="s">
        <v>45</v>
      </c>
      <c r="J59" s="118" t="s">
        <v>45</v>
      </c>
      <c r="K59" s="114" t="s">
        <v>45</v>
      </c>
      <c r="L59" s="114" t="s">
        <v>45</v>
      </c>
      <c r="M59" s="128" t="s">
        <v>45</v>
      </c>
      <c r="N59" s="115">
        <v>292.45264753248193</v>
      </c>
      <c r="O59" s="116">
        <f t="shared" ref="O59:O67" si="11">N59*1/53*(6*10^23)*1/10^6*D59*(1/E59)</f>
        <v>1.5948989946495382E+20</v>
      </c>
      <c r="P59" s="115">
        <v>156.99611788884289</v>
      </c>
      <c r="Q59" s="47">
        <f t="shared" si="8"/>
        <v>1.6875074765274848E+20</v>
      </c>
      <c r="R59" s="115">
        <v>91.242504493247196</v>
      </c>
      <c r="S59" s="47">
        <f t="shared" si="9"/>
        <v>1.0889041712373907E+20</v>
      </c>
      <c r="T59" s="115">
        <v>26.236736329096672</v>
      </c>
      <c r="U59" s="113">
        <f t="shared" ref="U59:U69" si="12">T59*D59*1/E59*1/40.08*6.02E+23*1/(1000000)</f>
        <v>1.8983698831963668E+19</v>
      </c>
      <c r="V59" s="115">
        <v>46.318720547405682</v>
      </c>
      <c r="W59" s="113">
        <f t="shared" ref="W59:W69" si="13">V59*D59*1/E59*1/39.1*6.02E+23*1/(1000000)</f>
        <v>3.4354096757518905E+19</v>
      </c>
      <c r="X59" s="115">
        <v>4.2367975160674707</v>
      </c>
      <c r="Y59" s="113">
        <f t="shared" ref="Y59:Y69" si="14">X59*D59*1/E59*1/54.9*6.02E+23*1/(1000000)</f>
        <v>2.2380207138529213E+18</v>
      </c>
      <c r="Z59" s="115">
        <v>1.4077326035252109</v>
      </c>
      <c r="AA59" s="113">
        <f t="shared" ref="AA59:AA69" si="15">Z59*D59*1/E59*1/23*6.02E+23*1/(1000000)</f>
        <v>1.7749702182561114E+18</v>
      </c>
      <c r="AB59" s="115">
        <v>9.3545864385415278</v>
      </c>
      <c r="AC59" s="113">
        <f t="shared" ref="AC59:AC69" si="16">AB59*D59*1/E59*1/28*6.02E+23*1/(1000000)</f>
        <v>9.6886953097353646E+18</v>
      </c>
      <c r="AD59" s="115">
        <v>13.814935975033682</v>
      </c>
      <c r="AE59" s="113">
        <f t="shared" ref="AE59:AE69" si="17">AD59*D59*1/E59*1/47.9*6.02E+23*1/(1000000)</f>
        <v>8.3639629539673764E+18</v>
      </c>
      <c r="AF59" s="60"/>
      <c r="AG59" s="60"/>
      <c r="AH59" s="60"/>
      <c r="AI59" s="60"/>
      <c r="AJ59" s="60"/>
      <c r="AK59" s="59"/>
      <c r="AL59" s="59"/>
      <c r="AM59" s="59"/>
      <c r="AN59" s="59"/>
      <c r="AO59" s="92"/>
    </row>
    <row r="60" spans="1:85" s="93" customFormat="1">
      <c r="A60" s="59"/>
      <c r="B60" s="45" t="s">
        <v>652</v>
      </c>
      <c r="C60" s="144">
        <v>3.0266043062682879E-2</v>
      </c>
      <c r="D60" s="148">
        <v>11.987000000000002</v>
      </c>
      <c r="E60" s="148">
        <v>0.252</v>
      </c>
      <c r="F60" s="152">
        <f t="shared" si="7"/>
        <v>9.617028839493224E+16</v>
      </c>
      <c r="G60" s="113" t="s">
        <v>45</v>
      </c>
      <c r="H60" s="113" t="s">
        <v>45</v>
      </c>
      <c r="I60" s="113" t="s">
        <v>45</v>
      </c>
      <c r="J60" s="153" t="s">
        <v>45</v>
      </c>
      <c r="K60" s="113">
        <v>518864485.98102421</v>
      </c>
      <c r="L60" s="113">
        <v>5486577.2581862584</v>
      </c>
      <c r="M60" s="111">
        <f t="shared" si="10"/>
        <v>5.3952680671005049E-9</v>
      </c>
      <c r="N60" s="115">
        <v>1241.5542016412546</v>
      </c>
      <c r="O60" s="116">
        <f t="shared" si="11"/>
        <v>6.6857637983260207E+20</v>
      </c>
      <c r="P60" s="115">
        <v>376.007717793876</v>
      </c>
      <c r="Q60" s="47">
        <f t="shared" si="8"/>
        <v>3.9908120020466454E+20</v>
      </c>
      <c r="R60" s="115">
        <v>80.309381800479528</v>
      </c>
      <c r="S60" s="47">
        <f t="shared" si="9"/>
        <v>9.4638198593097794E+19</v>
      </c>
      <c r="T60" s="117">
        <v>51.117100000000001</v>
      </c>
      <c r="U60" s="113">
        <f t="shared" si="12"/>
        <v>3.65211925331282E+19</v>
      </c>
      <c r="V60" s="117">
        <v>32.8782</v>
      </c>
      <c r="W60" s="113">
        <f t="shared" si="13"/>
        <v>2.4078960338448425E+19</v>
      </c>
      <c r="X60" s="115">
        <v>18.199020645319898</v>
      </c>
      <c r="Y60" s="113">
        <f t="shared" si="14"/>
        <v>9.4925332933053379E+18</v>
      </c>
      <c r="Z60" s="117">
        <v>1.2342</v>
      </c>
      <c r="AA60" s="113">
        <f t="shared" si="15"/>
        <v>1.5366117927536236E+18</v>
      </c>
      <c r="AB60" s="117">
        <v>8.0259999999999998</v>
      </c>
      <c r="AC60" s="113">
        <f t="shared" si="16"/>
        <v>8.2081933849206354E+18</v>
      </c>
      <c r="AD60" s="117">
        <v>0.38450000000000001</v>
      </c>
      <c r="AE60" s="113">
        <f t="shared" si="17"/>
        <v>2.2986205578752032E+17</v>
      </c>
      <c r="AF60" s="59"/>
      <c r="AG60" s="59"/>
      <c r="AH60" s="59"/>
      <c r="AI60" s="61"/>
      <c r="AJ60" s="59"/>
      <c r="AK60" s="59"/>
      <c r="AL60" s="59"/>
      <c r="AM60" s="59"/>
      <c r="AN60" s="59"/>
      <c r="AO60" s="92"/>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1"/>
      <c r="BR60" s="91"/>
      <c r="BS60" s="91"/>
      <c r="BT60" s="91"/>
      <c r="BU60" s="91"/>
      <c r="BV60" s="91"/>
      <c r="BW60" s="91"/>
      <c r="BX60" s="91"/>
      <c r="BY60" s="91"/>
      <c r="BZ60" s="91"/>
      <c r="CA60" s="91"/>
      <c r="CB60" s="91"/>
      <c r="CC60" s="91"/>
      <c r="CD60" s="91"/>
      <c r="CE60" s="91"/>
      <c r="CF60" s="91"/>
      <c r="CG60" s="91"/>
    </row>
    <row r="61" spans="1:85" s="94" customFormat="1">
      <c r="A61" s="59"/>
      <c r="B61" s="45" t="s">
        <v>653</v>
      </c>
      <c r="C61" s="144">
        <v>2.9736152282078078E-2</v>
      </c>
      <c r="D61" s="149">
        <v>11.729000000000003</v>
      </c>
      <c r="E61" s="148">
        <v>0.252</v>
      </c>
      <c r="F61" s="152">
        <f t="shared" si="7"/>
        <v>9.2452897340639872E+16</v>
      </c>
      <c r="G61" s="113" t="s">
        <v>45</v>
      </c>
      <c r="H61" s="113" t="s">
        <v>45</v>
      </c>
      <c r="I61" s="113" t="s">
        <v>45</v>
      </c>
      <c r="J61" s="153" t="s">
        <v>45</v>
      </c>
      <c r="K61" s="114">
        <v>341546511.81400442</v>
      </c>
      <c r="L61" s="114">
        <v>2640384.0226274114</v>
      </c>
      <c r="M61" s="111">
        <f t="shared" si="10"/>
        <v>3.6942759138806297E-9</v>
      </c>
      <c r="N61" s="115">
        <v>1222.5429125768253</v>
      </c>
      <c r="O61" s="116">
        <f t="shared" si="11"/>
        <v>6.4416917437617196E+20</v>
      </c>
      <c r="P61" s="115">
        <v>338.65558891732547</v>
      </c>
      <c r="Q61" s="47">
        <f t="shared" si="8"/>
        <v>3.5170070485068441E+20</v>
      </c>
      <c r="R61" s="115">
        <v>73.726687880856886</v>
      </c>
      <c r="S61" s="47">
        <f t="shared" si="9"/>
        <v>8.5011051332067983E+19</v>
      </c>
      <c r="T61" s="115">
        <v>66.459330983406858</v>
      </c>
      <c r="U61" s="113">
        <f t="shared" si="12"/>
        <v>4.6460640113506746E+19</v>
      </c>
      <c r="V61" s="115">
        <v>21.702504638830998</v>
      </c>
      <c r="W61" s="113">
        <f t="shared" si="13"/>
        <v>1.5552135702018329E+19</v>
      </c>
      <c r="X61" s="115">
        <v>19.282229851358874</v>
      </c>
      <c r="Y61" s="113">
        <f t="shared" si="14"/>
        <v>9.8410592783275602E+18</v>
      </c>
      <c r="Z61" s="115">
        <v>-5.1884229617244264</v>
      </c>
      <c r="AA61" s="113">
        <f t="shared" si="15"/>
        <v>-6.320689747528575E+18</v>
      </c>
      <c r="AB61" s="115">
        <v>7.4428673563277146</v>
      </c>
      <c r="AC61" s="113">
        <f t="shared" si="16"/>
        <v>7.4479917114321715E+18</v>
      </c>
      <c r="AD61" s="115">
        <v>0.32775651237920733</v>
      </c>
      <c r="AE61" s="113">
        <f t="shared" si="17"/>
        <v>1.9172235415091174E+17</v>
      </c>
      <c r="AF61" s="59"/>
      <c r="AG61" s="59"/>
      <c r="AH61" s="59"/>
      <c r="AI61" s="61"/>
      <c r="AJ61" s="59"/>
      <c r="AK61" s="59"/>
      <c r="AL61" s="59"/>
      <c r="AM61" s="59"/>
      <c r="AN61" s="59"/>
      <c r="AO61" s="92"/>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S61" s="73"/>
      <c r="BT61" s="73"/>
      <c r="BU61" s="73"/>
      <c r="BV61" s="73"/>
      <c r="BW61" s="73"/>
      <c r="BX61" s="73"/>
      <c r="BY61" s="73"/>
      <c r="BZ61" s="73"/>
      <c r="CA61" s="73"/>
      <c r="CB61" s="73"/>
      <c r="CC61" s="73"/>
      <c r="CD61" s="73"/>
      <c r="CE61" s="73"/>
      <c r="CF61" s="73"/>
      <c r="CG61" s="73"/>
    </row>
    <row r="62" spans="1:85" s="94" customFormat="1">
      <c r="A62" s="59"/>
      <c r="B62" s="45" t="s">
        <v>654</v>
      </c>
      <c r="C62" s="144">
        <v>1.9423608929236367E-2</v>
      </c>
      <c r="D62" s="149">
        <v>11.703000000000001</v>
      </c>
      <c r="E62" s="148">
        <v>0.255</v>
      </c>
      <c r="F62" s="152">
        <f t="shared" si="7"/>
        <v>5.954732520905008E+16</v>
      </c>
      <c r="G62" s="113" t="s">
        <v>45</v>
      </c>
      <c r="H62" s="113" t="s">
        <v>45</v>
      </c>
      <c r="I62" s="113" t="s">
        <v>45</v>
      </c>
      <c r="J62" s="153" t="s">
        <v>45</v>
      </c>
      <c r="K62" s="114">
        <v>255910835.027843</v>
      </c>
      <c r="L62" s="114">
        <v>1978574.7094299635</v>
      </c>
      <c r="M62" s="111">
        <f t="shared" si="10"/>
        <v>4.2976042018584128E-9</v>
      </c>
      <c r="N62" s="115">
        <v>770.54961157062098</v>
      </c>
      <c r="O62" s="116">
        <f t="shared" si="11"/>
        <v>4.0034371161868934E+20</v>
      </c>
      <c r="P62" s="115">
        <v>215.70399762684787</v>
      </c>
      <c r="Q62" s="47">
        <f t="shared" si="8"/>
        <v>2.2088680043382237E+20</v>
      </c>
      <c r="R62" s="115">
        <v>59.209260603551222</v>
      </c>
      <c r="S62" s="47">
        <f t="shared" si="9"/>
        <v>6.7318879699782582E+19</v>
      </c>
      <c r="T62" s="115">
        <v>13.272551772575941</v>
      </c>
      <c r="U62" s="113">
        <f t="shared" si="12"/>
        <v>9.1491391123109335E+18</v>
      </c>
      <c r="V62" s="115">
        <v>20.753982640225395</v>
      </c>
      <c r="W62" s="113">
        <f t="shared" si="13"/>
        <v>1.4664869667600601E+19</v>
      </c>
      <c r="X62" s="115">
        <v>12.9592834489009</v>
      </c>
      <c r="Y62" s="113">
        <f t="shared" si="14"/>
        <v>6.5217201692844257E+18</v>
      </c>
      <c r="Z62" s="115">
        <v>-5.8946901311909681</v>
      </c>
      <c r="AA62" s="113">
        <f t="shared" si="15"/>
        <v>-7.0808706360455916E+18</v>
      </c>
      <c r="AB62" s="115">
        <v>4.9332672659288308</v>
      </c>
      <c r="AC62" s="113">
        <f t="shared" si="16"/>
        <v>4.8677708881688228E+18</v>
      </c>
      <c r="AD62" s="115">
        <v>1.12082642465994</v>
      </c>
      <c r="AE62" s="113">
        <f t="shared" si="17"/>
        <v>6.4648189053770176E+17</v>
      </c>
      <c r="AF62" s="59"/>
      <c r="AG62" s="59"/>
      <c r="AH62" s="59"/>
      <c r="AI62" s="61"/>
      <c r="AJ62" s="59"/>
      <c r="AK62" s="59"/>
      <c r="AL62" s="59"/>
      <c r="AM62" s="59"/>
      <c r="AN62" s="59"/>
      <c r="AO62" s="92"/>
      <c r="AP62" s="73"/>
      <c r="AQ62" s="73"/>
      <c r="AR62" s="73"/>
      <c r="AS62" s="73"/>
      <c r="AT62" s="73"/>
      <c r="AU62" s="73"/>
      <c r="AV62" s="73"/>
      <c r="AW62" s="73"/>
      <c r="AX62" s="73"/>
      <c r="AY62" s="73"/>
      <c r="AZ62" s="73"/>
      <c r="BA62" s="73"/>
      <c r="BB62" s="73"/>
      <c r="BC62" s="73"/>
      <c r="BD62" s="73"/>
      <c r="BE62" s="73"/>
      <c r="BF62" s="73"/>
      <c r="BG62" s="73"/>
      <c r="BH62" s="73"/>
      <c r="BI62" s="73"/>
      <c r="BJ62" s="73"/>
      <c r="BK62" s="73"/>
      <c r="BL62" s="73"/>
      <c r="BM62" s="73"/>
      <c r="BN62" s="73"/>
      <c r="BO62" s="73"/>
      <c r="BP62" s="73"/>
      <c r="BQ62" s="73"/>
      <c r="BR62" s="73"/>
      <c r="BS62" s="73"/>
      <c r="BT62" s="73"/>
      <c r="BU62" s="73"/>
      <c r="BV62" s="73"/>
      <c r="BW62" s="73"/>
      <c r="BX62" s="73"/>
      <c r="BY62" s="73"/>
      <c r="BZ62" s="73"/>
      <c r="CA62" s="73"/>
      <c r="CB62" s="73"/>
      <c r="CC62" s="73"/>
      <c r="CD62" s="73"/>
      <c r="CE62" s="73"/>
      <c r="CF62" s="73"/>
      <c r="CG62" s="73"/>
    </row>
    <row r="63" spans="1:85" s="94" customFormat="1">
      <c r="A63" s="59"/>
      <c r="B63" s="45" t="s">
        <v>655</v>
      </c>
      <c r="C63" s="144">
        <v>2.4787824492169507E-2</v>
      </c>
      <c r="D63" s="149">
        <v>11.807999999999998</v>
      </c>
      <c r="E63" s="148">
        <v>0.251</v>
      </c>
      <c r="F63" s="152">
        <f t="shared" si="7"/>
        <v>7.7896212851801648E+16</v>
      </c>
      <c r="G63" s="113" t="s">
        <v>45</v>
      </c>
      <c r="H63" s="113" t="s">
        <v>45</v>
      </c>
      <c r="I63" s="113" t="s">
        <v>45</v>
      </c>
      <c r="J63" s="153" t="s">
        <v>45</v>
      </c>
      <c r="K63" s="114">
        <v>350232591.8509053</v>
      </c>
      <c r="L63" s="114">
        <v>4171605.8184855734</v>
      </c>
      <c r="M63" s="111">
        <f t="shared" si="10"/>
        <v>4.4961440232945142E-9</v>
      </c>
      <c r="N63" s="115">
        <v>876.75143163869541</v>
      </c>
      <c r="O63" s="116">
        <f t="shared" si="11"/>
        <v>4.6693291309282329E+20</v>
      </c>
      <c r="P63" s="115">
        <v>268.08559596478727</v>
      </c>
      <c r="Q63" s="47">
        <f t="shared" si="8"/>
        <v>2.8140424805236117E+20</v>
      </c>
      <c r="R63" s="115">
        <v>63.097177447311118</v>
      </c>
      <c r="S63" s="47">
        <f t="shared" si="9"/>
        <v>7.3536469057318937E+19</v>
      </c>
      <c r="T63" s="115">
        <v>16.761313108023874</v>
      </c>
      <c r="U63" s="113">
        <f t="shared" si="12"/>
        <v>1.1843482982052489E+19</v>
      </c>
      <c r="V63" s="115">
        <v>26.548432898900209</v>
      </c>
      <c r="W63" s="113">
        <f t="shared" si="13"/>
        <v>1.9229201372868481E+19</v>
      </c>
      <c r="X63" s="115">
        <v>15.081456616548225</v>
      </c>
      <c r="Y63" s="113">
        <f t="shared" si="14"/>
        <v>7.7798291363781499E+18</v>
      </c>
      <c r="Z63" s="115">
        <v>-5.6878226161421894</v>
      </c>
      <c r="AA63" s="113">
        <f t="shared" si="15"/>
        <v>-7.0035353004931574E+18</v>
      </c>
      <c r="AB63" s="115">
        <v>7.2026569821649575</v>
      </c>
      <c r="AC63" s="113">
        <f t="shared" si="16"/>
        <v>7.2850714477138708E+18</v>
      </c>
      <c r="AD63" s="115">
        <v>0.85256717168862495</v>
      </c>
      <c r="AE63" s="113">
        <f t="shared" si="17"/>
        <v>5.0407157377223194E+17</v>
      </c>
      <c r="AF63" s="59"/>
      <c r="AG63" s="59"/>
      <c r="AH63" s="59"/>
      <c r="AI63" s="61"/>
      <c r="AJ63" s="59"/>
      <c r="AK63" s="59"/>
      <c r="AL63" s="59"/>
      <c r="AM63" s="59"/>
      <c r="AN63" s="59"/>
      <c r="AO63" s="92"/>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row>
    <row r="64" spans="1:85" s="94" customFormat="1">
      <c r="A64" s="59"/>
      <c r="B64" s="45" t="s">
        <v>656</v>
      </c>
      <c r="C64" s="144">
        <v>2.1878351128001832E-2</v>
      </c>
      <c r="D64" s="149">
        <v>11.632</v>
      </c>
      <c r="E64" s="148">
        <v>0.25600000000000001</v>
      </c>
      <c r="F64" s="152">
        <f t="shared" si="7"/>
        <v>6.6405541809354976E+16</v>
      </c>
      <c r="G64" s="113" t="s">
        <v>45</v>
      </c>
      <c r="H64" s="113" t="s">
        <v>45</v>
      </c>
      <c r="I64" s="113" t="s">
        <v>45</v>
      </c>
      <c r="J64" s="153" t="s">
        <v>45</v>
      </c>
      <c r="K64" s="114">
        <v>428467263.04424137</v>
      </c>
      <c r="L64" s="114">
        <v>7102967.2625860358</v>
      </c>
      <c r="M64" s="111">
        <f t="shared" si="10"/>
        <v>6.4522817127874175E-9</v>
      </c>
      <c r="N64" s="115">
        <v>756.42944729525425</v>
      </c>
      <c r="O64" s="116">
        <f t="shared" si="11"/>
        <v>3.8909731711107295E+20</v>
      </c>
      <c r="P64" s="115">
        <v>222.37355039026139</v>
      </c>
      <c r="Q64" s="47">
        <f t="shared" si="8"/>
        <v>2.2545096789867368E+20</v>
      </c>
      <c r="R64" s="115">
        <v>41.674162584098092</v>
      </c>
      <c r="S64" s="47">
        <f t="shared" si="9"/>
        <v>4.6910658311679181E+19</v>
      </c>
      <c r="T64" s="115">
        <v>21.975498981619893</v>
      </c>
      <c r="U64" s="113">
        <f t="shared" si="12"/>
        <v>1.4997606398611952E+19</v>
      </c>
      <c r="V64" s="115">
        <v>29.493104369915024</v>
      </c>
      <c r="W64" s="113">
        <f t="shared" si="13"/>
        <v>2.0632632832338211E+19</v>
      </c>
      <c r="X64" s="115">
        <v>15.995625117737559</v>
      </c>
      <c r="Y64" s="113">
        <f t="shared" si="14"/>
        <v>7.96965996730227E+18</v>
      </c>
      <c r="Z64" s="115">
        <v>-5.6649782727478986</v>
      </c>
      <c r="AA64" s="113">
        <f t="shared" si="15"/>
        <v>-6.737229350492415E+18</v>
      </c>
      <c r="AB64" s="115">
        <v>7.5003320130557078</v>
      </c>
      <c r="AC64" s="113">
        <f t="shared" si="16"/>
        <v>7.3271212206292029E+18</v>
      </c>
      <c r="AD64" s="115">
        <v>1.9968683964093605</v>
      </c>
      <c r="AE64" s="113">
        <f t="shared" si="17"/>
        <v>1.1403150328316052E+18</v>
      </c>
      <c r="AF64" s="59"/>
      <c r="AG64" s="59"/>
      <c r="AH64" s="59"/>
      <c r="AI64" s="61"/>
      <c r="AJ64" s="59"/>
      <c r="AK64" s="59"/>
      <c r="AL64" s="59"/>
      <c r="AM64" s="59"/>
      <c r="AN64" s="59"/>
      <c r="AO64" s="92"/>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3"/>
      <c r="BU64" s="73"/>
      <c r="BV64" s="73"/>
      <c r="BW64" s="73"/>
      <c r="BX64" s="73"/>
      <c r="BY64" s="73"/>
      <c r="BZ64" s="73"/>
      <c r="CA64" s="73"/>
      <c r="CB64" s="73"/>
      <c r="CC64" s="73"/>
      <c r="CD64" s="73"/>
      <c r="CE64" s="73"/>
      <c r="CF64" s="73"/>
      <c r="CG64" s="73"/>
    </row>
    <row r="65" spans="1:85" s="93" customFormat="1">
      <c r="A65" s="59"/>
      <c r="B65" s="45" t="s">
        <v>657</v>
      </c>
      <c r="C65" s="144">
        <v>1.4218352433677089E-2</v>
      </c>
      <c r="D65" s="149">
        <v>11.887</v>
      </c>
      <c r="E65" s="148">
        <v>0.252</v>
      </c>
      <c r="F65" s="152">
        <f t="shared" si="7"/>
        <v>4.4801886874920728E+16</v>
      </c>
      <c r="G65" s="113" t="s">
        <v>45</v>
      </c>
      <c r="H65" s="113" t="s">
        <v>45</v>
      </c>
      <c r="I65" s="113" t="s">
        <v>45</v>
      </c>
      <c r="J65" s="153" t="s">
        <v>45</v>
      </c>
      <c r="K65" s="114">
        <v>304131648.48536718</v>
      </c>
      <c r="L65" s="114">
        <v>2351633.9248593305</v>
      </c>
      <c r="M65" s="111">
        <f t="shared" si="10"/>
        <v>6.7883669572768481E-9</v>
      </c>
      <c r="N65" s="115">
        <v>486.34941381832783</v>
      </c>
      <c r="O65" s="116">
        <f t="shared" si="11"/>
        <v>2.5971408275195249E+20</v>
      </c>
      <c r="P65" s="115">
        <v>135.32398791656948</v>
      </c>
      <c r="Q65" s="47">
        <f t="shared" si="8"/>
        <v>1.4242986267124464E+20</v>
      </c>
      <c r="R65" s="115">
        <v>22.119175674838971</v>
      </c>
      <c r="S65" s="47">
        <f t="shared" si="9"/>
        <v>2.5848234050326626E+19</v>
      </c>
      <c r="T65" s="115">
        <v>21.562505529472041</v>
      </c>
      <c r="U65" s="113">
        <f t="shared" si="12"/>
        <v>1.5277057882623463E+19</v>
      </c>
      <c r="V65" s="115">
        <v>18.690430937089602</v>
      </c>
      <c r="W65" s="113">
        <f t="shared" si="13"/>
        <v>1.3574091445886495E+19</v>
      </c>
      <c r="X65" s="115">
        <v>11.93402027074467</v>
      </c>
      <c r="Y65" s="113">
        <f t="shared" si="14"/>
        <v>6.172806167990996E+18</v>
      </c>
      <c r="Z65" s="115">
        <v>-5.571012938167418</v>
      </c>
      <c r="AA65" s="113">
        <f t="shared" si="15"/>
        <v>-6.8781959522411407E+18</v>
      </c>
      <c r="AB65" s="115">
        <v>5.6906103317454724</v>
      </c>
      <c r="AC65" s="113">
        <f t="shared" si="16"/>
        <v>5.7712386023387156E+18</v>
      </c>
      <c r="AD65" s="115">
        <v>1.5516821185053489</v>
      </c>
      <c r="AE65" s="113">
        <f t="shared" si="17"/>
        <v>9.1988906255502502E+17</v>
      </c>
      <c r="AF65" s="59"/>
      <c r="AG65" s="59"/>
      <c r="AH65" s="59"/>
      <c r="AI65" s="61"/>
      <c r="AJ65" s="59"/>
      <c r="AK65" s="59"/>
      <c r="AL65" s="59"/>
      <c r="AM65" s="59"/>
      <c r="AN65" s="59"/>
      <c r="AO65" s="92"/>
      <c r="AP65" s="91"/>
      <c r="AQ65" s="91"/>
      <c r="AR65" s="91"/>
      <c r="AS65" s="91"/>
      <c r="AT65" s="91"/>
      <c r="AU65" s="91"/>
      <c r="AV65" s="91"/>
      <c r="AW65" s="91"/>
      <c r="AX65" s="91"/>
      <c r="AY65" s="91"/>
      <c r="AZ65" s="91"/>
      <c r="BA65" s="91"/>
      <c r="BB65" s="91"/>
      <c r="BC65" s="91"/>
      <c r="BD65" s="91"/>
      <c r="BE65" s="91"/>
      <c r="BF65" s="91"/>
      <c r="BG65" s="91"/>
      <c r="BH65" s="91"/>
      <c r="BI65" s="91"/>
      <c r="BJ65" s="91"/>
      <c r="BK65" s="91"/>
      <c r="BL65" s="91"/>
      <c r="BM65" s="91"/>
      <c r="BN65" s="91"/>
      <c r="BO65" s="91"/>
      <c r="BP65" s="91"/>
      <c r="BQ65" s="91"/>
      <c r="BR65" s="91"/>
      <c r="BS65" s="91"/>
      <c r="BT65" s="91"/>
      <c r="BU65" s="91"/>
      <c r="BV65" s="91"/>
      <c r="BW65" s="91"/>
      <c r="BX65" s="91"/>
      <c r="BY65" s="91"/>
      <c r="BZ65" s="91"/>
      <c r="CA65" s="91"/>
      <c r="CB65" s="91"/>
      <c r="CC65" s="91"/>
      <c r="CD65" s="91"/>
      <c r="CE65" s="91"/>
      <c r="CF65" s="91"/>
      <c r="CG65" s="91"/>
    </row>
    <row r="66" spans="1:85" s="91" customFormat="1">
      <c r="A66" s="59"/>
      <c r="B66" s="45" t="s">
        <v>658</v>
      </c>
      <c r="C66" s="144">
        <v>3.0444537852741021E-2</v>
      </c>
      <c r="D66" s="149">
        <v>11.788</v>
      </c>
      <c r="E66" s="148">
        <v>0.252</v>
      </c>
      <c r="F66" s="152">
        <f t="shared" si="7"/>
        <v>9.5131485950515248E+16</v>
      </c>
      <c r="G66" s="113" t="s">
        <v>45</v>
      </c>
      <c r="H66" s="113" t="s">
        <v>45</v>
      </c>
      <c r="I66" s="113" t="s">
        <v>45</v>
      </c>
      <c r="J66" s="153" t="s">
        <v>45</v>
      </c>
      <c r="K66" s="114">
        <v>714215377.35856318</v>
      </c>
      <c r="L66" s="114">
        <v>3874603.3111684653</v>
      </c>
      <c r="M66" s="111">
        <f t="shared" ref="M66:M97" si="18">K66/F66</f>
        <v>7.5076655244308714E-9</v>
      </c>
      <c r="N66" s="115">
        <v>1327.0875201386621</v>
      </c>
      <c r="O66" s="116">
        <f t="shared" si="11"/>
        <v>7.0277213330613404E+20</v>
      </c>
      <c r="P66" s="115">
        <v>270.3435586679077</v>
      </c>
      <c r="Q66" s="47">
        <f t="shared" si="8"/>
        <v>2.8216955850387889E+20</v>
      </c>
      <c r="R66" s="115">
        <v>112.26833246091687</v>
      </c>
      <c r="S66" s="47">
        <f t="shared" si="9"/>
        <v>1.3010292965505116E+20</v>
      </c>
      <c r="T66" s="115">
        <v>330.04758999535267</v>
      </c>
      <c r="U66" s="113">
        <f t="shared" si="12"/>
        <v>2.3189155384675697E+20</v>
      </c>
      <c r="V66" s="115">
        <v>16.21773360086728</v>
      </c>
      <c r="W66" s="113">
        <f t="shared" si="13"/>
        <v>1.1680178571386771E+19</v>
      </c>
      <c r="X66" s="115">
        <v>18.861719873393415</v>
      </c>
      <c r="Y66" s="113">
        <f t="shared" si="14"/>
        <v>9.6748674522416005E+18</v>
      </c>
      <c r="Z66" s="115">
        <v>-5.2222944929347888</v>
      </c>
      <c r="AA66" s="113">
        <f t="shared" si="15"/>
        <v>-6.3939553665622159E+18</v>
      </c>
      <c r="AB66" s="115">
        <v>7.081961016115744</v>
      </c>
      <c r="AC66" s="113">
        <f t="shared" si="16"/>
        <v>7.122485570819074E+18</v>
      </c>
      <c r="AD66" s="115">
        <v>0.7955158139235059</v>
      </c>
      <c r="AE66" s="113">
        <f t="shared" si="17"/>
        <v>4.6768062842125075E+17</v>
      </c>
      <c r="AF66" s="59"/>
      <c r="AG66" s="59"/>
      <c r="AH66" s="59"/>
      <c r="AI66" s="61"/>
      <c r="AJ66" s="59"/>
      <c r="AK66" s="59"/>
      <c r="AL66" s="59"/>
      <c r="AM66" s="59"/>
      <c r="AN66" s="59"/>
      <c r="AO66" s="92"/>
    </row>
    <row r="67" spans="1:85" s="73" customFormat="1">
      <c r="A67" s="59"/>
      <c r="B67" s="45" t="s">
        <v>659</v>
      </c>
      <c r="C67" s="144">
        <v>3.2220975331302665E-2</v>
      </c>
      <c r="D67" s="149">
        <v>11.667</v>
      </c>
      <c r="E67" s="148">
        <v>0.252</v>
      </c>
      <c r="F67" s="152">
        <f t="shared" si="7"/>
        <v>9.9648931826596928E+16</v>
      </c>
      <c r="G67" s="113" t="s">
        <v>45</v>
      </c>
      <c r="H67" s="113" t="s">
        <v>45</v>
      </c>
      <c r="I67" s="113" t="s">
        <v>45</v>
      </c>
      <c r="J67" s="153" t="s">
        <v>45</v>
      </c>
      <c r="K67" s="114">
        <v>534752194.94668609</v>
      </c>
      <c r="L67" s="114">
        <v>5828043.4245010326</v>
      </c>
      <c r="M67" s="111">
        <f t="shared" si="18"/>
        <v>5.3663615368926351E-9</v>
      </c>
      <c r="N67" s="115">
        <v>1283.8874799930825</v>
      </c>
      <c r="O67" s="116">
        <f t="shared" si="11"/>
        <v>6.7291622772144157E+20</v>
      </c>
      <c r="P67" s="115">
        <v>409.44345854479985</v>
      </c>
      <c r="Q67" s="47">
        <f t="shared" si="8"/>
        <v>4.2296763801625428E+20</v>
      </c>
      <c r="R67" s="115">
        <v>117.0015847467769</v>
      </c>
      <c r="S67" s="47">
        <f t="shared" si="9"/>
        <v>1.341963238165244E+20</v>
      </c>
      <c r="T67" s="115">
        <v>48.86804638091894</v>
      </c>
      <c r="U67" s="113">
        <f t="shared" si="12"/>
        <v>3.3982272089745224E+19</v>
      </c>
      <c r="V67" s="115">
        <v>22.042121786756663</v>
      </c>
      <c r="W67" s="113">
        <f t="shared" si="13"/>
        <v>1.5712011509096147E+19</v>
      </c>
      <c r="X67" s="115">
        <v>36.150455618437206</v>
      </c>
      <c r="Y67" s="113">
        <f t="shared" si="14"/>
        <v>1.8352556896491799E+19</v>
      </c>
      <c r="Z67" s="115">
        <v>-6.5409459116117334</v>
      </c>
      <c r="AA67" s="113">
        <f t="shared" si="15"/>
        <v>-7.9262518982688072E+18</v>
      </c>
      <c r="AB67" s="115">
        <v>7.182239997148602</v>
      </c>
      <c r="AC67" s="113">
        <f t="shared" si="16"/>
        <v>7.1491931428760064E+18</v>
      </c>
      <c r="AD67" s="115">
        <v>0.70530898011762277</v>
      </c>
      <c r="AE67" s="113">
        <f t="shared" si="17"/>
        <v>4.1039215315981101E+17</v>
      </c>
      <c r="AF67" s="59"/>
      <c r="AG67" s="59"/>
      <c r="AH67" s="59"/>
      <c r="AI67" s="61"/>
      <c r="AJ67" s="59"/>
      <c r="AK67" s="59"/>
      <c r="AL67" s="59"/>
      <c r="AM67" s="59"/>
      <c r="AN67" s="59"/>
      <c r="AO67" s="92"/>
    </row>
    <row r="68" spans="1:85" s="95" customFormat="1">
      <c r="A68" s="62"/>
      <c r="B68" s="119" t="s">
        <v>660</v>
      </c>
      <c r="C68" s="145">
        <v>4.5126357785236675E-3</v>
      </c>
      <c r="D68" s="150">
        <v>11.525</v>
      </c>
      <c r="E68" s="150">
        <v>0.25600000000000001</v>
      </c>
      <c r="F68" s="152">
        <f t="shared" si="7"/>
        <v>1.3570834661070884E+16</v>
      </c>
      <c r="G68" s="121">
        <v>275141.28926205309</v>
      </c>
      <c r="H68" s="121">
        <v>3909.1667832267963</v>
      </c>
      <c r="I68" s="121" t="s">
        <v>45</v>
      </c>
      <c r="J68" s="120" t="s">
        <v>45</v>
      </c>
      <c r="K68" s="121">
        <v>39834445.840477251</v>
      </c>
      <c r="L68" s="121">
        <v>1236191.3299621923</v>
      </c>
      <c r="M68" s="111">
        <f t="shared" si="18"/>
        <v>2.9352981474857852E-9</v>
      </c>
      <c r="N68" s="122">
        <v>113.77028364671618</v>
      </c>
      <c r="O68" s="121">
        <f t="shared" ref="O68:O69" si="19">N68*D68*(1/E68)*1/55.8*6.02E+23*1/(1000000)</f>
        <v>5.5257610638937833E+19</v>
      </c>
      <c r="P68" s="122">
        <v>81.860371218719692</v>
      </c>
      <c r="Q68" s="47">
        <f t="shared" si="8"/>
        <v>8.222979819166371E+19</v>
      </c>
      <c r="R68" s="122">
        <v>20.634773365185485</v>
      </c>
      <c r="S68" s="47">
        <f t="shared" si="9"/>
        <v>2.3013935401608339E+19</v>
      </c>
      <c r="T68" s="123">
        <v>11.55194077416629</v>
      </c>
      <c r="U68" s="121">
        <f t="shared" si="12"/>
        <v>7.8113248783881871E+18</v>
      </c>
      <c r="V68" s="123">
        <v>25.71578357968033</v>
      </c>
      <c r="W68" s="121">
        <f t="shared" si="13"/>
        <v>1.7824627584019452E+19</v>
      </c>
      <c r="X68" s="123">
        <v>2.835642431567083</v>
      </c>
      <c r="Y68" s="121">
        <f t="shared" si="14"/>
        <v>1.3998341424987192E+18</v>
      </c>
      <c r="Z68" s="123">
        <v>63.93452184750457</v>
      </c>
      <c r="AA68" s="121">
        <f t="shared" si="15"/>
        <v>7.5336431607350395E+19</v>
      </c>
      <c r="AB68" s="123">
        <v>14.394570457318128</v>
      </c>
      <c r="AC68" s="121">
        <f t="shared" si="16"/>
        <v>1.3932791512471548E+19</v>
      </c>
      <c r="AD68" s="123">
        <v>2.2637102942006173</v>
      </c>
      <c r="AE68" s="121">
        <f t="shared" si="17"/>
        <v>1.2808043455342019E+18</v>
      </c>
      <c r="AF68" s="64"/>
      <c r="AG68" s="63"/>
      <c r="AH68" s="63"/>
      <c r="AK68" s="90"/>
      <c r="AO68" s="63"/>
    </row>
    <row r="69" spans="1:85" s="95" customFormat="1">
      <c r="A69" s="62"/>
      <c r="B69" s="119" t="s">
        <v>661</v>
      </c>
      <c r="C69" s="145">
        <v>3.8980502339757807E-3</v>
      </c>
      <c r="D69" s="150">
        <v>11.787000000000003</v>
      </c>
      <c r="E69" s="150">
        <v>0.253</v>
      </c>
      <c r="F69" s="152">
        <f t="shared" ref="F69:F103" si="20">C69*1/E69*D69*1/9.012*6.02E+23*1/(1000000)</f>
        <v>1.2131248585960604E+16</v>
      </c>
      <c r="G69" s="121">
        <v>247882.82433932216</v>
      </c>
      <c r="H69" s="121">
        <v>4290.2618057712043</v>
      </c>
      <c r="I69" s="121">
        <v>15.08</v>
      </c>
      <c r="J69" s="120">
        <v>1.06</v>
      </c>
      <c r="K69" s="121">
        <v>32440766.901770994</v>
      </c>
      <c r="L69" s="121">
        <v>817371.63733955612</v>
      </c>
      <c r="M69" s="111">
        <f t="shared" si="18"/>
        <v>2.6741490516742384E-9</v>
      </c>
      <c r="N69" s="122">
        <v>85.853223643565897</v>
      </c>
      <c r="O69" s="121">
        <f t="shared" si="19"/>
        <v>4.3152072771629359E+19</v>
      </c>
      <c r="P69" s="122">
        <v>43.735894204961767</v>
      </c>
      <c r="Q69" s="47">
        <f t="shared" ref="Q69:Q103" si="21">P69*1/E69*D69*1/26.98*6.02E+23*1/(1000000)</f>
        <v>4.54648035239569E+19</v>
      </c>
      <c r="R69" s="122">
        <v>4.9949824801817755</v>
      </c>
      <c r="S69" s="47">
        <f t="shared" ref="S69:S103" si="22">R69*D69*1/E69*1/24.3*6.02E+23*1/(1000000)</f>
        <v>5.7651013863806126E+18</v>
      </c>
      <c r="T69" s="123">
        <v>20.915214928144273</v>
      </c>
      <c r="U69" s="121">
        <f t="shared" si="12"/>
        <v>1.4635712595711545E+19</v>
      </c>
      <c r="V69" s="123">
        <v>32.396386868205603</v>
      </c>
      <c r="W69" s="121">
        <f t="shared" si="13"/>
        <v>2.3238017410850337E+19</v>
      </c>
      <c r="X69" s="123">
        <v>6.8683306251735736</v>
      </c>
      <c r="Y69" s="121">
        <f t="shared" si="14"/>
        <v>3.5087958612144538E+18</v>
      </c>
      <c r="Z69" s="123">
        <v>1.8116298756481461</v>
      </c>
      <c r="AA69" s="121">
        <f t="shared" si="15"/>
        <v>2.2091280579562383E+18</v>
      </c>
      <c r="AB69" s="123">
        <v>4.6339142636797677</v>
      </c>
      <c r="AC69" s="121">
        <f t="shared" si="16"/>
        <v>4.6416160856081367E+18</v>
      </c>
      <c r="AD69" s="123">
        <v>9.0455647733585387</v>
      </c>
      <c r="AE69" s="121">
        <f t="shared" si="17"/>
        <v>5.2963835505552108E+18</v>
      </c>
      <c r="AF69" s="64"/>
      <c r="AG69" s="63"/>
      <c r="AH69" s="63"/>
      <c r="AI69" s="20"/>
      <c r="AO69" s="63"/>
    </row>
    <row r="70" spans="1:85">
      <c r="B70" s="124" t="s">
        <v>664</v>
      </c>
      <c r="C70" s="146">
        <v>4.0925894401225163E-3</v>
      </c>
      <c r="D70" s="151">
        <v>11.778999999999998</v>
      </c>
      <c r="E70" s="151">
        <v>0.251</v>
      </c>
      <c r="F70" s="152">
        <f t="shared" si="20"/>
        <v>1.2829454411007666E+16</v>
      </c>
      <c r="G70" s="126">
        <v>364040.58471893606</v>
      </c>
      <c r="H70" s="126">
        <v>6522</v>
      </c>
      <c r="I70" s="126">
        <v>12.4</v>
      </c>
      <c r="J70" s="125">
        <v>0.94</v>
      </c>
      <c r="K70" s="126" t="s">
        <v>45</v>
      </c>
      <c r="L70" s="126" t="s">
        <v>45</v>
      </c>
      <c r="M70" s="128" t="s">
        <v>45</v>
      </c>
      <c r="N70" s="127">
        <v>103.4547</v>
      </c>
      <c r="O70" s="126">
        <f>N70*1/E70*D70*1/55.8*6.02E+23*1/(1000000)</f>
        <v>5.2377795813348745E+19</v>
      </c>
      <c r="P70" s="127">
        <v>64.056974742943765</v>
      </c>
      <c r="Q70" s="47">
        <f t="shared" si="21"/>
        <v>6.7074226077052051E+19</v>
      </c>
      <c r="R70" s="127">
        <v>5.9627999999999997</v>
      </c>
      <c r="S70" s="47">
        <f t="shared" si="22"/>
        <v>6.9322650734346547E+18</v>
      </c>
      <c r="T70" s="127">
        <v>7.8624999999999998</v>
      </c>
      <c r="U70" s="126">
        <f>T70*D70*1/E70*1/40.08*6.02E+23*1/(1000000)</f>
        <v>5.5419695742976195E+18</v>
      </c>
      <c r="V70" s="127">
        <v>17.807400000000001</v>
      </c>
      <c r="W70" s="126">
        <f>V70*D70*1/E70*1/39.1*6.02E+23*1/(1000000)</f>
        <v>1.2866337768027632E+19</v>
      </c>
      <c r="X70" s="127">
        <v>1.6131652856269174</v>
      </c>
      <c r="Y70" s="126">
        <f>X70*D70*1/E70*1/54.9*6.02E+23*1/(1000000)</f>
        <v>8.301139549226391E+17</v>
      </c>
      <c r="Z70" s="127">
        <v>-3.6844999999999999</v>
      </c>
      <c r="AA70" s="126">
        <f>Z70*D70*1/E70*1/23*6.02E+23*1/(1000000)</f>
        <v>-4.5256599256885494E+18</v>
      </c>
      <c r="AB70" s="127">
        <v>3.7254999999999998</v>
      </c>
      <c r="AC70" s="126">
        <f>AB70*D70*1/E70*1/28*6.02E+23*1/(1000000)</f>
        <v>3.7588736523904374E+18</v>
      </c>
      <c r="AD70" s="127">
        <v>1.417</v>
      </c>
      <c r="AE70" s="126">
        <f>AD70*D70*1/E70*1/47.9*6.02E+23*1/(1000000)</f>
        <v>8.3572910745327667E+17</v>
      </c>
      <c r="AF70" s="67"/>
      <c r="AG70" s="66"/>
      <c r="AH70" s="68"/>
      <c r="AI70" s="66"/>
      <c r="AJ70" s="66"/>
      <c r="AK70" s="69"/>
      <c r="AL70" s="66"/>
      <c r="AM70" s="73"/>
      <c r="AN70" s="73"/>
      <c r="AO70" s="96"/>
      <c r="AP70" s="73"/>
      <c r="AQ70" s="73"/>
      <c r="AR70" s="73"/>
      <c r="AS70" s="73"/>
      <c r="AT70" s="73"/>
    </row>
    <row r="71" spans="1:85" s="29" customFormat="1">
      <c r="B71" s="46" t="s">
        <v>790</v>
      </c>
      <c r="C71" s="143">
        <v>2.3712588400235109E-2</v>
      </c>
      <c r="D71" s="112">
        <v>11.696000000000002</v>
      </c>
      <c r="E71" s="112">
        <v>0.25</v>
      </c>
      <c r="F71" s="152">
        <f t="shared" si="20"/>
        <v>7.4105701387194064E+16</v>
      </c>
      <c r="G71" s="47">
        <v>127000</v>
      </c>
      <c r="H71" s="47">
        <v>5552.8994899999998</v>
      </c>
      <c r="I71" s="47" t="s">
        <v>45</v>
      </c>
      <c r="J71" s="111" t="s">
        <v>45</v>
      </c>
      <c r="K71" s="47">
        <v>9940000</v>
      </c>
      <c r="L71" s="47">
        <v>308000</v>
      </c>
      <c r="M71" s="111">
        <f t="shared" si="18"/>
        <v>1.3413272951921207E-10</v>
      </c>
      <c r="N71" s="110">
        <v>160.70739872340849</v>
      </c>
      <c r="O71" s="47">
        <f t="shared" ref="O71:O99" si="23">N71*D71*1/E71*1/55.8*6.02E+23*1/(1000000)</f>
        <v>8.1113943279736881E+19</v>
      </c>
      <c r="P71" s="110">
        <v>91.623653515115379</v>
      </c>
      <c r="Q71" s="47">
        <f t="shared" si="21"/>
        <v>9.5644390127605531E+19</v>
      </c>
      <c r="R71" s="110">
        <v>27.730004663752357</v>
      </c>
      <c r="S71" s="47">
        <f t="shared" si="22"/>
        <v>3.2139381234147004E+19</v>
      </c>
      <c r="T71" s="110">
        <v>66.153015141527916</v>
      </c>
      <c r="U71" s="47">
        <f t="shared" ref="U71:U99" si="24">T71*D71*1/E71*1/40.08*6.02E+23*1/(1000000)</f>
        <v>4.6485314409917866E+19</v>
      </c>
      <c r="V71" s="110">
        <v>23.356170412899225</v>
      </c>
      <c r="W71" s="47">
        <f t="shared" ref="W71:W99" si="25">V71*D71*1/E71*1/39.1*6.02E+23*1/(1000000)</f>
        <v>1.6823591716405131E+19</v>
      </c>
      <c r="X71" s="110">
        <v>2.5102298144858941</v>
      </c>
      <c r="Y71" s="47">
        <f t="shared" ref="Y71:Y99" si="26">X71*D71*1/E71*1/54.9*6.02E+23*1/(1000000)</f>
        <v>1.2877601487764421E+18</v>
      </c>
      <c r="Z71" s="110">
        <v>2.0899598314316035</v>
      </c>
      <c r="AA71" s="47">
        <f t="shared" ref="AA71:AA99" si="27">Z71*D71*1/E71*1/23*6.02E+23*1/(1000000)</f>
        <v>2.5591983397271782E+18</v>
      </c>
      <c r="AB71" s="110">
        <v>4.9532435472544858</v>
      </c>
      <c r="AC71" s="47">
        <f t="shared" ref="AC71:AC99" si="28">AB71*D71*1/E71*1/28*6.02E+23*1/(1000000)</f>
        <v>4.9822497414672087E+18</v>
      </c>
      <c r="AD71" s="110">
        <v>3.283145446338998</v>
      </c>
      <c r="AE71" s="47">
        <f t="shared" ref="AE71:AE99" si="29">AD71*D71*1/E71*1/47.9*6.02E+23*1/(1000000)</f>
        <v>1.9304050791239511E+18</v>
      </c>
      <c r="AG71" s="65"/>
      <c r="AH71" s="97"/>
    </row>
    <row r="72" spans="1:85" s="29" customFormat="1">
      <c r="B72" s="46" t="s">
        <v>791</v>
      </c>
      <c r="C72" s="143">
        <v>3.4405090234678193E-2</v>
      </c>
      <c r="D72" s="112">
        <v>11.732000000000001</v>
      </c>
      <c r="E72" s="112">
        <v>0.246</v>
      </c>
      <c r="F72" s="152">
        <f t="shared" si="20"/>
        <v>1.0960615846315718E+17</v>
      </c>
      <c r="G72" s="47">
        <v>279000</v>
      </c>
      <c r="H72" s="47">
        <v>6983.2255320000004</v>
      </c>
      <c r="I72" s="47" t="s">
        <v>45</v>
      </c>
      <c r="J72" s="111" t="s">
        <v>45</v>
      </c>
      <c r="K72" s="47">
        <v>77400000</v>
      </c>
      <c r="L72" s="47">
        <v>1130000</v>
      </c>
      <c r="M72" s="111">
        <f t="shared" si="18"/>
        <v>7.0616469991526157E-10</v>
      </c>
      <c r="N72" s="110">
        <v>1383.9385972222669</v>
      </c>
      <c r="O72" s="47">
        <f t="shared" si="23"/>
        <v>7.120591331418981E+20</v>
      </c>
      <c r="P72" s="110">
        <v>173.10709534067982</v>
      </c>
      <c r="Q72" s="47">
        <f t="shared" si="21"/>
        <v>1.8420709866495315E+20</v>
      </c>
      <c r="R72" s="110">
        <v>118.15653885368525</v>
      </c>
      <c r="S72" s="47">
        <f t="shared" si="22"/>
        <v>1.3959984163513736E+20</v>
      </c>
      <c r="T72" s="110">
        <v>580.62411145531632</v>
      </c>
      <c r="U72" s="47">
        <f t="shared" si="24"/>
        <v>4.1591136928454587E+20</v>
      </c>
      <c r="V72" s="110">
        <v>16.718416402595363</v>
      </c>
      <c r="W72" s="47">
        <f t="shared" si="25"/>
        <v>1.2275856950452226E+19</v>
      </c>
      <c r="X72" s="110">
        <v>12.606800993680661</v>
      </c>
      <c r="Y72" s="47">
        <f t="shared" si="26"/>
        <v>6.5927406469436396E+18</v>
      </c>
      <c r="Z72" s="110">
        <v>0.53137989606756741</v>
      </c>
      <c r="AA72" s="47">
        <f t="shared" si="27"/>
        <v>6.6330110680101619E+17</v>
      </c>
      <c r="AB72" s="110">
        <v>8.7028217872488742</v>
      </c>
      <c r="AC72" s="47">
        <f t="shared" si="28"/>
        <v>8.9235055364718776E+18</v>
      </c>
      <c r="AD72" s="110">
        <v>3.9637341558387251</v>
      </c>
      <c r="AE72" s="47">
        <f t="shared" si="29"/>
        <v>2.3757593333004524E+18</v>
      </c>
      <c r="AG72" s="65"/>
      <c r="AH72" s="97"/>
    </row>
    <row r="73" spans="1:85" s="29" customFormat="1">
      <c r="B73" s="46" t="s">
        <v>792</v>
      </c>
      <c r="C73" s="143">
        <v>1.0334925684168451E-2</v>
      </c>
      <c r="D73" s="112">
        <v>11.653</v>
      </c>
      <c r="E73" s="112">
        <v>0.249</v>
      </c>
      <c r="F73" s="152">
        <f t="shared" si="20"/>
        <v>3.2308817683768452E+16</v>
      </c>
      <c r="G73" s="47">
        <v>474000</v>
      </c>
      <c r="H73" s="47">
        <v>14952.195900000001</v>
      </c>
      <c r="I73" s="47" t="s">
        <v>45</v>
      </c>
      <c r="J73" s="111" t="s">
        <v>45</v>
      </c>
      <c r="K73" s="47">
        <v>92100000</v>
      </c>
      <c r="L73" s="47">
        <v>1990000</v>
      </c>
      <c r="M73" s="111">
        <f t="shared" si="18"/>
        <v>2.8506149900455781E-9</v>
      </c>
      <c r="N73" s="110">
        <v>369.48379504853659</v>
      </c>
      <c r="O73" s="47">
        <f t="shared" si="23"/>
        <v>1.8655035824644525E+20</v>
      </c>
      <c r="P73" s="110">
        <v>87.263174686003708</v>
      </c>
      <c r="Q73" s="47">
        <f t="shared" si="21"/>
        <v>9.1122149133053002E+19</v>
      </c>
      <c r="R73" s="110">
        <v>425.34379308464139</v>
      </c>
      <c r="S73" s="47">
        <f t="shared" si="22"/>
        <v>4.931382806833633E+20</v>
      </c>
      <c r="T73" s="110">
        <v>574.99550502139482</v>
      </c>
      <c r="U73" s="47">
        <f t="shared" si="24"/>
        <v>4.0417702919949432E+20</v>
      </c>
      <c r="V73" s="110">
        <v>7.9240080467332268</v>
      </c>
      <c r="W73" s="47">
        <f t="shared" si="25"/>
        <v>5.7095652577251768E+18</v>
      </c>
      <c r="X73" s="110">
        <v>12.37235590069634</v>
      </c>
      <c r="Y73" s="47">
        <f t="shared" si="26"/>
        <v>6.3491406875670477E+18</v>
      </c>
      <c r="Z73" s="110">
        <v>1.1693336556373068</v>
      </c>
      <c r="AA73" s="47">
        <f t="shared" si="27"/>
        <v>1.4323379681619008E+18</v>
      </c>
      <c r="AB73" s="110">
        <v>4.5194488452461989</v>
      </c>
      <c r="AC73" s="47">
        <f t="shared" si="28"/>
        <v>4.5473913813797591E+18</v>
      </c>
      <c r="AD73" s="110">
        <v>0.49282409115771608</v>
      </c>
      <c r="AE73" s="47">
        <f t="shared" si="29"/>
        <v>2.8986201497640173E+17</v>
      </c>
      <c r="AG73" s="65"/>
      <c r="AH73" s="97"/>
    </row>
    <row r="74" spans="1:85" s="29" customFormat="1">
      <c r="B74" s="46" t="s">
        <v>793</v>
      </c>
      <c r="C74" s="143">
        <v>4.5598292639192343E-2</v>
      </c>
      <c r="D74" s="112">
        <v>11.706000000000001</v>
      </c>
      <c r="E74" s="112">
        <v>0.25700000000000001</v>
      </c>
      <c r="F74" s="152">
        <f t="shared" si="20"/>
        <v>1.387392320001779E+17</v>
      </c>
      <c r="G74" s="47">
        <v>62200</v>
      </c>
      <c r="H74" s="47">
        <v>5618.0306170000003</v>
      </c>
      <c r="I74" s="47" t="s">
        <v>45</v>
      </c>
      <c r="J74" s="111" t="s">
        <v>45</v>
      </c>
      <c r="K74" s="47">
        <v>39900000</v>
      </c>
      <c r="L74" s="47">
        <v>749000</v>
      </c>
      <c r="M74" s="111">
        <f t="shared" si="18"/>
        <v>2.8758988661512008E-10</v>
      </c>
      <c r="N74" s="110">
        <v>779.53959141124028</v>
      </c>
      <c r="O74" s="47">
        <f t="shared" si="23"/>
        <v>3.8306799263281237E+20</v>
      </c>
      <c r="P74" s="110">
        <v>390.67731251762598</v>
      </c>
      <c r="Q74" s="47">
        <f t="shared" si="21"/>
        <v>3.9705268197504143E+20</v>
      </c>
      <c r="R74" s="110">
        <v>160.29900050990798</v>
      </c>
      <c r="S74" s="47">
        <f t="shared" si="22"/>
        <v>1.8088244866876873E+20</v>
      </c>
      <c r="T74" s="110">
        <v>200.9422733617813</v>
      </c>
      <c r="U74" s="47">
        <f t="shared" si="24"/>
        <v>1.3747239098532055E+20</v>
      </c>
      <c r="V74" s="110">
        <v>105.36433687132049</v>
      </c>
      <c r="W74" s="47">
        <f t="shared" si="25"/>
        <v>7.3890527760231481E+19</v>
      </c>
      <c r="X74" s="110">
        <v>12.393339559099953</v>
      </c>
      <c r="Y74" s="47">
        <f t="shared" si="26"/>
        <v>6.1899607062754417E+18</v>
      </c>
      <c r="Z74" s="110">
        <v>5.7097155392957415</v>
      </c>
      <c r="AA74" s="47">
        <f t="shared" si="27"/>
        <v>6.8070434650657341E+18</v>
      </c>
      <c r="AB74" s="110">
        <v>7.1252423841644195</v>
      </c>
      <c r="AC74" s="47">
        <f t="shared" si="28"/>
        <v>6.9777193696658237E+18</v>
      </c>
      <c r="AD74" s="110">
        <v>30.493000689672463</v>
      </c>
      <c r="AE74" s="47">
        <f t="shared" si="29"/>
        <v>1.745567059910239E+19</v>
      </c>
      <c r="AG74" s="65"/>
      <c r="AH74" s="97"/>
    </row>
    <row r="75" spans="1:85" s="29" customFormat="1">
      <c r="B75" s="46" t="s">
        <v>794</v>
      </c>
      <c r="C75" s="143">
        <v>8.7324841624358829E-3</v>
      </c>
      <c r="D75" s="112">
        <v>11.68</v>
      </c>
      <c r="E75" s="112">
        <v>0.26200000000000001</v>
      </c>
      <c r="F75" s="152">
        <f t="shared" si="20"/>
        <v>2.6004868758697124E+16</v>
      </c>
      <c r="G75" s="47">
        <v>125000</v>
      </c>
      <c r="H75" s="47">
        <v>4430.6758099999997</v>
      </c>
      <c r="I75" s="47" t="s">
        <v>45</v>
      </c>
      <c r="J75" s="111" t="s">
        <v>45</v>
      </c>
      <c r="K75" s="47">
        <v>12100000</v>
      </c>
      <c r="L75" s="47">
        <v>335000</v>
      </c>
      <c r="M75" s="111">
        <f t="shared" si="18"/>
        <v>4.6529748380111513E-10</v>
      </c>
      <c r="N75" s="110">
        <v>493.86003119566033</v>
      </c>
      <c r="O75" s="47">
        <f t="shared" si="23"/>
        <v>2.3752412302305935E+20</v>
      </c>
      <c r="P75" s="110">
        <v>162.16940423961998</v>
      </c>
      <c r="Q75" s="47">
        <f t="shared" si="21"/>
        <v>1.6131138448529788E+20</v>
      </c>
      <c r="R75" s="110">
        <v>118.79010758854047</v>
      </c>
      <c r="S75" s="47">
        <f t="shared" si="22"/>
        <v>1.3119341734893974E+20</v>
      </c>
      <c r="T75" s="110">
        <v>228.77085067096812</v>
      </c>
      <c r="U75" s="47">
        <f t="shared" si="24"/>
        <v>1.5318315740406766E+20</v>
      </c>
      <c r="V75" s="110">
        <v>44.708197590303655</v>
      </c>
      <c r="W75" s="47">
        <f t="shared" si="25"/>
        <v>3.0686577010265076E+19</v>
      </c>
      <c r="X75" s="110">
        <v>7.9605182391865741</v>
      </c>
      <c r="Y75" s="47">
        <f t="shared" si="26"/>
        <v>3.8914104427402291E+18</v>
      </c>
      <c r="Z75" s="110">
        <v>3.8364422825950202</v>
      </c>
      <c r="AA75" s="47">
        <f t="shared" si="27"/>
        <v>4.4765029552186056E+18</v>
      </c>
      <c r="AB75" s="110">
        <v>7.119007458367264</v>
      </c>
      <c r="AC75" s="47">
        <f t="shared" si="28"/>
        <v>6.8233784463556762E+18</v>
      </c>
      <c r="AD75" s="110">
        <v>9.4324401481466733</v>
      </c>
      <c r="AE75" s="47">
        <f t="shared" si="29"/>
        <v>5.2847760410582303E+18</v>
      </c>
      <c r="AG75" s="65"/>
      <c r="AH75" s="97"/>
    </row>
    <row r="76" spans="1:85" s="29" customFormat="1">
      <c r="B76" s="46" t="s">
        <v>795</v>
      </c>
      <c r="C76" s="143">
        <v>8.5746203097592007E-3</v>
      </c>
      <c r="D76" s="112">
        <v>11.572000000000001</v>
      </c>
      <c r="E76" s="112">
        <v>0.255</v>
      </c>
      <c r="F76" s="152">
        <f t="shared" si="20"/>
        <v>2.5993122349794676E+16</v>
      </c>
      <c r="G76" s="47">
        <v>126000</v>
      </c>
      <c r="H76" s="47">
        <v>6033.1438710000002</v>
      </c>
      <c r="I76" s="47" t="s">
        <v>45</v>
      </c>
      <c r="J76" s="111" t="s">
        <v>45</v>
      </c>
      <c r="K76" s="47">
        <v>13600000</v>
      </c>
      <c r="L76" s="47">
        <v>383000</v>
      </c>
      <c r="M76" s="111">
        <f t="shared" si="18"/>
        <v>5.2321532661532785E-10</v>
      </c>
      <c r="N76" s="110">
        <v>492.85555498578151</v>
      </c>
      <c r="O76" s="47">
        <f t="shared" si="23"/>
        <v>2.4129603895859646E+20</v>
      </c>
      <c r="P76" s="110">
        <v>159.77422251126384</v>
      </c>
      <c r="Q76" s="47">
        <f t="shared" si="21"/>
        <v>1.6178174048256629E+20</v>
      </c>
      <c r="R76" s="110">
        <v>124.70175440922533</v>
      </c>
      <c r="S76" s="47">
        <f t="shared" si="22"/>
        <v>1.4019451603617858E+20</v>
      </c>
      <c r="T76" s="110">
        <v>256.48366583910001</v>
      </c>
      <c r="U76" s="47">
        <f t="shared" si="24"/>
        <v>1.7482226200698795E+20</v>
      </c>
      <c r="V76" s="110">
        <v>42.502078439214621</v>
      </c>
      <c r="W76" s="47">
        <f t="shared" si="25"/>
        <v>2.9696013151050813E+19</v>
      </c>
      <c r="X76" s="110">
        <v>9.2780857406477306</v>
      </c>
      <c r="Y76" s="47">
        <f t="shared" si="26"/>
        <v>4.6169032416048343E+18</v>
      </c>
      <c r="Z76" s="110">
        <v>2.1201460626022475</v>
      </c>
      <c r="AA76" s="47">
        <f t="shared" si="27"/>
        <v>2.5182722595622835E+18</v>
      </c>
      <c r="AB76" s="110">
        <v>5.295536286563399</v>
      </c>
      <c r="AC76" s="47">
        <f t="shared" si="28"/>
        <v>5.1667405373505905E+18</v>
      </c>
      <c r="AD76" s="110">
        <v>9.5992398761820148</v>
      </c>
      <c r="AE76" s="47">
        <f t="shared" si="29"/>
        <v>5.4747723702158356E+18</v>
      </c>
      <c r="AG76" s="65"/>
      <c r="AH76" s="97"/>
    </row>
    <row r="77" spans="1:85" s="29" customFormat="1">
      <c r="B77" s="46" t="s">
        <v>128</v>
      </c>
      <c r="C77" s="143">
        <v>5.0403615053605834E-3</v>
      </c>
      <c r="D77" s="112">
        <v>11.771000000000001</v>
      </c>
      <c r="E77" s="112">
        <v>0.24399999999999999</v>
      </c>
      <c r="F77" s="152">
        <f t="shared" si="20"/>
        <v>1.6242786193235454E+16</v>
      </c>
      <c r="G77" s="47">
        <v>77000</v>
      </c>
      <c r="H77" s="47">
        <v>3292.3996980000002</v>
      </c>
      <c r="I77" s="47" t="s">
        <v>45</v>
      </c>
      <c r="J77" s="111" t="s">
        <v>45</v>
      </c>
      <c r="K77" s="47">
        <v>6370000</v>
      </c>
      <c r="L77" s="47">
        <v>283000</v>
      </c>
      <c r="M77" s="111">
        <f t="shared" si="18"/>
        <v>3.9217409650155216E-10</v>
      </c>
      <c r="N77" s="110">
        <v>296.46537884759545</v>
      </c>
      <c r="O77" s="47">
        <f t="shared" si="23"/>
        <v>1.5429782688450098E+20</v>
      </c>
      <c r="P77" s="110">
        <v>65.179240506561314</v>
      </c>
      <c r="Q77" s="47">
        <f t="shared" si="21"/>
        <v>7.0159643707185258E+19</v>
      </c>
      <c r="R77" s="110">
        <v>55.469293851787491</v>
      </c>
      <c r="S77" s="47">
        <f t="shared" si="22"/>
        <v>6.6292803898248192E+19</v>
      </c>
      <c r="T77" s="110">
        <v>258.27999999999997</v>
      </c>
      <c r="U77" s="47">
        <f t="shared" si="24"/>
        <v>1.8714709472039528E+20</v>
      </c>
      <c r="V77" s="110">
        <v>14.251877275286608</v>
      </c>
      <c r="W77" s="47">
        <f t="shared" si="25"/>
        <v>1.0585596635283005E+19</v>
      </c>
      <c r="X77" s="110">
        <v>4.5285590833933353</v>
      </c>
      <c r="Y77" s="47">
        <f t="shared" si="26"/>
        <v>2.3955636716768952E+18</v>
      </c>
      <c r="Z77" s="110">
        <v>1.9914477943702864</v>
      </c>
      <c r="AA77" s="47">
        <f t="shared" si="27"/>
        <v>2.5145548568237076E+18</v>
      </c>
      <c r="AB77" s="110">
        <v>4.6851338713750543</v>
      </c>
      <c r="AC77" s="47">
        <f t="shared" si="28"/>
        <v>4.8594150909797089E+18</v>
      </c>
      <c r="AD77" s="110">
        <v>1.2581484220079657</v>
      </c>
      <c r="AE77" s="47">
        <f t="shared" si="29"/>
        <v>7.6281001877411712E+17</v>
      </c>
      <c r="AG77" s="65"/>
      <c r="AH77" s="97"/>
    </row>
    <row r="78" spans="1:85" s="29" customFormat="1">
      <c r="B78" s="46" t="s">
        <v>129</v>
      </c>
      <c r="C78" s="143">
        <v>3.9651587095836912E-3</v>
      </c>
      <c r="D78" s="112">
        <v>11.885000000000002</v>
      </c>
      <c r="E78" s="112">
        <v>0.25</v>
      </c>
      <c r="F78" s="152">
        <f t="shared" si="20"/>
        <v>1.2592010022444788E+16</v>
      </c>
      <c r="G78" s="47">
        <v>71200</v>
      </c>
      <c r="H78" s="47">
        <v>3053.1784809999999</v>
      </c>
      <c r="I78" s="47" t="s">
        <v>45</v>
      </c>
      <c r="J78" s="111" t="s">
        <v>45</v>
      </c>
      <c r="K78" s="47">
        <v>6820000</v>
      </c>
      <c r="L78" s="47">
        <v>280000</v>
      </c>
      <c r="M78" s="111">
        <f t="shared" si="18"/>
        <v>5.4161329190840889E-10</v>
      </c>
      <c r="N78" s="110">
        <v>155.29233082948539</v>
      </c>
      <c r="O78" s="47">
        <f t="shared" si="23"/>
        <v>7.9647377050098745E+19</v>
      </c>
      <c r="P78" s="110">
        <v>48.645599702319515</v>
      </c>
      <c r="Q78" s="47">
        <f t="shared" si="21"/>
        <v>5.1600901020335759E+19</v>
      </c>
      <c r="R78" s="110">
        <v>34.608156623301902</v>
      </c>
      <c r="S78" s="47">
        <f t="shared" si="22"/>
        <v>4.0759407533119627E+19</v>
      </c>
      <c r="T78" s="110">
        <v>128.91</v>
      </c>
      <c r="U78" s="47">
        <f t="shared" si="24"/>
        <v>9.2048043982035943E+19</v>
      </c>
      <c r="V78" s="110">
        <v>6.4280243568985389</v>
      </c>
      <c r="W78" s="47">
        <f t="shared" si="25"/>
        <v>4.7049653020978995E+18</v>
      </c>
      <c r="X78" s="110">
        <v>3.4729295628928702</v>
      </c>
      <c r="Y78" s="47">
        <f t="shared" si="26"/>
        <v>1.810419835970785E+18</v>
      </c>
      <c r="Z78" s="110">
        <v>0.7469739490644185</v>
      </c>
      <c r="AA78" s="47">
        <f t="shared" si="27"/>
        <v>9.2946553070393574E+17</v>
      </c>
      <c r="AB78" s="110">
        <v>2.4560869153372313</v>
      </c>
      <c r="AC78" s="47">
        <f t="shared" si="28"/>
        <v>2.5103909970353377E+18</v>
      </c>
      <c r="AD78" s="110">
        <v>0.9225002670904795</v>
      </c>
      <c r="AE78" s="47">
        <f t="shared" si="29"/>
        <v>5.5117137669903558E+17</v>
      </c>
      <c r="AG78" s="65"/>
      <c r="AH78" s="97"/>
    </row>
    <row r="79" spans="1:85" s="29" customFormat="1">
      <c r="B79" s="46" t="s">
        <v>131</v>
      </c>
      <c r="C79" s="143">
        <v>8.0742664674640502E-3</v>
      </c>
      <c r="D79" s="112">
        <v>11.987000000000002</v>
      </c>
      <c r="E79" s="112">
        <v>0.26400000000000001</v>
      </c>
      <c r="F79" s="152">
        <f t="shared" si="20"/>
        <v>2.4489784559806588E+16</v>
      </c>
      <c r="G79" s="47">
        <v>90400</v>
      </c>
      <c r="H79" s="47">
        <v>3266.351197</v>
      </c>
      <c r="I79" s="47" t="s">
        <v>45</v>
      </c>
      <c r="J79" s="111" t="s">
        <v>45</v>
      </c>
      <c r="K79" s="47">
        <v>8330000</v>
      </c>
      <c r="L79" s="47">
        <v>297000</v>
      </c>
      <c r="M79" s="111">
        <f t="shared" si="18"/>
        <v>3.4014182442713114E-10</v>
      </c>
      <c r="N79" s="110">
        <v>251.99303519486415</v>
      </c>
      <c r="O79" s="47">
        <f t="shared" si="23"/>
        <v>1.234404249996106E+20</v>
      </c>
      <c r="P79" s="110">
        <v>79.998023856002519</v>
      </c>
      <c r="Q79" s="47">
        <f t="shared" si="21"/>
        <v>8.1047641884148924E+19</v>
      </c>
      <c r="R79" s="110">
        <v>33.27347299966673</v>
      </c>
      <c r="S79" s="47">
        <f t="shared" si="22"/>
        <v>3.7427854275766477E+19</v>
      </c>
      <c r="T79" s="110">
        <v>47.62</v>
      </c>
      <c r="U79" s="47">
        <f t="shared" si="24"/>
        <v>3.2476165649761092E+19</v>
      </c>
      <c r="V79" s="110">
        <v>11.37209097118329</v>
      </c>
      <c r="W79" s="47">
        <f t="shared" si="25"/>
        <v>7.9499910090567721E+18</v>
      </c>
      <c r="X79" s="110">
        <v>7.3896428043081253</v>
      </c>
      <c r="Y79" s="47">
        <f t="shared" si="26"/>
        <v>3.6792065652243328E+18</v>
      </c>
      <c r="Z79" s="110">
        <v>1.3313529058836588</v>
      </c>
      <c r="AA79" s="47">
        <f t="shared" si="27"/>
        <v>1.5822256627572641E+18</v>
      </c>
      <c r="AB79" s="110">
        <v>3.1402629780232725</v>
      </c>
      <c r="AC79" s="47">
        <f t="shared" si="28"/>
        <v>3.0655687304077532E+18</v>
      </c>
      <c r="AD79" s="110">
        <v>2.2848385682782952</v>
      </c>
      <c r="AE79" s="47">
        <f t="shared" si="29"/>
        <v>1.3038363280988692E+18</v>
      </c>
      <c r="AG79" s="65"/>
      <c r="AH79" s="97"/>
    </row>
    <row r="80" spans="1:85" s="29" customFormat="1">
      <c r="B80" s="46" t="s">
        <v>133</v>
      </c>
      <c r="C80" s="143">
        <v>2.9748296757188576E-2</v>
      </c>
      <c r="D80" s="112">
        <v>11.944999999999999</v>
      </c>
      <c r="E80" s="112">
        <v>0.25900000000000001</v>
      </c>
      <c r="F80" s="152">
        <f t="shared" si="20"/>
        <v>9.1648171236420816E+16</v>
      </c>
      <c r="G80" s="47">
        <v>123000</v>
      </c>
      <c r="H80" s="47">
        <v>3757.9623240000001</v>
      </c>
      <c r="I80" s="47" t="s">
        <v>45</v>
      </c>
      <c r="J80" s="111" t="s">
        <v>45</v>
      </c>
      <c r="K80" s="47">
        <v>30300000</v>
      </c>
      <c r="L80" s="47">
        <v>639000</v>
      </c>
      <c r="M80" s="111">
        <f t="shared" si="18"/>
        <v>3.3061216160916513E-10</v>
      </c>
      <c r="N80" s="110">
        <v>630.89578009196873</v>
      </c>
      <c r="O80" s="47">
        <f t="shared" si="23"/>
        <v>3.1391083406716876E+20</v>
      </c>
      <c r="P80" s="110">
        <v>344.34259632357629</v>
      </c>
      <c r="Q80" s="47">
        <f t="shared" si="21"/>
        <v>3.5434938685845379E+20</v>
      </c>
      <c r="R80" s="110">
        <v>152.1667155475007</v>
      </c>
      <c r="S80" s="47">
        <f t="shared" si="22"/>
        <v>1.7385863850570685E+20</v>
      </c>
      <c r="T80" s="110">
        <v>13.55</v>
      </c>
      <c r="U80" s="47">
        <f t="shared" si="24"/>
        <v>9.3863007093920276E+18</v>
      </c>
      <c r="V80" s="110">
        <v>113.55836327209062</v>
      </c>
      <c r="W80" s="47">
        <f t="shared" si="25"/>
        <v>8.0635307830594109E+19</v>
      </c>
      <c r="X80" s="110">
        <v>7.5543835757106654</v>
      </c>
      <c r="Y80" s="47">
        <f t="shared" si="26"/>
        <v>3.8204064470143718E+18</v>
      </c>
      <c r="Z80" s="110">
        <v>2.2145335158026604</v>
      </c>
      <c r="AA80" s="47">
        <f t="shared" si="27"/>
        <v>2.6732360103156275E+18</v>
      </c>
      <c r="AB80" s="110">
        <v>3.4719965540291899</v>
      </c>
      <c r="AC80" s="47">
        <f t="shared" si="28"/>
        <v>3.4427392857698509E+18</v>
      </c>
      <c r="AD80" s="110">
        <v>23.322575363805068</v>
      </c>
      <c r="AE80" s="47">
        <f t="shared" si="29"/>
        <v>1.351835580543702E+19</v>
      </c>
      <c r="AG80" s="65"/>
      <c r="AH80" s="97"/>
    </row>
    <row r="81" spans="2:34" s="29" customFormat="1">
      <c r="B81" s="46" t="s">
        <v>134</v>
      </c>
      <c r="C81" s="143">
        <v>3.6177773593258376E-2</v>
      </c>
      <c r="D81" s="112">
        <v>11.936</v>
      </c>
      <c r="E81" s="112">
        <v>0.24</v>
      </c>
      <c r="F81" s="152">
        <f t="shared" si="20"/>
        <v>1.2018899762201206E+17</v>
      </c>
      <c r="G81" s="47">
        <v>179000</v>
      </c>
      <c r="H81" s="47">
        <v>4617.191272</v>
      </c>
      <c r="I81" s="47" t="s">
        <v>45</v>
      </c>
      <c r="J81" s="111" t="s">
        <v>45</v>
      </c>
      <c r="K81" s="47">
        <v>69600000</v>
      </c>
      <c r="L81" s="47">
        <v>1860000</v>
      </c>
      <c r="M81" s="111">
        <f t="shared" si="18"/>
        <v>5.7908794795750152E-10</v>
      </c>
      <c r="N81" s="110">
        <v>675.91232407221275</v>
      </c>
      <c r="O81" s="47">
        <f t="shared" si="23"/>
        <v>3.626604748413837E+20</v>
      </c>
      <c r="P81" s="110">
        <v>376.96548346646904</v>
      </c>
      <c r="Q81" s="47">
        <f t="shared" si="21"/>
        <v>4.1831525302921554E+20</v>
      </c>
      <c r="R81" s="110">
        <v>176.81299155327488</v>
      </c>
      <c r="S81" s="47">
        <f t="shared" si="22"/>
        <v>2.1784718793592131E+20</v>
      </c>
      <c r="T81" s="110">
        <v>17.45</v>
      </c>
      <c r="U81" s="47">
        <f t="shared" si="24"/>
        <v>1.3035022288755823E+19</v>
      </c>
      <c r="V81" s="110">
        <v>164.98944413976551</v>
      </c>
      <c r="W81" s="47">
        <f t="shared" si="25"/>
        <v>1.2633493511954914E+20</v>
      </c>
      <c r="X81" s="110">
        <v>9.1003844109149679</v>
      </c>
      <c r="Y81" s="47">
        <f t="shared" si="26"/>
        <v>4.9628534740335462E+18</v>
      </c>
      <c r="Z81" s="110">
        <v>1.7373754182082548</v>
      </c>
      <c r="AA81" s="47">
        <f t="shared" si="27"/>
        <v>2.2615692791709614E+18</v>
      </c>
      <c r="AB81" s="110">
        <v>2.9164573980664263</v>
      </c>
      <c r="AC81" s="47">
        <f t="shared" si="28"/>
        <v>3.1184706805058278E+18</v>
      </c>
      <c r="AD81" s="110">
        <v>30.745862903950446</v>
      </c>
      <c r="AE81" s="47">
        <f t="shared" si="29"/>
        <v>1.9217426671205171E+19</v>
      </c>
      <c r="AG81" s="65"/>
      <c r="AH81" s="97"/>
    </row>
    <row r="82" spans="2:34" s="29" customFormat="1">
      <c r="B82" s="46" t="s">
        <v>135</v>
      </c>
      <c r="C82" s="143">
        <v>4.0280843689185407E-2</v>
      </c>
      <c r="D82" s="112">
        <v>11.915000000000001</v>
      </c>
      <c r="E82" s="112">
        <v>0.247</v>
      </c>
      <c r="F82" s="152">
        <f t="shared" si="20"/>
        <v>1.2979888445594798E+17</v>
      </c>
      <c r="G82" s="47">
        <v>175000</v>
      </c>
      <c r="H82" s="47">
        <v>4785.2098050000004</v>
      </c>
      <c r="I82" s="47" t="s">
        <v>45</v>
      </c>
      <c r="J82" s="111" t="s">
        <v>45</v>
      </c>
      <c r="K82" s="47">
        <v>66800000</v>
      </c>
      <c r="L82" s="47">
        <v>1740000</v>
      </c>
      <c r="M82" s="111">
        <f t="shared" si="18"/>
        <v>5.1464232747447866E-10</v>
      </c>
      <c r="N82" s="110">
        <v>764.9108480157347</v>
      </c>
      <c r="O82" s="47">
        <f t="shared" si="23"/>
        <v>3.9807985996638539E+20</v>
      </c>
      <c r="P82" s="110">
        <v>430.78915738063603</v>
      </c>
      <c r="Q82" s="47">
        <f t="shared" si="21"/>
        <v>4.6367790682174947E+20</v>
      </c>
      <c r="R82" s="110">
        <v>191.3508181443211</v>
      </c>
      <c r="S82" s="47">
        <f t="shared" si="22"/>
        <v>2.2867444542912161E+20</v>
      </c>
      <c r="T82" s="110">
        <v>17.37</v>
      </c>
      <c r="U82" s="47">
        <f t="shared" si="24"/>
        <v>1.2585361372396909E+19</v>
      </c>
      <c r="V82" s="110">
        <v>186.72450678353661</v>
      </c>
      <c r="W82" s="47">
        <f t="shared" si="25"/>
        <v>1.3868137796702681E+20</v>
      </c>
      <c r="X82" s="110">
        <v>9.7967469144971364</v>
      </c>
      <c r="Y82" s="47">
        <f t="shared" si="26"/>
        <v>5.1820682559170898E+18</v>
      </c>
      <c r="Z82" s="110">
        <v>2.3278249821006005</v>
      </c>
      <c r="AA82" s="47">
        <f t="shared" si="27"/>
        <v>2.9391115765464975E+18</v>
      </c>
      <c r="AB82" s="110">
        <v>4.0960121947165398</v>
      </c>
      <c r="AC82" s="47">
        <f t="shared" si="28"/>
        <v>4.2481201779393638E+18</v>
      </c>
      <c r="AD82" s="110">
        <v>35.325725866845538</v>
      </c>
      <c r="AE82" s="47">
        <f t="shared" si="29"/>
        <v>2.1416532948153266E+19</v>
      </c>
      <c r="AG82" s="65"/>
      <c r="AH82" s="97"/>
    </row>
    <row r="83" spans="2:34" s="29" customFormat="1">
      <c r="B83" s="46" t="s">
        <v>136</v>
      </c>
      <c r="C83" s="143">
        <v>7.9336392363575977E-3</v>
      </c>
      <c r="D83" s="112">
        <v>11.989000000000001</v>
      </c>
      <c r="E83" s="112">
        <v>0.245</v>
      </c>
      <c r="F83" s="152">
        <f t="shared" si="20"/>
        <v>2.593370892525346E+16</v>
      </c>
      <c r="G83" s="47">
        <v>160000</v>
      </c>
      <c r="H83" s="47">
        <v>4544.8858570000002</v>
      </c>
      <c r="I83" s="47" t="s">
        <v>45</v>
      </c>
      <c r="J83" s="111" t="s">
        <v>45</v>
      </c>
      <c r="K83" s="47">
        <v>17700000</v>
      </c>
      <c r="L83" s="47">
        <v>501000</v>
      </c>
      <c r="M83" s="111">
        <f t="shared" si="18"/>
        <v>6.8250939543646521E-10</v>
      </c>
      <c r="N83" s="110">
        <v>446.37633993874027</v>
      </c>
      <c r="O83" s="47">
        <f t="shared" si="23"/>
        <v>2.3565699477685512E+20</v>
      </c>
      <c r="P83" s="110">
        <v>116.17368286572589</v>
      </c>
      <c r="Q83" s="47">
        <f t="shared" si="21"/>
        <v>1.2684670169801772E+20</v>
      </c>
      <c r="R83" s="110">
        <v>45.117830999225596</v>
      </c>
      <c r="S83" s="47">
        <f t="shared" si="22"/>
        <v>5.469596722289895E+19</v>
      </c>
      <c r="T83" s="110">
        <v>10.66</v>
      </c>
      <c r="U83" s="47">
        <f t="shared" si="24"/>
        <v>7.8350696036498442E+18</v>
      </c>
      <c r="V83" s="110">
        <v>21.968067909842375</v>
      </c>
      <c r="W83" s="47">
        <f t="shared" si="25"/>
        <v>1.6551161337752736E+19</v>
      </c>
      <c r="X83" s="110">
        <v>7.5042386012511768</v>
      </c>
      <c r="Y83" s="47">
        <f t="shared" si="26"/>
        <v>4.0266849996223944E+18</v>
      </c>
      <c r="Z83" s="110">
        <v>0.83330578965829649</v>
      </c>
      <c r="AA83" s="47">
        <f t="shared" si="27"/>
        <v>1.0673084070190625E+18</v>
      </c>
      <c r="AB83" s="110">
        <v>2.989156111308815</v>
      </c>
      <c r="AC83" s="47">
        <f t="shared" si="28"/>
        <v>3.1448789440708152E+18</v>
      </c>
      <c r="AD83" s="110">
        <v>2.8458482031546941</v>
      </c>
      <c r="AE83" s="47">
        <f t="shared" si="29"/>
        <v>1.7502076786492457E+18</v>
      </c>
      <c r="AG83" s="65"/>
      <c r="AH83" s="97"/>
    </row>
    <row r="84" spans="2:34" s="29" customFormat="1">
      <c r="B84" s="46" t="s">
        <v>138</v>
      </c>
      <c r="C84" s="143">
        <v>8.255743682183193E-3</v>
      </c>
      <c r="D84" s="112">
        <v>11.978000000000002</v>
      </c>
      <c r="E84" s="112">
        <v>0.253</v>
      </c>
      <c r="F84" s="152">
        <f t="shared" si="20"/>
        <v>2.6109304103428436E+16</v>
      </c>
      <c r="G84" s="47">
        <v>94800</v>
      </c>
      <c r="H84" s="47">
        <v>3299.913407</v>
      </c>
      <c r="I84" s="109" t="s">
        <v>45</v>
      </c>
      <c r="J84" s="128" t="s">
        <v>45</v>
      </c>
      <c r="K84" s="47">
        <v>16700000</v>
      </c>
      <c r="L84" s="47">
        <v>615000</v>
      </c>
      <c r="M84" s="111">
        <f t="shared" si="18"/>
        <v>6.3961873261137997E-10</v>
      </c>
      <c r="N84" s="110">
        <v>474.43976143867974</v>
      </c>
      <c r="O84" s="47">
        <f t="shared" si="23"/>
        <v>2.4232998685540745E+20</v>
      </c>
      <c r="P84" s="110">
        <v>124.32829014585131</v>
      </c>
      <c r="Q84" s="47">
        <f t="shared" si="21"/>
        <v>1.3133736366550809E+20</v>
      </c>
      <c r="R84" s="110">
        <v>56.668123092386203</v>
      </c>
      <c r="S84" s="47">
        <f t="shared" si="22"/>
        <v>6.6464973177371525E+19</v>
      </c>
      <c r="T84" s="110">
        <v>48.12</v>
      </c>
      <c r="U84" s="47">
        <f t="shared" si="24"/>
        <v>3.4218280703415312E+19</v>
      </c>
      <c r="V84" s="110">
        <v>14.861257438403525</v>
      </c>
      <c r="W84" s="47">
        <f t="shared" si="25"/>
        <v>1.0832758937912605E+19</v>
      </c>
      <c r="X84" s="110">
        <v>12.709893655348555</v>
      </c>
      <c r="Y84" s="47">
        <f t="shared" si="26"/>
        <v>6.5982664805335276E+18</v>
      </c>
      <c r="Z84" s="110">
        <v>0.74498355550670992</v>
      </c>
      <c r="AA84" s="47">
        <f t="shared" si="27"/>
        <v>9.231645717084279E+17</v>
      </c>
      <c r="AB84" s="110">
        <v>3.9455484448165539</v>
      </c>
      <c r="AC84" s="47">
        <f t="shared" si="28"/>
        <v>4.0161472503884298E+18</v>
      </c>
      <c r="AD84" s="110">
        <v>6.8833334496959155</v>
      </c>
      <c r="AE84" s="47">
        <f t="shared" si="29"/>
        <v>4.0956569576270991E+18</v>
      </c>
      <c r="AG84" s="65"/>
      <c r="AH84" s="97"/>
    </row>
    <row r="85" spans="2:34" s="29" customFormat="1">
      <c r="B85" s="46" t="s">
        <v>140</v>
      </c>
      <c r="C85" s="143">
        <v>7.0663549536989266E-3</v>
      </c>
      <c r="D85" s="112">
        <v>11.931999999999999</v>
      </c>
      <c r="E85" s="112">
        <v>0.252</v>
      </c>
      <c r="F85" s="152">
        <f t="shared" si="20"/>
        <v>2.2350305359668776E+16</v>
      </c>
      <c r="G85" s="47">
        <v>136000</v>
      </c>
      <c r="H85" s="47">
        <v>4328.8509009999998</v>
      </c>
      <c r="I85" s="109" t="s">
        <v>45</v>
      </c>
      <c r="J85" s="128" t="s">
        <v>45</v>
      </c>
      <c r="K85" s="47">
        <v>24800000</v>
      </c>
      <c r="L85" s="47">
        <v>631000</v>
      </c>
      <c r="M85" s="111">
        <f t="shared" si="18"/>
        <v>1.1096045266903471E-9</v>
      </c>
      <c r="N85" s="110">
        <v>350.22137951613973</v>
      </c>
      <c r="O85" s="47">
        <f t="shared" si="23"/>
        <v>1.7890301126704785E+20</v>
      </c>
      <c r="P85" s="110">
        <v>103.37098116615735</v>
      </c>
      <c r="Q85" s="47">
        <f t="shared" si="21"/>
        <v>1.092108754073127E+20</v>
      </c>
      <c r="R85" s="110">
        <v>65.543686590695899</v>
      </c>
      <c r="S85" s="47">
        <f t="shared" si="22"/>
        <v>7.6883613491558957E+19</v>
      </c>
      <c r="T85" s="110">
        <v>75.23</v>
      </c>
      <c r="U85" s="47">
        <f t="shared" si="24"/>
        <v>5.3502311321800835E+19</v>
      </c>
      <c r="V85" s="110">
        <v>7.9714282272567951</v>
      </c>
      <c r="W85" s="47">
        <f t="shared" si="25"/>
        <v>5.8112368700312689E+18</v>
      </c>
      <c r="X85" s="110">
        <v>9.7023830224414436</v>
      </c>
      <c r="Y85" s="47">
        <f t="shared" si="26"/>
        <v>5.0375023999414753E+18</v>
      </c>
      <c r="Z85" s="110">
        <v>0.51097350522297225</v>
      </c>
      <c r="AA85" s="47">
        <f t="shared" si="27"/>
        <v>6.3325662358884467E+17</v>
      </c>
      <c r="AB85" s="110">
        <v>2.5697306346290545</v>
      </c>
      <c r="AC85" s="47">
        <f t="shared" si="28"/>
        <v>2.6160061807399537E+18</v>
      </c>
      <c r="AD85" s="110">
        <v>6.0628707717178854</v>
      </c>
      <c r="AE85" s="47">
        <f t="shared" si="29"/>
        <v>3.6078792438760443E+18</v>
      </c>
      <c r="AG85" s="65"/>
      <c r="AH85" s="97"/>
    </row>
    <row r="86" spans="2:34" s="29" customFormat="1">
      <c r="B86" s="46" t="s">
        <v>142</v>
      </c>
      <c r="C86" s="143">
        <v>8.0753592101288508E-3</v>
      </c>
      <c r="D86" s="112">
        <v>11.927</v>
      </c>
      <c r="E86" s="112">
        <v>0.253</v>
      </c>
      <c r="F86" s="152">
        <f t="shared" si="20"/>
        <v>2.5430087594284688E+16</v>
      </c>
      <c r="G86" s="47">
        <v>49700</v>
      </c>
      <c r="H86" s="47">
        <v>3029.2384080000002</v>
      </c>
      <c r="I86" s="109" t="s">
        <v>45</v>
      </c>
      <c r="J86" s="128" t="s">
        <v>45</v>
      </c>
      <c r="K86" s="47">
        <v>10000000</v>
      </c>
      <c r="L86" s="47">
        <v>324000</v>
      </c>
      <c r="M86" s="111">
        <f t="shared" si="18"/>
        <v>3.9323498052942062E-10</v>
      </c>
      <c r="N86" s="110">
        <v>459.25700674547204</v>
      </c>
      <c r="O86" s="47">
        <f t="shared" si="23"/>
        <v>2.3357630359066493E+20</v>
      </c>
      <c r="P86" s="110">
        <v>148.38420328903675</v>
      </c>
      <c r="Q86" s="47">
        <f t="shared" si="21"/>
        <v>1.5608203300384437E+20</v>
      </c>
      <c r="R86" s="110">
        <v>83.70086001151661</v>
      </c>
      <c r="S86" s="47">
        <f t="shared" si="22"/>
        <v>9.7753166890992009E+19</v>
      </c>
      <c r="T86" s="110">
        <v>75.69</v>
      </c>
      <c r="U86" s="47">
        <f t="shared" si="24"/>
        <v>5.3594223337909158E+19</v>
      </c>
      <c r="V86" s="110">
        <v>28.971865339454144</v>
      </c>
      <c r="W86" s="47">
        <f t="shared" si="25"/>
        <v>2.1028431974162641E+19</v>
      </c>
      <c r="X86" s="110">
        <v>7.8320758708452676</v>
      </c>
      <c r="Y86" s="47">
        <f t="shared" si="26"/>
        <v>4.0486639513283973E+18</v>
      </c>
      <c r="Z86" s="110">
        <v>2.5591814187323112</v>
      </c>
      <c r="AA86" s="47">
        <f t="shared" si="27"/>
        <v>3.1577695106194545E+18</v>
      </c>
      <c r="AB86" s="110">
        <v>6.7665868722295963</v>
      </c>
      <c r="AC86" s="47">
        <f t="shared" si="28"/>
        <v>6.8583369760445501E+18</v>
      </c>
      <c r="AD86" s="110">
        <v>5.5360473792565692</v>
      </c>
      <c r="AE86" s="47">
        <f t="shared" si="29"/>
        <v>3.2799821044848579E+18</v>
      </c>
      <c r="AG86" s="65"/>
      <c r="AH86" s="97"/>
    </row>
    <row r="87" spans="2:34" s="29" customFormat="1">
      <c r="B87" s="46" t="s">
        <v>144</v>
      </c>
      <c r="C87" s="143">
        <v>6.701422138310798E-3</v>
      </c>
      <c r="D87" s="112">
        <v>11.864999999999998</v>
      </c>
      <c r="E87" s="112">
        <v>0.245</v>
      </c>
      <c r="F87" s="152">
        <f t="shared" si="20"/>
        <v>2.167923446741156E+16</v>
      </c>
      <c r="G87" s="47">
        <v>53900</v>
      </c>
      <c r="H87" s="47">
        <v>2735.500016</v>
      </c>
      <c r="I87" s="109" t="s">
        <v>45</v>
      </c>
      <c r="J87" s="128" t="s">
        <v>45</v>
      </c>
      <c r="K87" s="47">
        <v>10900000</v>
      </c>
      <c r="L87" s="47">
        <v>482000</v>
      </c>
      <c r="M87" s="111">
        <f t="shared" si="18"/>
        <v>5.0278528129694749E-10</v>
      </c>
      <c r="N87" s="110">
        <v>323.20858553752834</v>
      </c>
      <c r="O87" s="47">
        <f t="shared" si="23"/>
        <v>1.6886779754052151E+20</v>
      </c>
      <c r="P87" s="110">
        <v>95.814726816574094</v>
      </c>
      <c r="Q87" s="47">
        <f t="shared" si="21"/>
        <v>1.035353056193625E+20</v>
      </c>
      <c r="R87" s="110">
        <v>62.893151281882282</v>
      </c>
      <c r="S87" s="47">
        <f t="shared" si="22"/>
        <v>7.5456252365102711E+19</v>
      </c>
      <c r="T87" s="110">
        <v>80.77</v>
      </c>
      <c r="U87" s="47">
        <f t="shared" si="24"/>
        <v>5.8751711077844296E+19</v>
      </c>
      <c r="V87" s="110">
        <v>10.53823518979743</v>
      </c>
      <c r="W87" s="47">
        <f t="shared" si="25"/>
        <v>7.8575884583978066E+18</v>
      </c>
      <c r="X87" s="110">
        <v>7.6388746324012686</v>
      </c>
      <c r="Y87" s="47">
        <f t="shared" si="26"/>
        <v>4.0565346271953843E+18</v>
      </c>
      <c r="Z87" s="110">
        <v>0.65148078440253021</v>
      </c>
      <c r="AA87" s="47">
        <f t="shared" si="27"/>
        <v>8.2579438210745062E+17</v>
      </c>
      <c r="AB87" s="110">
        <v>3.4931326286307773</v>
      </c>
      <c r="AC87" s="47">
        <f t="shared" si="28"/>
        <v>3.6370995948250598E+18</v>
      </c>
      <c r="AD87" s="110">
        <v>3.7092079772807778</v>
      </c>
      <c r="AE87" s="47">
        <f t="shared" si="29"/>
        <v>2.2575834941470523E+18</v>
      </c>
      <c r="AG87" s="65"/>
      <c r="AH87" s="97"/>
    </row>
    <row r="88" spans="2:34" s="29" customFormat="1">
      <c r="B88" s="46" t="s">
        <v>146</v>
      </c>
      <c r="C88" s="143">
        <v>8.8685917109616094E-3</v>
      </c>
      <c r="D88" s="112">
        <v>11.902999999999999</v>
      </c>
      <c r="E88" s="112">
        <v>0.247</v>
      </c>
      <c r="F88" s="152">
        <f t="shared" si="20"/>
        <v>2.8548904643389004E+16</v>
      </c>
      <c r="G88" s="47">
        <v>50900</v>
      </c>
      <c r="H88" s="47">
        <v>2586.2366889999998</v>
      </c>
      <c r="I88" s="109" t="s">
        <v>45</v>
      </c>
      <c r="J88" s="128" t="s">
        <v>45</v>
      </c>
      <c r="K88" s="47">
        <v>23200000</v>
      </c>
      <c r="L88" s="47">
        <v>563000</v>
      </c>
      <c r="M88" s="111">
        <f t="shared" si="18"/>
        <v>8.1264063507152324E-10</v>
      </c>
      <c r="N88" s="110">
        <v>436.93956833500687</v>
      </c>
      <c r="O88" s="47">
        <f t="shared" si="23"/>
        <v>2.2716590429227683E+20</v>
      </c>
      <c r="P88" s="110">
        <v>135.85982684118898</v>
      </c>
      <c r="Q88" s="47">
        <f t="shared" si="21"/>
        <v>1.4608481771955605E+20</v>
      </c>
      <c r="R88" s="110">
        <v>61.734841534673073</v>
      </c>
      <c r="S88" s="47">
        <f t="shared" si="22"/>
        <v>7.37021294063582E+19</v>
      </c>
      <c r="T88" s="110">
        <v>44.17</v>
      </c>
      <c r="U88" s="47">
        <f t="shared" si="24"/>
        <v>3.197095859091533E+19</v>
      </c>
      <c r="V88" s="110">
        <v>10.847075745528025</v>
      </c>
      <c r="W88" s="47">
        <f t="shared" si="25"/>
        <v>8.0480726306066739E+18</v>
      </c>
      <c r="X88" s="110">
        <v>13.649356751228494</v>
      </c>
      <c r="Y88" s="47">
        <f t="shared" si="26"/>
        <v>7.2126658431408886E+18</v>
      </c>
      <c r="Z88" s="110">
        <v>0.45129925579747598</v>
      </c>
      <c r="AA88" s="47">
        <f t="shared" si="27"/>
        <v>5.6923651736277562E+17</v>
      </c>
      <c r="AB88" s="110">
        <v>2.9326503596487887</v>
      </c>
      <c r="AC88" s="47">
        <f t="shared" si="28"/>
        <v>3.0384929168596756E+18</v>
      </c>
      <c r="AD88" s="110">
        <v>4.9088235126759825</v>
      </c>
      <c r="AE88" s="47">
        <f t="shared" si="29"/>
        <v>2.9730203118315054E+18</v>
      </c>
      <c r="AG88" s="65"/>
      <c r="AH88" s="97"/>
    </row>
    <row r="89" spans="2:34" s="29" customFormat="1">
      <c r="B89" s="46" t="s">
        <v>147</v>
      </c>
      <c r="C89" s="143">
        <v>3.0574603762474131E-3</v>
      </c>
      <c r="D89" s="112">
        <v>11.805</v>
      </c>
      <c r="E89" s="112">
        <v>0.24299999999999999</v>
      </c>
      <c r="F89" s="152">
        <f t="shared" si="20"/>
        <v>9921923253879886</v>
      </c>
      <c r="G89" s="47">
        <v>47500</v>
      </c>
      <c r="H89" s="47">
        <v>2796.0113030000002</v>
      </c>
      <c r="I89" s="109" t="s">
        <v>45</v>
      </c>
      <c r="J89" s="128" t="s">
        <v>45</v>
      </c>
      <c r="K89" s="47">
        <v>3950000</v>
      </c>
      <c r="L89" s="47">
        <v>254000</v>
      </c>
      <c r="M89" s="111">
        <f t="shared" si="18"/>
        <v>3.9810830006726623E-10</v>
      </c>
      <c r="N89" s="110">
        <v>182.33094700298082</v>
      </c>
      <c r="O89" s="47">
        <f t="shared" si="23"/>
        <v>9.5561376704046907E+19</v>
      </c>
      <c r="P89" s="110">
        <v>48.752711908684937</v>
      </c>
      <c r="Q89" s="47">
        <f t="shared" si="21"/>
        <v>5.2846112190615126E+19</v>
      </c>
      <c r="R89" s="110">
        <v>36.533989906346626</v>
      </c>
      <c r="S89" s="47">
        <f t="shared" si="22"/>
        <v>4.396904570921472E+19</v>
      </c>
      <c r="T89" s="110">
        <v>51.75</v>
      </c>
      <c r="U89" s="47">
        <f t="shared" si="24"/>
        <v>3.7760596861831889E+19</v>
      </c>
      <c r="V89" s="110">
        <v>9.1078455499668838</v>
      </c>
      <c r="W89" s="47">
        <f t="shared" si="25"/>
        <v>6.8123210785734758E+18</v>
      </c>
      <c r="X89" s="110">
        <v>4.4944166487802173</v>
      </c>
      <c r="Y89" s="47">
        <f t="shared" si="26"/>
        <v>2.3941821868708526E+18</v>
      </c>
      <c r="Z89" s="110">
        <v>1.4091680184607678</v>
      </c>
      <c r="AA89" s="47">
        <f t="shared" si="27"/>
        <v>1.7918066794906916E+18</v>
      </c>
      <c r="AB89" s="110">
        <v>2.2690992398535639</v>
      </c>
      <c r="AC89" s="47">
        <f t="shared" si="28"/>
        <v>2.3700181288853222E+18</v>
      </c>
      <c r="AD89" s="110">
        <v>2.3507950339816985</v>
      </c>
      <c r="AE89" s="47">
        <f t="shared" si="29"/>
        <v>1.4352761236496369E+18</v>
      </c>
      <c r="AG89" s="65"/>
      <c r="AH89" s="97"/>
    </row>
    <row r="90" spans="2:34" s="29" customFormat="1">
      <c r="B90" s="46" t="s">
        <v>149</v>
      </c>
      <c r="C90" s="143">
        <v>1.0261765833520486E-2</v>
      </c>
      <c r="D90" s="112">
        <v>11.949000000000002</v>
      </c>
      <c r="E90" s="112">
        <v>0.26200000000000001</v>
      </c>
      <c r="F90" s="152">
        <f t="shared" si="20"/>
        <v>3.126278602521966E+16</v>
      </c>
      <c r="G90" s="47">
        <v>64500</v>
      </c>
      <c r="H90" s="47">
        <v>3121.2835709999999</v>
      </c>
      <c r="I90" s="109" t="s">
        <v>45</v>
      </c>
      <c r="J90" s="128" t="s">
        <v>45</v>
      </c>
      <c r="K90" s="47">
        <v>14500000</v>
      </c>
      <c r="L90" s="47">
        <v>410000</v>
      </c>
      <c r="M90" s="111">
        <f t="shared" si="18"/>
        <v>4.63810230742163E-10</v>
      </c>
      <c r="N90" s="110">
        <v>260.89162367079916</v>
      </c>
      <c r="O90" s="47">
        <f t="shared" si="23"/>
        <v>1.2836679490327455E+20</v>
      </c>
      <c r="P90" s="110">
        <v>164.63034179868282</v>
      </c>
      <c r="Q90" s="47">
        <f t="shared" si="21"/>
        <v>1.6753081281579539E+20</v>
      </c>
      <c r="R90" s="110">
        <v>65.033021287526694</v>
      </c>
      <c r="S90" s="47">
        <f t="shared" si="22"/>
        <v>7.3477507925976687E+19</v>
      </c>
      <c r="T90" s="110">
        <v>27.57</v>
      </c>
      <c r="U90" s="47">
        <f t="shared" si="24"/>
        <v>1.8885818616583631E+19</v>
      </c>
      <c r="V90" s="110">
        <v>47.550659614950703</v>
      </c>
      <c r="W90" s="47">
        <f t="shared" si="25"/>
        <v>3.3389241200572592E+19</v>
      </c>
      <c r="X90" s="110">
        <v>5.6137562480866512</v>
      </c>
      <c r="Y90" s="47">
        <f t="shared" si="26"/>
        <v>2.8074237400303964E+18</v>
      </c>
      <c r="Z90" s="110">
        <v>2.7841398226420342</v>
      </c>
      <c r="AA90" s="47">
        <f t="shared" si="27"/>
        <v>3.3234562591986893E+18</v>
      </c>
      <c r="AB90" s="110">
        <v>3.3786765643280234</v>
      </c>
      <c r="AC90" s="47">
        <f t="shared" si="28"/>
        <v>3.3129535677245967E+18</v>
      </c>
      <c r="AD90" s="110">
        <v>13.09854734636351</v>
      </c>
      <c r="AE90" s="47">
        <f t="shared" si="29"/>
        <v>7.5078291629748644E+18</v>
      </c>
      <c r="AG90" s="65"/>
      <c r="AH90" s="97"/>
    </row>
    <row r="91" spans="2:34" s="29" customFormat="1">
      <c r="B91" s="46" t="s">
        <v>151</v>
      </c>
      <c r="C91" s="143">
        <v>9.3309161003482053E-3</v>
      </c>
      <c r="D91" s="112">
        <v>11.840000000000003</v>
      </c>
      <c r="E91" s="112">
        <v>0.26100000000000001</v>
      </c>
      <c r="F91" s="152">
        <f t="shared" si="20"/>
        <v>2.8275532185323744E+16</v>
      </c>
      <c r="G91" s="47">
        <v>53300</v>
      </c>
      <c r="H91" s="47">
        <v>2867.4244450000001</v>
      </c>
      <c r="I91" s="109" t="s">
        <v>45</v>
      </c>
      <c r="J91" s="128" t="s">
        <v>45</v>
      </c>
      <c r="K91" s="47">
        <v>8100000</v>
      </c>
      <c r="L91" s="47">
        <v>288000</v>
      </c>
      <c r="M91" s="111">
        <f t="shared" si="18"/>
        <v>2.8646675673196557E-10</v>
      </c>
      <c r="N91" s="110">
        <v>178.50857920387011</v>
      </c>
      <c r="O91" s="47">
        <f t="shared" si="23"/>
        <v>8.7364014187220451E+19</v>
      </c>
      <c r="P91" s="110">
        <v>92.515604050895419</v>
      </c>
      <c r="Q91" s="47">
        <f t="shared" si="21"/>
        <v>9.3644166770544738E+19</v>
      </c>
      <c r="R91" s="110">
        <v>27.754108133347724</v>
      </c>
      <c r="S91" s="47">
        <f t="shared" si="22"/>
        <v>3.1190956192532668E+19</v>
      </c>
      <c r="T91" s="110">
        <v>16.93</v>
      </c>
      <c r="U91" s="47">
        <f t="shared" si="24"/>
        <v>1.1535513494084631E+19</v>
      </c>
      <c r="V91" s="110">
        <v>26.477444258125473</v>
      </c>
      <c r="W91" s="47">
        <f t="shared" si="25"/>
        <v>1.8492983889403908E+19</v>
      </c>
      <c r="X91" s="110">
        <v>6.0098807897566058</v>
      </c>
      <c r="Y91" s="47">
        <f t="shared" si="26"/>
        <v>2.9895181840568627E+18</v>
      </c>
      <c r="Z91" s="110">
        <v>2.7406268080426943</v>
      </c>
      <c r="AA91" s="47">
        <f t="shared" si="27"/>
        <v>3.2540914354738888E+18</v>
      </c>
      <c r="AB91" s="110">
        <v>3.909287738005748</v>
      </c>
      <c r="AC91" s="47">
        <f t="shared" si="28"/>
        <v>3.8128286842403968E+18</v>
      </c>
      <c r="AD91" s="110">
        <v>6.0877255012261973</v>
      </c>
      <c r="AE91" s="47">
        <f t="shared" si="29"/>
        <v>3.4707811853062303E+18</v>
      </c>
      <c r="AG91" s="65"/>
      <c r="AH91" s="97"/>
    </row>
    <row r="92" spans="2:34" s="29" customFormat="1">
      <c r="B92" s="46" t="s">
        <v>153</v>
      </c>
      <c r="C92" s="143">
        <v>7.2913700916970338E-3</v>
      </c>
      <c r="D92" s="112">
        <v>11.890000000000002</v>
      </c>
      <c r="E92" s="112">
        <v>0.24</v>
      </c>
      <c r="F92" s="152">
        <f t="shared" si="20"/>
        <v>2.4129874526070428E+16</v>
      </c>
      <c r="G92" s="47">
        <v>65800</v>
      </c>
      <c r="H92" s="47">
        <v>2972.5891649999999</v>
      </c>
      <c r="I92" s="109" t="s">
        <v>45</v>
      </c>
      <c r="J92" s="128" t="s">
        <v>45</v>
      </c>
      <c r="K92" s="47">
        <v>6840000</v>
      </c>
      <c r="L92" s="47">
        <v>277000</v>
      </c>
      <c r="M92" s="111">
        <f t="shared" si="18"/>
        <v>2.8346604092822444E-10</v>
      </c>
      <c r="N92" s="110">
        <v>130.2481136217815</v>
      </c>
      <c r="O92" s="47">
        <f t="shared" si="23"/>
        <v>6.9615243631997854E+19</v>
      </c>
      <c r="P92" s="110">
        <v>69.796005180480961</v>
      </c>
      <c r="Q92" s="47">
        <f t="shared" si="21"/>
        <v>7.7153516487636369E+19</v>
      </c>
      <c r="R92" s="110">
        <v>21.225111574412384</v>
      </c>
      <c r="S92" s="47">
        <f t="shared" si="22"/>
        <v>2.6050185035167609E+19</v>
      </c>
      <c r="T92" s="110">
        <v>12.61</v>
      </c>
      <c r="U92" s="47">
        <f t="shared" si="24"/>
        <v>9.3832757193945457E+18</v>
      </c>
      <c r="V92" s="110">
        <v>18.646022580073872</v>
      </c>
      <c r="W92" s="47">
        <f t="shared" si="25"/>
        <v>1.4222519981159547E+19</v>
      </c>
      <c r="X92" s="110">
        <v>6.0239039742753793</v>
      </c>
      <c r="Y92" s="47">
        <f t="shared" si="26"/>
        <v>3.2724483446409257E+18</v>
      </c>
      <c r="Z92" s="110">
        <v>1.8726307885252862</v>
      </c>
      <c r="AA92" s="47">
        <f t="shared" si="27"/>
        <v>2.4282389865019069E+18</v>
      </c>
      <c r="AB92" s="110">
        <v>2.5216449679818052</v>
      </c>
      <c r="AC92" s="47">
        <f t="shared" si="28"/>
        <v>2.685919630791787E+18</v>
      </c>
      <c r="AD92" s="110">
        <v>4.1220313254830705</v>
      </c>
      <c r="AE92" s="47">
        <f t="shared" si="29"/>
        <v>2.5665095146934774E+18</v>
      </c>
      <c r="AG92" s="65"/>
      <c r="AH92" s="97"/>
    </row>
    <row r="93" spans="2:34" s="29" customFormat="1">
      <c r="B93" s="46" t="s">
        <v>157</v>
      </c>
      <c r="C93" s="143">
        <v>7.8153171179031374E-3</v>
      </c>
      <c r="D93" s="112">
        <v>11.982000000000001</v>
      </c>
      <c r="E93" s="112">
        <v>0.24199999999999999</v>
      </c>
      <c r="F93" s="152">
        <f t="shared" si="20"/>
        <v>2.5848530739290988E+16</v>
      </c>
      <c r="G93" s="47">
        <v>231000</v>
      </c>
      <c r="H93" s="47">
        <v>12123.60003</v>
      </c>
      <c r="I93" s="109" t="s">
        <v>45</v>
      </c>
      <c r="J93" s="128" t="s">
        <v>45</v>
      </c>
      <c r="K93" s="47">
        <v>15600000</v>
      </c>
      <c r="L93" s="47">
        <v>372000</v>
      </c>
      <c r="M93" s="111">
        <f t="shared" si="18"/>
        <v>6.0351592735935521E-10</v>
      </c>
      <c r="N93" s="110">
        <v>360.72294023247184</v>
      </c>
      <c r="O93" s="47">
        <f t="shared" si="23"/>
        <v>1.9268593015633002E+20</v>
      </c>
      <c r="P93" s="110">
        <v>178.86896692170851</v>
      </c>
      <c r="Q93" s="47">
        <f t="shared" si="21"/>
        <v>1.9760753189029813E+20</v>
      </c>
      <c r="R93" s="110">
        <v>150.9993514988609</v>
      </c>
      <c r="S93" s="47">
        <f t="shared" si="22"/>
        <v>1.8521631912643772E+20</v>
      </c>
      <c r="T93" s="110">
        <v>690.46</v>
      </c>
      <c r="U93" s="47">
        <f t="shared" si="24"/>
        <v>5.1347730318701448E+20</v>
      </c>
      <c r="V93" s="110">
        <v>46.021523081581307</v>
      </c>
      <c r="W93" s="47">
        <f t="shared" si="25"/>
        <v>3.5082834173578166E+19</v>
      </c>
      <c r="X93" s="110">
        <v>7.5038830167111374</v>
      </c>
      <c r="Y93" s="47">
        <f t="shared" si="26"/>
        <v>4.0740293272781604E+18</v>
      </c>
      <c r="Z93" s="110">
        <v>3.1399382027982505</v>
      </c>
      <c r="AA93" s="47">
        <f t="shared" si="27"/>
        <v>4.0691500550932521E+18</v>
      </c>
      <c r="AB93" s="110">
        <v>6.3926461941720065</v>
      </c>
      <c r="AC93" s="47">
        <f t="shared" si="28"/>
        <v>6.8050775372695583E+18</v>
      </c>
      <c r="AD93" s="110">
        <v>11.338197566294053</v>
      </c>
      <c r="AE93" s="47">
        <f t="shared" si="29"/>
        <v>7.0553562440759747E+18</v>
      </c>
      <c r="AG93" s="65"/>
      <c r="AH93" s="97"/>
    </row>
    <row r="94" spans="2:34" s="29" customFormat="1">
      <c r="B94" s="46" t="s">
        <v>158</v>
      </c>
      <c r="C94" s="143">
        <v>1.1480640169556189E-2</v>
      </c>
      <c r="D94" s="112">
        <v>11.779</v>
      </c>
      <c r="E94" s="112">
        <v>0.245</v>
      </c>
      <c r="F94" s="152">
        <f t="shared" si="20"/>
        <v>3.687090104596856E+16</v>
      </c>
      <c r="G94" s="47">
        <v>106000</v>
      </c>
      <c r="H94" s="47">
        <v>5144.1458819999998</v>
      </c>
      <c r="I94" s="109" t="s">
        <v>45</v>
      </c>
      <c r="J94" s="128" t="s">
        <v>45</v>
      </c>
      <c r="K94" s="47">
        <v>21800000</v>
      </c>
      <c r="L94" s="47">
        <v>549000</v>
      </c>
      <c r="M94" s="111">
        <f t="shared" si="18"/>
        <v>5.912521631305128E-10</v>
      </c>
      <c r="N94" s="110">
        <v>494.13305298670531</v>
      </c>
      <c r="O94" s="47">
        <f t="shared" si="23"/>
        <v>2.562999579504427E+20</v>
      </c>
      <c r="P94" s="110">
        <v>205.43207514522055</v>
      </c>
      <c r="Q94" s="47">
        <f t="shared" si="21"/>
        <v>2.2037642648486448E+20</v>
      </c>
      <c r="R94" s="110">
        <v>147.12803219976755</v>
      </c>
      <c r="S94" s="47">
        <f t="shared" si="22"/>
        <v>1.7523787636704448E+20</v>
      </c>
      <c r="T94" s="110">
        <v>689.47</v>
      </c>
      <c r="U94" s="47">
        <f t="shared" si="24"/>
        <v>4.9788207383803822E+20</v>
      </c>
      <c r="V94" s="110">
        <v>54.573991537212692</v>
      </c>
      <c r="W94" s="47">
        <f t="shared" si="25"/>
        <v>4.0396876860246417E+19</v>
      </c>
      <c r="X94" s="110">
        <v>21.404387171993474</v>
      </c>
      <c r="Y94" s="47">
        <f t="shared" si="26"/>
        <v>1.1284161217229433E+19</v>
      </c>
      <c r="Z94" s="110">
        <v>5.6032818012016197</v>
      </c>
      <c r="AA94" s="47">
        <f t="shared" si="27"/>
        <v>7.0510445278589235E+18</v>
      </c>
      <c r="AB94" s="110">
        <v>7.1829426421820823</v>
      </c>
      <c r="AC94" s="47">
        <f t="shared" si="28"/>
        <v>7.4247732641577513E+18</v>
      </c>
      <c r="AD94" s="110">
        <v>10.700390956517872</v>
      </c>
      <c r="AE94" s="47">
        <f t="shared" si="29"/>
        <v>6.4655125777553633E+18</v>
      </c>
      <c r="AG94" s="65"/>
      <c r="AH94" s="97"/>
    </row>
    <row r="95" spans="2:34" s="29" customFormat="1">
      <c r="B95" s="46" t="s">
        <v>662</v>
      </c>
      <c r="C95" s="143">
        <v>1.678001215143908E-2</v>
      </c>
      <c r="D95" s="112">
        <v>11.9</v>
      </c>
      <c r="E95" s="112">
        <v>0.247</v>
      </c>
      <c r="F95" s="152">
        <f t="shared" si="20"/>
        <v>5.400296278398E+16</v>
      </c>
      <c r="G95" s="109" t="s">
        <v>45</v>
      </c>
      <c r="H95" s="109" t="s">
        <v>45</v>
      </c>
      <c r="I95" s="109" t="s">
        <v>45</v>
      </c>
      <c r="J95" s="128" t="s">
        <v>45</v>
      </c>
      <c r="K95" s="47">
        <v>46700000</v>
      </c>
      <c r="L95" s="47">
        <v>849000</v>
      </c>
      <c r="M95" s="111">
        <f t="shared" si="18"/>
        <v>8.6476736816842895E-10</v>
      </c>
      <c r="N95" s="110">
        <v>603.45767257104421</v>
      </c>
      <c r="O95" s="47">
        <f t="shared" si="23"/>
        <v>3.1365998249709398E+20</v>
      </c>
      <c r="P95" s="110">
        <v>240.48052349984783</v>
      </c>
      <c r="Q95" s="47">
        <f t="shared" si="21"/>
        <v>2.5851423520319593E+20</v>
      </c>
      <c r="R95" s="110">
        <v>144.26664102165941</v>
      </c>
      <c r="S95" s="47">
        <f t="shared" si="22"/>
        <v>1.7218929423884363E+20</v>
      </c>
      <c r="T95" s="110">
        <v>690.85</v>
      </c>
      <c r="U95" s="47">
        <f t="shared" si="24"/>
        <v>4.9992234458209085E+20</v>
      </c>
      <c r="V95" s="110">
        <v>29.964320215835215</v>
      </c>
      <c r="W95" s="47">
        <f t="shared" si="25"/>
        <v>2.2226658227341947E+19</v>
      </c>
      <c r="X95" s="110">
        <v>14.024101126453305</v>
      </c>
      <c r="Y95" s="47">
        <f t="shared" si="26"/>
        <v>7.4088224928420598E+18</v>
      </c>
      <c r="Z95" s="110">
        <v>3.6474499504405955</v>
      </c>
      <c r="AA95" s="47">
        <f t="shared" si="27"/>
        <v>4.5994722680806794E+18</v>
      </c>
      <c r="AB95" s="110">
        <v>5.8245643736893111</v>
      </c>
      <c r="AC95" s="47">
        <f t="shared" si="28"/>
        <v>6.0332582793862779E+18</v>
      </c>
      <c r="AD95" s="110">
        <v>2.1456905809887341</v>
      </c>
      <c r="AE95" s="47">
        <f t="shared" si="29"/>
        <v>1.2992061890144865E+18</v>
      </c>
      <c r="AG95" s="65"/>
      <c r="AH95" s="97"/>
    </row>
    <row r="96" spans="2:34" s="29" customFormat="1">
      <c r="B96" s="46" t="s">
        <v>161</v>
      </c>
      <c r="C96" s="143">
        <v>1.3271329124311343E-2</v>
      </c>
      <c r="D96" s="112">
        <v>11.743000000000002</v>
      </c>
      <c r="E96" s="112">
        <v>0.252</v>
      </c>
      <c r="F96" s="152">
        <f t="shared" si="20"/>
        <v>4.1311241616066784E+16</v>
      </c>
      <c r="G96" s="47">
        <v>47900</v>
      </c>
      <c r="H96" s="47">
        <v>4041.8308609999999</v>
      </c>
      <c r="I96" s="109" t="s">
        <v>45</v>
      </c>
      <c r="J96" s="128" t="s">
        <v>45</v>
      </c>
      <c r="K96" s="47">
        <v>19100000</v>
      </c>
      <c r="L96" s="47">
        <v>456000</v>
      </c>
      <c r="M96" s="111">
        <f t="shared" si="18"/>
        <v>4.62343886381077E-10</v>
      </c>
      <c r="N96" s="110">
        <v>624.16867177468168</v>
      </c>
      <c r="O96" s="47">
        <f t="shared" si="23"/>
        <v>3.1379265894459762E+20</v>
      </c>
      <c r="P96" s="110">
        <v>164.05891841583707</v>
      </c>
      <c r="Q96" s="47">
        <f t="shared" si="21"/>
        <v>1.7058188533720148E+20</v>
      </c>
      <c r="R96" s="110">
        <v>90.96152623024615</v>
      </c>
      <c r="S96" s="47">
        <f t="shared" si="22"/>
        <v>1.0500898881672743E+20</v>
      </c>
      <c r="T96" s="110">
        <v>663.15</v>
      </c>
      <c r="U96" s="47">
        <f t="shared" si="24"/>
        <v>4.6415076700765146E+20</v>
      </c>
      <c r="V96" s="110">
        <v>37.093006051614914</v>
      </c>
      <c r="W96" s="47">
        <f t="shared" si="25"/>
        <v>2.6612782484735586E+19</v>
      </c>
      <c r="X96" s="110">
        <v>14.324967174421253</v>
      </c>
      <c r="Y96" s="47">
        <f t="shared" si="26"/>
        <v>7.3197509105007483E+18</v>
      </c>
      <c r="Z96" s="110">
        <v>3.2801165082155088</v>
      </c>
      <c r="AA96" s="47">
        <f t="shared" si="27"/>
        <v>4.00070422876066E+18</v>
      </c>
      <c r="AB96" s="110">
        <v>11.791903148022266</v>
      </c>
      <c r="AC96" s="47">
        <f t="shared" si="28"/>
        <v>1.1814106552957729E+19</v>
      </c>
      <c r="AD96" s="110">
        <v>4.6450932741929583</v>
      </c>
      <c r="AE96" s="47">
        <f t="shared" si="29"/>
        <v>2.7204073343893069E+18</v>
      </c>
      <c r="AG96" s="65"/>
      <c r="AH96" s="97"/>
    </row>
    <row r="97" spans="2:34" s="29" customFormat="1">
      <c r="B97" s="46" t="s">
        <v>163</v>
      </c>
      <c r="C97" s="143">
        <v>9.0752826490081741E-3</v>
      </c>
      <c r="D97" s="112">
        <v>11.848999999999998</v>
      </c>
      <c r="E97" s="112">
        <v>0.25700000000000001</v>
      </c>
      <c r="F97" s="152">
        <f t="shared" si="20"/>
        <v>2.7950143653284984E+16</v>
      </c>
      <c r="G97" s="47">
        <v>71800</v>
      </c>
      <c r="H97" s="47">
        <v>3544.874084</v>
      </c>
      <c r="I97" s="109" t="s">
        <v>45</v>
      </c>
      <c r="J97" s="128" t="s">
        <v>45</v>
      </c>
      <c r="K97" s="47">
        <v>9880000</v>
      </c>
      <c r="L97" s="47">
        <v>312000</v>
      </c>
      <c r="M97" s="111">
        <f t="shared" si="18"/>
        <v>3.5348655529499587E-10</v>
      </c>
      <c r="N97" s="110">
        <v>454.90784490110792</v>
      </c>
      <c r="O97" s="47">
        <f t="shared" si="23"/>
        <v>2.2627381271692974E+20</v>
      </c>
      <c r="P97" s="110">
        <v>142.43335531504249</v>
      </c>
      <c r="Q97" s="47">
        <f t="shared" si="21"/>
        <v>1.4652604493471441E+20</v>
      </c>
      <c r="R97" s="110">
        <v>85.136145384164195</v>
      </c>
      <c r="S97" s="47">
        <f t="shared" si="22"/>
        <v>9.7241752472737153E+19</v>
      </c>
      <c r="T97" s="110">
        <v>299.39999999999998</v>
      </c>
      <c r="U97" s="47">
        <f t="shared" si="24"/>
        <v>2.0733334315804187E+20</v>
      </c>
      <c r="V97" s="110">
        <v>12.384083243992917</v>
      </c>
      <c r="W97" s="47">
        <f t="shared" si="25"/>
        <v>8.7908763740144855E+18</v>
      </c>
      <c r="X97" s="110">
        <v>8.3278398697870788</v>
      </c>
      <c r="Y97" s="47">
        <f t="shared" si="26"/>
        <v>4.2102228969189448E+18</v>
      </c>
      <c r="Z97" s="110">
        <v>1.5174116581406305</v>
      </c>
      <c r="AA97" s="47">
        <f t="shared" si="27"/>
        <v>1.8311361975739489E+18</v>
      </c>
      <c r="AB97" s="110">
        <v>4.2365951571429399</v>
      </c>
      <c r="AC97" s="47">
        <f t="shared" si="28"/>
        <v>4.1995620403315717E+18</v>
      </c>
      <c r="AD97" s="110">
        <v>1.7924923567759314</v>
      </c>
      <c r="AE97" s="47">
        <f t="shared" si="29"/>
        <v>1.0386443583936769E+18</v>
      </c>
      <c r="AG97" s="65"/>
      <c r="AH97" s="97"/>
    </row>
    <row r="98" spans="2:34" s="29" customFormat="1">
      <c r="B98" s="46" t="s">
        <v>165</v>
      </c>
      <c r="C98" s="143">
        <v>1.0766980946124034E-2</v>
      </c>
      <c r="D98" s="112">
        <v>12.032999999999999</v>
      </c>
      <c r="E98" s="112">
        <v>0.26100000000000001</v>
      </c>
      <c r="F98" s="152">
        <f t="shared" si="20"/>
        <v>3.3159094471856048E+16</v>
      </c>
      <c r="G98" s="47">
        <v>88900</v>
      </c>
      <c r="H98" s="47">
        <v>4442.162797</v>
      </c>
      <c r="I98" s="109" t="s">
        <v>45</v>
      </c>
      <c r="J98" s="128" t="s">
        <v>45</v>
      </c>
      <c r="K98" s="47">
        <v>14700000</v>
      </c>
      <c r="L98" s="47">
        <v>356000</v>
      </c>
      <c r="M98" s="111">
        <f t="shared" ref="M98:M103" si="30">K98/F98</f>
        <v>4.4331729301222928E-10</v>
      </c>
      <c r="N98" s="110">
        <v>320.37708087998146</v>
      </c>
      <c r="O98" s="47">
        <f t="shared" si="23"/>
        <v>1.5935186169583131E+20</v>
      </c>
      <c r="P98" s="110">
        <v>149.63199983943537</v>
      </c>
      <c r="Q98" s="47">
        <f t="shared" si="21"/>
        <v>1.5392616016815227E+20</v>
      </c>
      <c r="R98" s="110">
        <v>79.138043525119983</v>
      </c>
      <c r="S98" s="47">
        <f t="shared" si="22"/>
        <v>9.0387616921012371E+19</v>
      </c>
      <c r="T98" s="110">
        <v>27.61</v>
      </c>
      <c r="U98" s="47">
        <f t="shared" si="24"/>
        <v>1.9119150612567966E+19</v>
      </c>
      <c r="V98" s="110">
        <v>23.826950646308518</v>
      </c>
      <c r="W98" s="47">
        <f t="shared" si="25"/>
        <v>1.6913037370576699E+19</v>
      </c>
      <c r="X98" s="110">
        <v>4.9182780874224452</v>
      </c>
      <c r="Y98" s="47">
        <f t="shared" si="26"/>
        <v>2.4863979381546721E+18</v>
      </c>
      <c r="Z98" s="110">
        <v>1.2427777547085617</v>
      </c>
      <c r="AA98" s="47">
        <f t="shared" si="27"/>
        <v>1.4996694191053955E+18</v>
      </c>
      <c r="AB98" s="110">
        <v>3.0443799122172415</v>
      </c>
      <c r="AC98" s="47">
        <f t="shared" si="28"/>
        <v>3.0176628540220928E+18</v>
      </c>
      <c r="AD98" s="110">
        <v>4.4420873367812659</v>
      </c>
      <c r="AE98" s="47">
        <f t="shared" si="29"/>
        <v>2.5738396106144154E+18</v>
      </c>
      <c r="AG98" s="65"/>
      <c r="AH98" s="97"/>
    </row>
    <row r="99" spans="2:34" s="29" customFormat="1">
      <c r="B99" s="46" t="s">
        <v>167</v>
      </c>
      <c r="C99" s="143">
        <v>1.327419024529683E-2</v>
      </c>
      <c r="D99" s="112">
        <v>11.877000000000002</v>
      </c>
      <c r="E99" s="112">
        <v>0.246</v>
      </c>
      <c r="F99" s="152">
        <f t="shared" si="20"/>
        <v>4.2810962817923472E+16</v>
      </c>
      <c r="G99" s="47">
        <v>115000</v>
      </c>
      <c r="H99" s="47">
        <v>4285.1010509999996</v>
      </c>
      <c r="I99" s="109" t="s">
        <v>45</v>
      </c>
      <c r="J99" s="128" t="s">
        <v>45</v>
      </c>
      <c r="K99" s="47">
        <v>24900000</v>
      </c>
      <c r="L99" s="47">
        <v>614000</v>
      </c>
      <c r="M99" s="111">
        <f t="shared" si="30"/>
        <v>5.8162672271353897E-10</v>
      </c>
      <c r="N99" s="110">
        <v>547.83701046320891</v>
      </c>
      <c r="O99" s="47">
        <f t="shared" si="23"/>
        <v>2.8535488419074097E+20</v>
      </c>
      <c r="P99" s="110">
        <v>141.57454740998605</v>
      </c>
      <c r="Q99" s="47">
        <f t="shared" si="21"/>
        <v>1.5251458496088936E+20</v>
      </c>
      <c r="R99" s="110">
        <v>96.142799417770064</v>
      </c>
      <c r="S99" s="47">
        <f t="shared" si="22"/>
        <v>1.1499491339092689E+20</v>
      </c>
      <c r="T99" s="110">
        <v>602.73758517152453</v>
      </c>
      <c r="U99" s="47">
        <f t="shared" si="24"/>
        <v>4.3708781705364511E+20</v>
      </c>
      <c r="V99" s="110">
        <v>15.817221721712453</v>
      </c>
      <c r="W99" s="47">
        <f t="shared" si="25"/>
        <v>1.1757678634941143E+19</v>
      </c>
      <c r="X99" s="110">
        <v>13.826174298504716</v>
      </c>
      <c r="Y99" s="47">
        <f t="shared" si="26"/>
        <v>7.3197765508826839E+18</v>
      </c>
      <c r="Z99" s="110">
        <v>2.1063726088325363</v>
      </c>
      <c r="AA99" s="47">
        <f t="shared" si="27"/>
        <v>2.6618005054812006E+18</v>
      </c>
      <c r="AB99" s="110">
        <v>4.8468939299209728</v>
      </c>
      <c r="AC99" s="47">
        <f t="shared" si="28"/>
        <v>5.0312236704143698E+18</v>
      </c>
      <c r="AD99" s="110">
        <v>1.1870805499479908</v>
      </c>
      <c r="AE99" s="47">
        <f t="shared" si="29"/>
        <v>7.2029900762282854E+17</v>
      </c>
      <c r="AG99" s="65"/>
      <c r="AH99" s="97"/>
    </row>
    <row r="100" spans="2:34" s="29" customFormat="1">
      <c r="B100" s="46" t="s">
        <v>169</v>
      </c>
      <c r="C100" s="143">
        <v>7.5152776961473645E-3</v>
      </c>
      <c r="D100" s="112">
        <v>11.954999999999998</v>
      </c>
      <c r="E100" s="112">
        <v>0.251</v>
      </c>
      <c r="F100" s="152">
        <f t="shared" si="20"/>
        <v>2.3910915240140156E+16</v>
      </c>
      <c r="G100" s="47">
        <v>214000</v>
      </c>
      <c r="H100" s="47">
        <v>8897.0692249999993</v>
      </c>
      <c r="I100" s="109" t="s">
        <v>45</v>
      </c>
      <c r="J100" s="128" t="s">
        <v>45</v>
      </c>
      <c r="K100" s="47">
        <v>2840000</v>
      </c>
      <c r="L100" s="47">
        <v>239000</v>
      </c>
      <c r="M100" s="111">
        <f t="shared" si="30"/>
        <v>1.187742071550814E-10</v>
      </c>
      <c r="N100" s="110">
        <v>366.6430604778098</v>
      </c>
      <c r="O100" s="47">
        <f t="shared" ref="O100:O103" si="31">N100*D100*1/E100*1/55.8*6.02E+23*1/(1000000)</f>
        <v>1.8840031332614724E+20</v>
      </c>
      <c r="P100" s="110">
        <v>159.32330528773394</v>
      </c>
      <c r="Q100" s="47">
        <f t="shared" si="21"/>
        <v>1.6932056637177679E+20</v>
      </c>
      <c r="R100" s="110">
        <v>174.66272628286984</v>
      </c>
      <c r="S100" s="47">
        <f t="shared" si="22"/>
        <v>2.0609445697251305E+20</v>
      </c>
      <c r="T100" s="110">
        <v>599.91017622254844</v>
      </c>
      <c r="U100" s="47">
        <f t="shared" ref="U100:U103" si="32">T100*D100*1/E100*1/40.08*6.02E+23*1/(1000000)</f>
        <v>4.2917149230998369E+20</v>
      </c>
      <c r="V100" s="110">
        <v>28.279646819877943</v>
      </c>
      <c r="W100" s="47">
        <f t="shared" ref="W100:W103" si="33">V100*D100*1/E100*1/39.1*6.02E+23*1/(1000000)</f>
        <v>2.0738129119781511E+19</v>
      </c>
      <c r="X100" s="110">
        <v>7.9443225031516755</v>
      </c>
      <c r="Y100" s="47">
        <f t="shared" ref="Y100:Y103" si="34">X100*D100*1/E100*1/54.9*6.02E+23*1/(1000000)</f>
        <v>4.1491283729313946E+18</v>
      </c>
      <c r="Z100" s="110">
        <v>4.4164938681873398</v>
      </c>
      <c r="AA100" s="47">
        <f t="shared" ref="AA100:AA103" si="35">Z100*D100*1/E100*1/23*6.02E+23*1/(1000000)</f>
        <v>5.5058217365141412E+18</v>
      </c>
      <c r="AB100" s="110">
        <v>7.1808882304201829</v>
      </c>
      <c r="AC100" s="47">
        <f t="shared" ref="AC100:AC103" si="36">AB100*D100*1/E100*1/28*6.02E+23*1/(1000000)</f>
        <v>7.3534727254401413E+18</v>
      </c>
      <c r="AD100" s="110">
        <v>5.2841628672439027</v>
      </c>
      <c r="AE100" s="47">
        <f t="shared" ref="AE100:AE103" si="37">AD100*D100*1/E100*1/47.9*6.02E+23*1/(1000000)</f>
        <v>3.1631007977190451E+18</v>
      </c>
      <c r="AG100" s="65"/>
      <c r="AH100" s="97"/>
    </row>
    <row r="101" spans="2:34" s="29" customFormat="1">
      <c r="B101" s="46" t="s">
        <v>170</v>
      </c>
      <c r="C101" s="143">
        <v>8.114566097481693E-3</v>
      </c>
      <c r="D101" s="112">
        <v>11.822000000000001</v>
      </c>
      <c r="E101" s="112">
        <v>0.249</v>
      </c>
      <c r="F101" s="152">
        <f t="shared" si="20"/>
        <v>2.5735476768800008E+16</v>
      </c>
      <c r="G101" s="47">
        <v>162000</v>
      </c>
      <c r="H101" s="47">
        <v>8167.877066</v>
      </c>
      <c r="I101" s="109" t="s">
        <v>45</v>
      </c>
      <c r="J101" s="128" t="s">
        <v>45</v>
      </c>
      <c r="K101" s="47">
        <v>7480000</v>
      </c>
      <c r="L101" s="47">
        <v>296000</v>
      </c>
      <c r="M101" s="111">
        <f t="shared" si="30"/>
        <v>2.906493657451203E-10</v>
      </c>
      <c r="N101" s="110">
        <v>427.67781354635281</v>
      </c>
      <c r="O101" s="47">
        <f t="shared" si="31"/>
        <v>2.1906380225349285E+20</v>
      </c>
      <c r="P101" s="110">
        <v>190.44743289229058</v>
      </c>
      <c r="Q101" s="47">
        <f t="shared" si="21"/>
        <v>2.0175359259051039E+20</v>
      </c>
      <c r="R101" s="110">
        <v>154.03903774657732</v>
      </c>
      <c r="S101" s="47">
        <f t="shared" si="22"/>
        <v>1.8118098758036301E+20</v>
      </c>
      <c r="T101" s="110">
        <v>599.41755428916451</v>
      </c>
      <c r="U101" s="47">
        <f t="shared" si="32"/>
        <v>4.2745445101138241E+20</v>
      </c>
      <c r="V101" s="110">
        <v>45.966490681036767</v>
      </c>
      <c r="W101" s="47">
        <f t="shared" si="33"/>
        <v>3.3601037747346674E+19</v>
      </c>
      <c r="X101" s="110">
        <v>13.368056968795551</v>
      </c>
      <c r="Y101" s="47">
        <f t="shared" si="34"/>
        <v>6.9595962012004905E+18</v>
      </c>
      <c r="Z101" s="110">
        <v>5.906583564950453</v>
      </c>
      <c r="AA101" s="47">
        <f t="shared" si="35"/>
        <v>7.340009394921642E+18</v>
      </c>
      <c r="AB101" s="110">
        <v>7.2699968131043526</v>
      </c>
      <c r="AC101" s="47">
        <f t="shared" si="36"/>
        <v>7.4210317268159549E+18</v>
      </c>
      <c r="AD101" s="110">
        <v>9.97908801186923</v>
      </c>
      <c r="AE101" s="47">
        <f t="shared" si="37"/>
        <v>5.9544744860647987E+18</v>
      </c>
      <c r="AG101" s="65"/>
      <c r="AH101" s="97"/>
    </row>
    <row r="102" spans="2:34" s="29" customFormat="1">
      <c r="B102" s="46" t="s">
        <v>174</v>
      </c>
      <c r="C102" s="143">
        <v>9.0744778467033438E-3</v>
      </c>
      <c r="D102" s="112">
        <v>11.878999999999998</v>
      </c>
      <c r="E102" s="112">
        <v>0.254</v>
      </c>
      <c r="F102" s="152">
        <f t="shared" si="20"/>
        <v>2.8349350843352944E+16</v>
      </c>
      <c r="G102" s="47">
        <v>205000</v>
      </c>
      <c r="H102" s="47">
        <v>9468.1150319999997</v>
      </c>
      <c r="I102" s="109" t="s">
        <v>45</v>
      </c>
      <c r="J102" s="128" t="s">
        <v>45</v>
      </c>
      <c r="K102" s="47">
        <v>8750000</v>
      </c>
      <c r="L102" s="47">
        <v>295000</v>
      </c>
      <c r="M102" s="111">
        <f t="shared" si="30"/>
        <v>3.0864904273642682E-10</v>
      </c>
      <c r="N102" s="110">
        <v>462.31466223373513</v>
      </c>
      <c r="O102" s="47">
        <f t="shared" si="31"/>
        <v>2.3326314419821013E+20</v>
      </c>
      <c r="P102" s="110">
        <v>212.09503122916036</v>
      </c>
      <c r="Q102" s="47">
        <f t="shared" si="21"/>
        <v>2.2132537361222071E+20</v>
      </c>
      <c r="R102" s="110">
        <v>169.43111996054679</v>
      </c>
      <c r="S102" s="47">
        <f t="shared" si="22"/>
        <v>1.9630418796455458E+20</v>
      </c>
      <c r="T102" s="110">
        <v>601.28776787849586</v>
      </c>
      <c r="U102" s="47">
        <f t="shared" si="32"/>
        <v>4.2237413279410153E+20</v>
      </c>
      <c r="V102" s="110">
        <v>53.593693404246615</v>
      </c>
      <c r="W102" s="47">
        <f t="shared" si="33"/>
        <v>3.8590427264768852E+19</v>
      </c>
      <c r="X102" s="110">
        <v>10.201210413934525</v>
      </c>
      <c r="Y102" s="47">
        <f t="shared" si="34"/>
        <v>5.2314492679095265E+18</v>
      </c>
      <c r="Z102" s="110">
        <v>4.8813337788418547</v>
      </c>
      <c r="AA102" s="47">
        <f t="shared" si="35"/>
        <v>5.9752121025736315E+18</v>
      </c>
      <c r="AB102" s="110">
        <v>8.3749179979219566</v>
      </c>
      <c r="AC102" s="47">
        <f t="shared" si="36"/>
        <v>8.4210295050876785E+18</v>
      </c>
      <c r="AD102" s="110">
        <v>11.516419708023065</v>
      </c>
      <c r="AE102" s="47">
        <f t="shared" si="37"/>
        <v>6.76900176930176E+18</v>
      </c>
      <c r="AG102" s="65"/>
      <c r="AH102" s="97"/>
    </row>
    <row r="103" spans="2:34" s="29" customFormat="1">
      <c r="B103" s="46" t="s">
        <v>663</v>
      </c>
      <c r="C103" s="143">
        <v>8.0708696311870519E-3</v>
      </c>
      <c r="D103" s="112">
        <v>11.872000000000003</v>
      </c>
      <c r="E103" s="112">
        <v>0.252</v>
      </c>
      <c r="F103" s="152">
        <f t="shared" si="20"/>
        <v>2.539913857598798E+16</v>
      </c>
      <c r="G103" s="47">
        <v>133000</v>
      </c>
      <c r="H103" s="47">
        <v>9867.9004839999998</v>
      </c>
      <c r="I103" s="109" t="s">
        <v>45</v>
      </c>
      <c r="J103" s="128" t="s">
        <v>45</v>
      </c>
      <c r="K103" s="47">
        <v>5.84E-6</v>
      </c>
      <c r="L103" s="47">
        <v>227000</v>
      </c>
      <c r="M103" s="111">
        <f t="shared" si="30"/>
        <v>2.2992905773273199E-22</v>
      </c>
      <c r="N103" s="129">
        <v>360.09676767285697</v>
      </c>
      <c r="O103" s="47">
        <f t="shared" si="31"/>
        <v>1.8302265980677305E+20</v>
      </c>
      <c r="P103" s="130">
        <v>170.57059365473816</v>
      </c>
      <c r="Q103" s="47">
        <f t="shared" si="21"/>
        <v>1.7930072847864516E+20</v>
      </c>
      <c r="R103" s="130">
        <v>146.74629975161716</v>
      </c>
      <c r="S103" s="47">
        <f t="shared" si="22"/>
        <v>1.7126977374943206E+20</v>
      </c>
      <c r="T103" s="130">
        <v>601.89488585256777</v>
      </c>
      <c r="U103" s="47">
        <f t="shared" si="32"/>
        <v>4.2590503943251342E+20</v>
      </c>
      <c r="V103" s="130">
        <v>39.637895272784284</v>
      </c>
      <c r="W103" s="47">
        <f t="shared" si="33"/>
        <v>2.8751047151428379E+19</v>
      </c>
      <c r="X103" s="130">
        <v>8.2717628815958122</v>
      </c>
      <c r="Y103" s="47">
        <f t="shared" si="34"/>
        <v>4.2731247358865992E+18</v>
      </c>
      <c r="Z103" s="130">
        <v>4.2572047610674852</v>
      </c>
      <c r="AA103" s="47">
        <f t="shared" si="35"/>
        <v>5.2494830959079885E+18</v>
      </c>
      <c r="AB103" s="130">
        <v>5.7968433989093011</v>
      </c>
      <c r="AC103" s="47">
        <f t="shared" si="36"/>
        <v>5.8715582693841336E+18</v>
      </c>
      <c r="AD103" s="130">
        <v>8.7017386384495232</v>
      </c>
      <c r="AE103" s="47">
        <f t="shared" si="37"/>
        <v>5.1521720806934927E+18</v>
      </c>
      <c r="AG103" s="65"/>
    </row>
    <row r="104" spans="2:34">
      <c r="C104" s="147"/>
    </row>
  </sheetData>
  <phoneticPr fontId="38" type="noConversion"/>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1"/>
  <sheetViews>
    <sheetView zoomScale="70" zoomScaleNormal="70" zoomScalePageLayoutView="70" workbookViewId="0">
      <selection activeCell="U38" sqref="U38"/>
    </sheetView>
  </sheetViews>
  <sheetFormatPr baseColWidth="10" defaultRowHeight="15" x14ac:dyDescent="0"/>
  <cols>
    <col min="2" max="27" width="9.33203125" customWidth="1"/>
  </cols>
  <sheetData>
    <row r="1" spans="1:28">
      <c r="A1" s="2"/>
      <c r="B1" s="2"/>
      <c r="C1" s="2"/>
      <c r="D1" s="2"/>
      <c r="E1" s="2"/>
      <c r="F1" s="2"/>
      <c r="G1" s="2"/>
      <c r="H1" s="2"/>
      <c r="I1" s="2"/>
      <c r="J1" s="2"/>
      <c r="K1" s="2"/>
      <c r="L1" s="2"/>
      <c r="M1" s="2"/>
      <c r="N1" s="2"/>
      <c r="O1" s="2"/>
      <c r="P1" s="2"/>
      <c r="Q1" s="2"/>
      <c r="R1" s="2"/>
      <c r="S1" s="2"/>
      <c r="T1" s="2"/>
      <c r="U1" s="2"/>
      <c r="V1" s="2"/>
      <c r="W1" s="2"/>
      <c r="X1" s="2"/>
      <c r="Y1" s="2"/>
      <c r="Z1" s="2"/>
      <c r="AA1" s="2"/>
      <c r="AB1" s="2"/>
    </row>
    <row r="2" spans="1:28" s="136" customFormat="1" ht="24">
      <c r="A2" s="242"/>
      <c r="B2" s="135" t="s">
        <v>548</v>
      </c>
      <c r="C2" s="135" t="s">
        <v>745</v>
      </c>
      <c r="D2" s="135" t="s">
        <v>744</v>
      </c>
      <c r="E2" s="135" t="s">
        <v>788</v>
      </c>
      <c r="F2" s="74" t="s">
        <v>787</v>
      </c>
      <c r="G2" s="135" t="s">
        <v>741</v>
      </c>
      <c r="H2" s="135" t="s">
        <v>323</v>
      </c>
      <c r="I2" s="135" t="s">
        <v>742</v>
      </c>
      <c r="J2" s="135" t="s">
        <v>194</v>
      </c>
      <c r="K2" s="135" t="s">
        <v>194</v>
      </c>
      <c r="L2" s="135" t="s">
        <v>196</v>
      </c>
      <c r="M2" s="135" t="s">
        <v>196</v>
      </c>
      <c r="N2" s="135" t="s">
        <v>193</v>
      </c>
      <c r="O2" s="135" t="s">
        <v>193</v>
      </c>
      <c r="P2" s="135" t="s">
        <v>197</v>
      </c>
      <c r="Q2" s="135" t="s">
        <v>197</v>
      </c>
      <c r="R2" s="135" t="s">
        <v>195</v>
      </c>
      <c r="S2" s="135" t="s">
        <v>195</v>
      </c>
      <c r="T2" s="135" t="s">
        <v>198</v>
      </c>
      <c r="U2" s="135" t="s">
        <v>198</v>
      </c>
      <c r="V2" s="135" t="s">
        <v>199</v>
      </c>
      <c r="W2" s="135" t="s">
        <v>199</v>
      </c>
      <c r="X2" s="135" t="s">
        <v>200</v>
      </c>
      <c r="Y2" s="135" t="s">
        <v>200</v>
      </c>
      <c r="Z2" s="135" t="s">
        <v>201</v>
      </c>
      <c r="AA2" s="135" t="s">
        <v>201</v>
      </c>
      <c r="AB2" s="242"/>
    </row>
    <row r="3" spans="1:28" s="33" customFormat="1" ht="24">
      <c r="A3" s="243"/>
      <c r="B3" s="154"/>
      <c r="C3" s="154" t="s">
        <v>268</v>
      </c>
      <c r="D3" s="154" t="s">
        <v>268</v>
      </c>
      <c r="E3" s="154" t="s">
        <v>268</v>
      </c>
      <c r="F3" s="154" t="s">
        <v>268</v>
      </c>
      <c r="G3" s="154" t="s">
        <v>740</v>
      </c>
      <c r="H3" s="154" t="s">
        <v>547</v>
      </c>
      <c r="I3" s="154" t="s">
        <v>547</v>
      </c>
      <c r="J3" s="154" t="s">
        <v>546</v>
      </c>
      <c r="K3" s="154" t="s">
        <v>268</v>
      </c>
      <c r="L3" s="154" t="s">
        <v>546</v>
      </c>
      <c r="M3" s="154" t="s">
        <v>268</v>
      </c>
      <c r="N3" s="154" t="s">
        <v>546</v>
      </c>
      <c r="O3" s="154" t="s">
        <v>268</v>
      </c>
      <c r="P3" s="154" t="s">
        <v>546</v>
      </c>
      <c r="Q3" s="154" t="s">
        <v>268</v>
      </c>
      <c r="R3" s="154" t="s">
        <v>546</v>
      </c>
      <c r="S3" s="154" t="s">
        <v>268</v>
      </c>
      <c r="T3" s="154" t="s">
        <v>546</v>
      </c>
      <c r="U3" s="154" t="s">
        <v>268</v>
      </c>
      <c r="V3" s="154" t="s">
        <v>546</v>
      </c>
      <c r="W3" s="154" t="s">
        <v>268</v>
      </c>
      <c r="X3" s="154" t="s">
        <v>546</v>
      </c>
      <c r="Y3" s="154" t="s">
        <v>268</v>
      </c>
      <c r="Z3" s="154" t="s">
        <v>546</v>
      </c>
      <c r="AA3" s="154" t="s">
        <v>268</v>
      </c>
      <c r="AB3" s="243"/>
    </row>
    <row r="4" spans="1:28">
      <c r="A4" s="2"/>
      <c r="B4" s="8" t="s">
        <v>738</v>
      </c>
      <c r="C4" s="133">
        <v>0.31</v>
      </c>
      <c r="D4" s="133">
        <v>0.02</v>
      </c>
      <c r="E4" s="133">
        <v>0.41</v>
      </c>
      <c r="F4" s="133">
        <f>C4+D4+E4</f>
        <v>0.74</v>
      </c>
      <c r="G4" s="134">
        <f>D4/F4*100</f>
        <v>2.7027027027027026</v>
      </c>
      <c r="H4" s="132">
        <v>0.17399999999999999</v>
      </c>
      <c r="I4" s="132">
        <v>5.035000000000001</v>
      </c>
      <c r="J4" s="140">
        <v>19.166522558548582</v>
      </c>
      <c r="K4" s="141">
        <v>554.61747748443759</v>
      </c>
      <c r="L4" s="140">
        <v>5.4177504916151813</v>
      </c>
      <c r="M4" s="141">
        <v>156.77226278897956</v>
      </c>
      <c r="N4" s="140">
        <v>2.1223741827438398</v>
      </c>
      <c r="O4" s="141">
        <f>N4*1/H4*I4</f>
        <v>61.414678219053087</v>
      </c>
      <c r="P4" s="140">
        <v>17.569740013684161</v>
      </c>
      <c r="Q4" s="141">
        <v>508.41172970632056</v>
      </c>
      <c r="R4" s="140">
        <v>2.3082421710476315</v>
      </c>
      <c r="S4" s="141">
        <v>66.793099604740391</v>
      </c>
      <c r="T4" s="142">
        <v>0.17929999999999999</v>
      </c>
      <c r="U4" s="141">
        <v>5.1883649425287368</v>
      </c>
      <c r="V4" s="142">
        <v>29.846800000000002</v>
      </c>
      <c r="W4" s="141">
        <v>863.67033333333359</v>
      </c>
      <c r="X4" s="140">
        <v>0.24558970532593538</v>
      </c>
      <c r="Y4" s="141">
        <v>7.1065756684832477</v>
      </c>
      <c r="Z4" s="142">
        <v>0.14069999999999999</v>
      </c>
      <c r="AA4" s="141">
        <v>4.0714051724137938</v>
      </c>
      <c r="AB4" s="2"/>
    </row>
    <row r="5" spans="1:28">
      <c r="A5" s="2"/>
      <c r="B5" s="8" t="s">
        <v>251</v>
      </c>
      <c r="C5" s="133">
        <v>0.13</v>
      </c>
      <c r="D5" s="133">
        <v>0.01</v>
      </c>
      <c r="E5" s="133">
        <v>0.22</v>
      </c>
      <c r="F5" s="133">
        <f t="shared" ref="F5:F33" si="0">C5+D5+E5</f>
        <v>0.36</v>
      </c>
      <c r="G5" s="134">
        <f t="shared" ref="G5:G33" si="1">D5/F5*100</f>
        <v>2.7777777777777781</v>
      </c>
      <c r="H5" s="132">
        <v>0.158</v>
      </c>
      <c r="I5" s="132">
        <v>4.9760000000000009</v>
      </c>
      <c r="J5" s="140">
        <v>7.2528772923858291</v>
      </c>
      <c r="K5" s="141">
        <v>228.41973042349301</v>
      </c>
      <c r="L5" s="140">
        <v>2.4072492609329932</v>
      </c>
      <c r="M5" s="141">
        <v>75.813115964573257</v>
      </c>
      <c r="N5" s="140">
        <v>0.88824888033888927</v>
      </c>
      <c r="O5" s="141">
        <f t="shared" ref="O5:O6" si="2">N5*1/H5*I5</f>
        <v>27.97421790231844</v>
      </c>
      <c r="P5" s="140">
        <v>4.2694073401203445</v>
      </c>
      <c r="Q5" s="141">
        <v>134.45930964834707</v>
      </c>
      <c r="R5" s="140">
        <v>1.0839954986081279</v>
      </c>
      <c r="S5" s="141">
        <v>34.138997475152188</v>
      </c>
      <c r="T5" s="142">
        <v>0.40200000000000002</v>
      </c>
      <c r="U5" s="141">
        <v>12.660455696202535</v>
      </c>
      <c r="V5" s="142">
        <v>30.862400000000001</v>
      </c>
      <c r="W5" s="141">
        <v>971.97026835443057</v>
      </c>
      <c r="X5" s="140">
        <v>0.11781744654188618</v>
      </c>
      <c r="Y5" s="141">
        <v>3.7105038860280111</v>
      </c>
      <c r="Z5" s="142">
        <v>7.1999999999999998E-3</v>
      </c>
      <c r="AA5" s="141">
        <v>0.22675443037974685</v>
      </c>
      <c r="AB5" s="2"/>
    </row>
    <row r="6" spans="1:28">
      <c r="A6" s="2"/>
      <c r="B6" s="8" t="s">
        <v>739</v>
      </c>
      <c r="C6" s="133">
        <v>0.11</v>
      </c>
      <c r="D6" s="133">
        <v>0.01</v>
      </c>
      <c r="E6" s="133">
        <v>0.35</v>
      </c>
      <c r="F6" s="133">
        <f t="shared" si="0"/>
        <v>0.47</v>
      </c>
      <c r="G6" s="134">
        <f t="shared" si="1"/>
        <v>2.1276595744680855</v>
      </c>
      <c r="H6" s="132">
        <v>0.154</v>
      </c>
      <c r="I6" s="132">
        <v>4.9190000000000005</v>
      </c>
      <c r="J6" s="140">
        <v>13.228911435764839</v>
      </c>
      <c r="K6" s="141">
        <v>422.55204774368343</v>
      </c>
      <c r="L6" s="140">
        <v>8.9619099658818104</v>
      </c>
      <c r="M6" s="141">
        <v>286.25737092319889</v>
      </c>
      <c r="N6" s="140">
        <v>1.5803068741439936</v>
      </c>
      <c r="O6" s="141">
        <f t="shared" si="2"/>
        <v>50.477464376066912</v>
      </c>
      <c r="P6" s="140">
        <v>0.57509739961553397</v>
      </c>
      <c r="Q6" s="141">
        <v>18.36950719940787</v>
      </c>
      <c r="R6" s="140">
        <v>1.5503383489232181</v>
      </c>
      <c r="S6" s="141">
        <v>49.520222976320198</v>
      </c>
      <c r="T6" s="142">
        <v>0.2152</v>
      </c>
      <c r="U6" s="141">
        <v>6.8738233766233776</v>
      </c>
      <c r="V6" s="142">
        <v>29.788</v>
      </c>
      <c r="W6" s="141">
        <v>951.47514285714294</v>
      </c>
      <c r="X6" s="140">
        <v>7.1530671954947223E-2</v>
      </c>
      <c r="Y6" s="141">
        <v>2.2848011386128921</v>
      </c>
      <c r="Z6" s="142">
        <v>2.9899999999999999E-2</v>
      </c>
      <c r="AA6" s="141">
        <v>0.95505259740259751</v>
      </c>
      <c r="AB6" s="2"/>
    </row>
    <row r="7" spans="1:28">
      <c r="A7" s="2"/>
      <c r="B7" s="8" t="s">
        <v>252</v>
      </c>
      <c r="C7" s="133">
        <v>0.33</v>
      </c>
      <c r="D7" s="133">
        <v>0.03</v>
      </c>
      <c r="E7" s="133">
        <v>0.31</v>
      </c>
      <c r="F7" s="133">
        <f t="shared" si="0"/>
        <v>0.66999999999999993</v>
      </c>
      <c r="G7" s="134">
        <f t="shared" si="1"/>
        <v>4.477611940298508</v>
      </c>
      <c r="H7" s="132">
        <v>0.183</v>
      </c>
      <c r="I7" s="132">
        <v>4.9459999999999997</v>
      </c>
      <c r="J7" s="140">
        <v>22.147250011428778</v>
      </c>
      <c r="K7" s="141">
        <v>598.5808664291078</v>
      </c>
      <c r="L7" s="140">
        <v>0.64799423908962028</v>
      </c>
      <c r="M7" s="141">
        <v>17.51354921605061</v>
      </c>
      <c r="N7" s="140">
        <v>1.1938357895458338</v>
      </c>
      <c r="O7" s="141">
        <f>N7*1/H7*I7</f>
        <v>32.266184781932751</v>
      </c>
      <c r="P7" s="140">
        <v>23.475888808204374</v>
      </c>
      <c r="Q7" s="141">
        <v>634.49041554851817</v>
      </c>
      <c r="R7" s="140">
        <v>2.2722688785509608</v>
      </c>
      <c r="S7" s="141">
        <v>61.413343570016679</v>
      </c>
      <c r="T7" s="142">
        <v>0.1235</v>
      </c>
      <c r="U7" s="141">
        <v>3.337874316939891</v>
      </c>
      <c r="V7" s="142">
        <v>29.3096</v>
      </c>
      <c r="W7" s="141">
        <v>792.16000874316944</v>
      </c>
      <c r="X7" s="140">
        <v>7.7502854053949369E-2</v>
      </c>
      <c r="Y7" s="141">
        <v>2.0946946237750468</v>
      </c>
      <c r="Z7" s="142">
        <v>2.1299999999999999E-2</v>
      </c>
      <c r="AA7" s="141">
        <v>0.57568196721311471</v>
      </c>
      <c r="AB7" s="2"/>
    </row>
    <row r="8" spans="1:28">
      <c r="A8" s="2"/>
      <c r="B8" s="8" t="s">
        <v>253</v>
      </c>
      <c r="C8" s="133">
        <v>0.23</v>
      </c>
      <c r="D8" s="133">
        <v>0.02</v>
      </c>
      <c r="E8" s="133">
        <v>0.33</v>
      </c>
      <c r="F8" s="133">
        <f t="shared" si="0"/>
        <v>0.58000000000000007</v>
      </c>
      <c r="G8" s="134">
        <f t="shared" si="1"/>
        <v>3.4482758620689653</v>
      </c>
      <c r="H8" s="132">
        <v>0.18</v>
      </c>
      <c r="I8" s="132">
        <v>4.9610000000000003</v>
      </c>
      <c r="J8" s="140">
        <v>16.448361304890799</v>
      </c>
      <c r="K8" s="141">
        <v>453.33511351979587</v>
      </c>
      <c r="L8" s="140">
        <v>1.4741176177799584</v>
      </c>
      <c r="M8" s="141">
        <v>40.628319454479858</v>
      </c>
      <c r="N8" s="140">
        <v>1.6787518951046447</v>
      </c>
      <c r="O8" s="141">
        <v>46.268267508967462</v>
      </c>
      <c r="P8" s="140">
        <v>16.998724790643617</v>
      </c>
      <c r="Q8" s="141">
        <v>468.50374270212774</v>
      </c>
      <c r="R8" s="140">
        <v>1.413838219956268</v>
      </c>
      <c r="S8" s="141">
        <v>38.966952273350259</v>
      </c>
      <c r="T8" s="142">
        <v>0.50170000000000003</v>
      </c>
      <c r="U8" s="141">
        <v>13.827409444444447</v>
      </c>
      <c r="V8" s="142">
        <v>29.760899999999999</v>
      </c>
      <c r="W8" s="141">
        <v>820.24347166666666</v>
      </c>
      <c r="X8" s="140">
        <v>0.12868740130255801</v>
      </c>
      <c r="Y8" s="141">
        <v>3.5467677658999466</v>
      </c>
      <c r="Z8" s="142">
        <v>6.0699999999999997E-2</v>
      </c>
      <c r="AA8" s="141">
        <v>1.6729594444444447</v>
      </c>
      <c r="AB8" s="2"/>
    </row>
    <row r="9" spans="1:28">
      <c r="A9" s="2"/>
      <c r="B9" s="8" t="s">
        <v>254</v>
      </c>
      <c r="C9" s="133">
        <v>0.42</v>
      </c>
      <c r="D9" s="133">
        <v>0.03</v>
      </c>
      <c r="E9" s="133">
        <v>0.44</v>
      </c>
      <c r="F9" s="133">
        <f t="shared" si="0"/>
        <v>0.8899999999999999</v>
      </c>
      <c r="G9" s="134">
        <f t="shared" si="1"/>
        <v>3.3707865168539324</v>
      </c>
      <c r="H9" s="132">
        <v>0.14499999999999999</v>
      </c>
      <c r="I9" s="132">
        <v>4.8929999999999998</v>
      </c>
      <c r="J9" s="140">
        <v>29.811667315090855</v>
      </c>
      <c r="K9" s="141">
        <v>1005.9895736051004</v>
      </c>
      <c r="L9" s="140">
        <v>36.164380179354211</v>
      </c>
      <c r="M9" s="141">
        <v>1220.3607739143461</v>
      </c>
      <c r="N9" s="140">
        <v>12.901064650556998</v>
      </c>
      <c r="O9" s="141">
        <v>435.34420231155445</v>
      </c>
      <c r="P9" s="140">
        <v>13.759544239813486</v>
      </c>
      <c r="Q9" s="141">
        <v>464.31344803729235</v>
      </c>
      <c r="R9" s="140">
        <v>7.1556939513022284</v>
      </c>
      <c r="S9" s="141">
        <v>241.46765864635728</v>
      </c>
      <c r="T9" s="142">
        <v>0.71530000000000005</v>
      </c>
      <c r="U9" s="141">
        <v>24.137675172413793</v>
      </c>
      <c r="V9" s="142">
        <v>31.756</v>
      </c>
      <c r="W9" s="141">
        <v>1071.6007448275861</v>
      </c>
      <c r="X9" s="140">
        <v>0.10918577715737017</v>
      </c>
      <c r="Y9" s="141">
        <v>3.6844552250414639</v>
      </c>
      <c r="Z9" s="142">
        <v>0.7651</v>
      </c>
      <c r="AA9" s="141">
        <v>25.818167586206897</v>
      </c>
      <c r="AB9" s="2"/>
    </row>
    <row r="10" spans="1:28">
      <c r="A10" s="2"/>
      <c r="B10" s="8" t="s">
        <v>255</v>
      </c>
      <c r="C10" s="133">
        <v>0.28999999999999998</v>
      </c>
      <c r="D10" s="133">
        <v>0.02</v>
      </c>
      <c r="E10" s="133">
        <v>0.34</v>
      </c>
      <c r="F10" s="133">
        <f t="shared" si="0"/>
        <v>0.65</v>
      </c>
      <c r="G10" s="134">
        <f t="shared" si="1"/>
        <v>3.0769230769230766</v>
      </c>
      <c r="H10" s="132">
        <v>0.16400000000000001</v>
      </c>
      <c r="I10" s="132">
        <v>4.9409999999999998</v>
      </c>
      <c r="J10" s="140">
        <v>31.327428341373903</v>
      </c>
      <c r="K10" s="141">
        <v>943.83428923614895</v>
      </c>
      <c r="L10" s="140">
        <v>2.1408562445191017</v>
      </c>
      <c r="M10" s="141">
        <v>64.499821366883424</v>
      </c>
      <c r="N10" s="140">
        <v>4.0166069389022407</v>
      </c>
      <c r="O10" s="141">
        <v>121.01252978729251</v>
      </c>
      <c r="P10" s="140">
        <v>19.701200167231875</v>
      </c>
      <c r="Q10" s="141">
        <v>593.5587196725163</v>
      </c>
      <c r="R10" s="140">
        <v>4.6422955148952685</v>
      </c>
      <c r="S10" s="141">
        <v>139.8633057262044</v>
      </c>
      <c r="T10" s="142">
        <v>0.38200000000000001</v>
      </c>
      <c r="U10" s="141">
        <v>11.508914634146342</v>
      </c>
      <c r="V10" s="142">
        <v>31.806699999999999</v>
      </c>
      <c r="W10" s="141">
        <v>958.27380914634136</v>
      </c>
      <c r="X10" s="140">
        <v>8.8460293296389006E-2</v>
      </c>
      <c r="Y10" s="141">
        <v>2.6651360315698662</v>
      </c>
      <c r="Z10" s="142">
        <v>0.1651</v>
      </c>
      <c r="AA10" s="141">
        <v>4.9741408536585361</v>
      </c>
      <c r="AB10" s="2"/>
    </row>
    <row r="11" spans="1:28">
      <c r="A11" s="2"/>
      <c r="B11" s="8" t="s">
        <v>256</v>
      </c>
      <c r="C11" s="133">
        <v>0.2</v>
      </c>
      <c r="D11" s="133">
        <v>0.02</v>
      </c>
      <c r="E11" s="133">
        <v>0.47</v>
      </c>
      <c r="F11" s="133">
        <f t="shared" si="0"/>
        <v>0.69</v>
      </c>
      <c r="G11" s="134">
        <f t="shared" si="1"/>
        <v>2.8985507246376816</v>
      </c>
      <c r="H11" s="132">
        <v>0.156</v>
      </c>
      <c r="I11" s="132">
        <v>4.9149999999999991</v>
      </c>
      <c r="J11" s="140">
        <v>30.88655975359406</v>
      </c>
      <c r="K11" s="141">
        <v>973.1246230058639</v>
      </c>
      <c r="L11" s="140">
        <v>13.665071376560384</v>
      </c>
      <c r="M11" s="141">
        <v>430.53734497304021</v>
      </c>
      <c r="N11" s="140">
        <v>6.6997323107437321</v>
      </c>
      <c r="O11" s="141">
        <v>211.08451479041949</v>
      </c>
      <c r="P11" s="140">
        <v>14.472204744307724</v>
      </c>
      <c r="Q11" s="141">
        <v>455.96721998892605</v>
      </c>
      <c r="R11" s="140">
        <v>2.6521772245450972</v>
      </c>
      <c r="S11" s="141">
        <v>83.560583709225327</v>
      </c>
      <c r="T11" s="142">
        <v>0.4073</v>
      </c>
      <c r="U11" s="141">
        <v>12.832560897435897</v>
      </c>
      <c r="V11" s="142">
        <v>29.2683</v>
      </c>
      <c r="W11" s="141">
        <v>922.13906730769224</v>
      </c>
      <c r="X11" s="140">
        <v>5.0284057048749373E-2</v>
      </c>
      <c r="Y11" s="141">
        <v>1.5842701307346354</v>
      </c>
      <c r="Z11" s="142">
        <v>0.1842</v>
      </c>
      <c r="AA11" s="141">
        <v>5.8034807692307684</v>
      </c>
      <c r="AB11" s="2"/>
    </row>
    <row r="12" spans="1:28">
      <c r="A12" s="2"/>
      <c r="B12" s="8" t="s">
        <v>216</v>
      </c>
      <c r="C12" s="133">
        <v>1.33</v>
      </c>
      <c r="D12" s="133">
        <v>0.04</v>
      </c>
      <c r="E12" s="133">
        <v>0.36</v>
      </c>
      <c r="F12" s="133">
        <f t="shared" si="0"/>
        <v>1.73</v>
      </c>
      <c r="G12" s="134">
        <f t="shared" si="1"/>
        <v>2.3121387283236996</v>
      </c>
      <c r="H12" s="132">
        <v>0.17399999999999999</v>
      </c>
      <c r="I12" s="132">
        <v>4.9729999999999999</v>
      </c>
      <c r="J12" s="140">
        <v>15.979561033702206</v>
      </c>
      <c r="K12" s="141">
        <v>456.70320126782224</v>
      </c>
      <c r="L12" s="140">
        <v>2.5159635445696811</v>
      </c>
      <c r="M12" s="141">
        <v>71.907394868649561</v>
      </c>
      <c r="N12" s="140">
        <v>0.68289678395324105</v>
      </c>
      <c r="O12" s="141">
        <v>19.517504060916483</v>
      </c>
      <c r="P12" s="140">
        <v>10.779181592865237</v>
      </c>
      <c r="Q12" s="141">
        <v>308.07396586964842</v>
      </c>
      <c r="R12" s="140">
        <v>0.59697243782374732</v>
      </c>
      <c r="S12" s="141">
        <v>17.061746743089053</v>
      </c>
      <c r="T12" s="142">
        <v>0.1736</v>
      </c>
      <c r="U12" s="141">
        <v>4.9615678160919545</v>
      </c>
      <c r="V12" s="142">
        <v>30.656199999999998</v>
      </c>
      <c r="W12" s="141">
        <v>876.16829080459775</v>
      </c>
      <c r="X12" s="140">
        <v>6.1979056924445448E-2</v>
      </c>
      <c r="Y12" s="141">
        <v>1.7713899430187772</v>
      </c>
      <c r="Z12" s="142">
        <v>1.18E-2</v>
      </c>
      <c r="AA12" s="141">
        <v>0.3372494252873563</v>
      </c>
      <c r="AB12" s="2"/>
    </row>
    <row r="13" spans="1:28">
      <c r="A13" s="2"/>
      <c r="B13" s="8" t="s">
        <v>217</v>
      </c>
      <c r="C13" s="133">
        <v>1.24</v>
      </c>
      <c r="D13" s="133">
        <v>0.04</v>
      </c>
      <c r="E13" s="133">
        <v>0.34</v>
      </c>
      <c r="F13" s="133">
        <f t="shared" si="0"/>
        <v>1.62</v>
      </c>
      <c r="G13" s="134">
        <f t="shared" si="1"/>
        <v>2.4691358024691357</v>
      </c>
      <c r="H13" s="132">
        <v>0.183</v>
      </c>
      <c r="I13" s="132">
        <v>5.052999999999999</v>
      </c>
      <c r="J13" s="140">
        <v>19.948967169311601</v>
      </c>
      <c r="K13" s="141">
        <v>550.83131752203008</v>
      </c>
      <c r="L13" s="140">
        <v>2.3709582637696678</v>
      </c>
      <c r="M13" s="141">
        <v>65.46695140343239</v>
      </c>
      <c r="N13" s="140">
        <v>2.0871167356023905</v>
      </c>
      <c r="O13" s="141">
        <v>57.629512923491134</v>
      </c>
      <c r="P13" s="140">
        <v>11.828262810263979</v>
      </c>
      <c r="Q13" s="141">
        <v>326.60225125827259</v>
      </c>
      <c r="R13" s="140">
        <v>0.60762635307684143</v>
      </c>
      <c r="S13" s="141">
        <v>16.777792142608085</v>
      </c>
      <c r="T13" s="142">
        <v>0.1321</v>
      </c>
      <c r="U13" s="141">
        <v>3.6475480874316935</v>
      </c>
      <c r="V13" s="142">
        <v>30.4115</v>
      </c>
      <c r="W13" s="141">
        <v>839.72300273224027</v>
      </c>
      <c r="X13" s="140">
        <v>0.10445071924241812</v>
      </c>
      <c r="Y13" s="141">
        <v>2.8840955427974793</v>
      </c>
      <c r="Z13" s="142">
        <v>9.0300000000000005E-2</v>
      </c>
      <c r="AA13" s="141">
        <v>2.4933655737704918</v>
      </c>
      <c r="AB13" s="2"/>
    </row>
    <row r="14" spans="1:28">
      <c r="A14" s="2"/>
      <c r="B14" s="8" t="s">
        <v>218</v>
      </c>
      <c r="C14" s="133">
        <v>0.64</v>
      </c>
      <c r="D14" s="133">
        <v>0.03</v>
      </c>
      <c r="E14" s="133">
        <v>0.41</v>
      </c>
      <c r="F14" s="133">
        <f t="shared" si="0"/>
        <v>1.08</v>
      </c>
      <c r="G14" s="134">
        <f t="shared" si="1"/>
        <v>2.7777777777777777</v>
      </c>
      <c r="H14" s="132">
        <v>0.18099999999999999</v>
      </c>
      <c r="I14" s="132">
        <v>4.988999999999999</v>
      </c>
      <c r="J14" s="140">
        <v>22.61162973649564</v>
      </c>
      <c r="K14" s="141">
        <v>623.25646826174989</v>
      </c>
      <c r="L14" s="140">
        <v>5.6029103525228816</v>
      </c>
      <c r="M14" s="141">
        <v>154.43602071125221</v>
      </c>
      <c r="N14" s="140">
        <v>2.8737008406812801</v>
      </c>
      <c r="O14" s="141">
        <v>79.209356321319916</v>
      </c>
      <c r="P14" s="140">
        <v>9.7345917311791492</v>
      </c>
      <c r="Q14" s="141">
        <v>268.31976876714236</v>
      </c>
      <c r="R14" s="140">
        <v>1.3447764241960669</v>
      </c>
      <c r="S14" s="141">
        <v>37.066793261404293</v>
      </c>
      <c r="T14" s="142">
        <v>0.18740000000000001</v>
      </c>
      <c r="U14" s="141">
        <v>5.1654066298342531</v>
      </c>
      <c r="V14" s="142">
        <v>30.986799999999999</v>
      </c>
      <c r="W14" s="141">
        <v>854.10577458563512</v>
      </c>
      <c r="X14" s="140">
        <v>0.11220520272144011</v>
      </c>
      <c r="Y14" s="141">
        <v>3.0927721346810197</v>
      </c>
      <c r="Z14" s="142">
        <v>5.4100000000000002E-2</v>
      </c>
      <c r="AA14" s="141">
        <v>1.4911872928176793</v>
      </c>
      <c r="AB14" s="2"/>
    </row>
    <row r="15" spans="1:28">
      <c r="A15" s="2"/>
      <c r="B15" s="8" t="s">
        <v>219</v>
      </c>
      <c r="C15" s="133">
        <v>2.42</v>
      </c>
      <c r="D15" s="133">
        <v>0.09</v>
      </c>
      <c r="E15" s="133">
        <v>0.57999999999999996</v>
      </c>
      <c r="F15" s="133">
        <f t="shared" si="0"/>
        <v>3.09</v>
      </c>
      <c r="G15" s="134">
        <f t="shared" si="1"/>
        <v>2.912621359223301</v>
      </c>
      <c r="H15" s="132">
        <v>0.14000000000000001</v>
      </c>
      <c r="I15" s="132">
        <v>4.9590000000000005</v>
      </c>
      <c r="J15" s="140">
        <v>42.556049151216214</v>
      </c>
      <c r="K15" s="141">
        <v>1507.3960552920087</v>
      </c>
      <c r="L15" s="140">
        <v>7.0436359312886569</v>
      </c>
      <c r="M15" s="141">
        <v>249.49564702328894</v>
      </c>
      <c r="N15" s="140">
        <v>9.4948058369457105</v>
      </c>
      <c r="O15" s="141">
        <v>336.31958675295556</v>
      </c>
      <c r="P15" s="140">
        <v>29.044983229231676</v>
      </c>
      <c r="Q15" s="141">
        <v>1028.8147988125706</v>
      </c>
      <c r="R15" s="140">
        <v>2.9820448926122873</v>
      </c>
      <c r="S15" s="141">
        <v>105.62829016045951</v>
      </c>
      <c r="T15" s="142">
        <v>1.5098</v>
      </c>
      <c r="U15" s="141">
        <v>53.47927285714286</v>
      </c>
      <c r="V15" s="142">
        <v>31.917300000000001</v>
      </c>
      <c r="W15" s="141">
        <v>1130.5563621428573</v>
      </c>
      <c r="X15" s="140">
        <v>0.15432635080222579</v>
      </c>
      <c r="Y15" s="141">
        <v>5.4664598116302692</v>
      </c>
      <c r="Z15" s="142">
        <v>6.3299999999999995E-2</v>
      </c>
      <c r="AA15" s="141">
        <v>2.2421764285714287</v>
      </c>
      <c r="AB15" s="2"/>
    </row>
    <row r="16" spans="1:28">
      <c r="A16" s="2"/>
      <c r="B16" s="8" t="s">
        <v>220</v>
      </c>
      <c r="C16" s="133">
        <v>2.8</v>
      </c>
      <c r="D16" s="133">
        <v>7.0000000000000007E-2</v>
      </c>
      <c r="E16" s="133">
        <v>0.39</v>
      </c>
      <c r="F16" s="133">
        <f t="shared" si="0"/>
        <v>3.26</v>
      </c>
      <c r="G16" s="134">
        <f t="shared" si="1"/>
        <v>2.1472392638036815</v>
      </c>
      <c r="H16" s="132">
        <v>0.13800000000000001</v>
      </c>
      <c r="I16" s="132">
        <v>5.0039999999999996</v>
      </c>
      <c r="J16" s="140">
        <v>34.99976457926649</v>
      </c>
      <c r="K16" s="141">
        <v>1269.1218982220978</v>
      </c>
      <c r="L16" s="140">
        <v>5.6014254419523564</v>
      </c>
      <c r="M16" s="141">
        <v>203.11255732992456</v>
      </c>
      <c r="N16" s="140">
        <v>3.9599564005934922</v>
      </c>
      <c r="O16" s="141">
        <v>143.59146252586834</v>
      </c>
      <c r="P16" s="140">
        <v>19.920304729767697</v>
      </c>
      <c r="Q16" s="141">
        <v>722.32757150548935</v>
      </c>
      <c r="R16" s="140">
        <v>2.0958750405288424</v>
      </c>
      <c r="S16" s="141">
        <v>75.998251469611048</v>
      </c>
      <c r="T16" s="142">
        <v>0.10299999999999999</v>
      </c>
      <c r="U16" s="141">
        <v>3.7348695652173909</v>
      </c>
      <c r="V16" s="142">
        <v>32.0792</v>
      </c>
      <c r="W16" s="141">
        <v>1163.2196869565214</v>
      </c>
      <c r="X16" s="140">
        <v>0.26279001137711366</v>
      </c>
      <c r="Y16" s="141">
        <v>9.5289943255875116</v>
      </c>
      <c r="Z16" s="142">
        <v>9.8400000000000001E-2</v>
      </c>
      <c r="AA16" s="141">
        <v>3.568069565217391</v>
      </c>
      <c r="AB16" s="2"/>
    </row>
    <row r="17" spans="1:28">
      <c r="A17" s="2"/>
      <c r="B17" s="8" t="s">
        <v>221</v>
      </c>
      <c r="C17" s="133">
        <v>1.35</v>
      </c>
      <c r="D17" s="133">
        <v>0.05</v>
      </c>
      <c r="E17" s="133">
        <v>0.35</v>
      </c>
      <c r="F17" s="133">
        <f t="shared" si="0"/>
        <v>1.75</v>
      </c>
      <c r="G17" s="134">
        <f t="shared" si="1"/>
        <v>2.8571428571428572</v>
      </c>
      <c r="H17" s="132">
        <v>0.154</v>
      </c>
      <c r="I17" s="132">
        <v>4.9589999999999996</v>
      </c>
      <c r="J17" s="140">
        <v>32.298164750225347</v>
      </c>
      <c r="K17" s="141">
        <v>1040.0428506257629</v>
      </c>
      <c r="L17" s="140">
        <v>10.006739915207183</v>
      </c>
      <c r="M17" s="141">
        <v>322.23002103579489</v>
      </c>
      <c r="N17" s="140">
        <v>2.010314094087061</v>
      </c>
      <c r="O17" s="141">
        <v>64.734724627128145</v>
      </c>
      <c r="P17" s="140">
        <v>19.910239069493432</v>
      </c>
      <c r="Q17" s="141">
        <v>641.13555549102546</v>
      </c>
      <c r="R17" s="140">
        <v>2.0621132646955798</v>
      </c>
      <c r="S17" s="141">
        <v>66.402725192372586</v>
      </c>
      <c r="T17" s="142">
        <v>0.21629999999999999</v>
      </c>
      <c r="U17" s="141">
        <v>6.9651409090909082</v>
      </c>
      <c r="V17" s="142">
        <v>34.066400000000002</v>
      </c>
      <c r="W17" s="141">
        <v>1096.9823220779222</v>
      </c>
      <c r="X17" s="140">
        <v>0.11155735358145064</v>
      </c>
      <c r="Y17" s="141">
        <v>3.5922916650026866</v>
      </c>
      <c r="Z17" s="142">
        <v>2.35E-2</v>
      </c>
      <c r="AA17" s="141">
        <v>0.75673051948051939</v>
      </c>
      <c r="AB17" s="2"/>
    </row>
    <row r="18" spans="1:28">
      <c r="A18" s="2"/>
      <c r="B18" s="8" t="s">
        <v>222</v>
      </c>
      <c r="C18" s="133">
        <v>1.53</v>
      </c>
      <c r="D18" s="133">
        <v>0.25</v>
      </c>
      <c r="E18" s="133">
        <v>1.35</v>
      </c>
      <c r="F18" s="133">
        <f t="shared" si="0"/>
        <v>3.13</v>
      </c>
      <c r="G18" s="134">
        <f t="shared" si="1"/>
        <v>7.9872204472843444</v>
      </c>
      <c r="H18" s="132">
        <v>0.152</v>
      </c>
      <c r="I18" s="132">
        <v>4.9830000000000005</v>
      </c>
      <c r="J18" s="140">
        <v>62.432962320456291</v>
      </c>
      <c r="K18" s="141">
        <v>2046.7332318607482</v>
      </c>
      <c r="L18" s="140">
        <v>31.215453839103127</v>
      </c>
      <c r="M18" s="141">
        <v>1023.3329373700717</v>
      </c>
      <c r="N18" s="140">
        <v>5.5945605367638747</v>
      </c>
      <c r="O18" s="141">
        <v>183.40588917562098</v>
      </c>
      <c r="P18" s="140">
        <v>49.264797532724771</v>
      </c>
      <c r="Q18" s="141">
        <v>1615.0426717471551</v>
      </c>
      <c r="R18" s="140">
        <v>4.8035416885393101</v>
      </c>
      <c r="S18" s="141">
        <v>157.474001539417</v>
      </c>
      <c r="T18" s="142">
        <v>0.94550000000000001</v>
      </c>
      <c r="U18" s="141">
        <v>30.996226973684216</v>
      </c>
      <c r="V18" s="142">
        <v>30.182700000000001</v>
      </c>
      <c r="W18" s="141">
        <v>989.47627697368443</v>
      </c>
      <c r="X18" s="140">
        <v>0.16305429906249291</v>
      </c>
      <c r="Y18" s="141">
        <v>5.3453919225552786</v>
      </c>
      <c r="Z18" s="142">
        <v>-8.5000000000000006E-3</v>
      </c>
      <c r="AA18" s="141">
        <v>-0.27865460526315794</v>
      </c>
      <c r="AB18" s="2"/>
    </row>
    <row r="19" spans="1:28">
      <c r="A19" s="2"/>
      <c r="B19" s="8" t="s">
        <v>223</v>
      </c>
      <c r="C19" s="133">
        <v>0.97</v>
      </c>
      <c r="D19" s="133">
        <v>0.08</v>
      </c>
      <c r="E19" s="133">
        <v>0.62</v>
      </c>
      <c r="F19" s="133">
        <f t="shared" si="0"/>
        <v>1.67</v>
      </c>
      <c r="G19" s="134">
        <f t="shared" si="1"/>
        <v>4.7904191616766472</v>
      </c>
      <c r="H19" s="132">
        <v>0.16500000000000001</v>
      </c>
      <c r="I19" s="132">
        <v>4.7560000000000011</v>
      </c>
      <c r="J19" s="140">
        <v>56.705983588616647</v>
      </c>
      <c r="K19" s="141">
        <v>1634.5070178633989</v>
      </c>
      <c r="L19" s="140">
        <v>4.4451545602593905</v>
      </c>
      <c r="M19" s="141">
        <v>128.12821265814344</v>
      </c>
      <c r="N19" s="140">
        <v>7.0334391756599368</v>
      </c>
      <c r="O19" s="141">
        <v>202.73355587538586</v>
      </c>
      <c r="P19" s="140">
        <v>35.097456468755276</v>
      </c>
      <c r="Q19" s="141">
        <v>1011.6575937296977</v>
      </c>
      <c r="R19" s="140">
        <v>3.3390936993886831</v>
      </c>
      <c r="S19" s="141">
        <v>96.246846268439867</v>
      </c>
      <c r="T19" s="142">
        <v>0.21079999999999999</v>
      </c>
      <c r="U19" s="141">
        <v>6.0761503030303041</v>
      </c>
      <c r="V19" s="142">
        <v>32.700000000000003</v>
      </c>
      <c r="W19" s="141">
        <v>942.55272727272757</v>
      </c>
      <c r="X19" s="140">
        <v>0.19343708240234736</v>
      </c>
      <c r="Y19" s="141">
        <v>5.5756773570034195</v>
      </c>
      <c r="Z19" s="142">
        <v>1.61E-2</v>
      </c>
      <c r="AA19" s="141">
        <v>0.46407030303030311</v>
      </c>
      <c r="AB19" s="2"/>
    </row>
    <row r="20" spans="1:28">
      <c r="A20" s="2"/>
      <c r="B20" s="8" t="s">
        <v>224</v>
      </c>
      <c r="C20" s="133">
        <v>0.75</v>
      </c>
      <c r="D20" s="133">
        <v>0.05</v>
      </c>
      <c r="E20" s="133">
        <v>0.43</v>
      </c>
      <c r="F20" s="133">
        <f t="shared" si="0"/>
        <v>1.23</v>
      </c>
      <c r="G20" s="134">
        <f t="shared" si="1"/>
        <v>4.0650406504065044</v>
      </c>
      <c r="H20" s="132">
        <v>0.17799999999999999</v>
      </c>
      <c r="I20" s="132">
        <v>5.0219999999999994</v>
      </c>
      <c r="J20" s="140">
        <v>44.634408826916804</v>
      </c>
      <c r="K20" s="141">
        <v>1259.2921411728998</v>
      </c>
      <c r="L20" s="140">
        <v>3.9318134906527051</v>
      </c>
      <c r="M20" s="141">
        <v>110.93015365201059</v>
      </c>
      <c r="N20" s="140">
        <v>2.5504155127222088</v>
      </c>
      <c r="O20" s="141">
        <v>71.956105083656922</v>
      </c>
      <c r="P20" s="140">
        <v>19.754463156918611</v>
      </c>
      <c r="Q20" s="141">
        <v>557.34221333733285</v>
      </c>
      <c r="R20" s="140">
        <v>10.065672155634132</v>
      </c>
      <c r="S20" s="141">
        <v>283.98767171682363</v>
      </c>
      <c r="T20" s="142">
        <v>0.1245</v>
      </c>
      <c r="U20" s="141">
        <v>3.5125786516853927</v>
      </c>
      <c r="V20" s="142">
        <v>29.522099999999998</v>
      </c>
      <c r="W20" s="141">
        <v>832.92127078651686</v>
      </c>
      <c r="X20" s="140">
        <v>0.13436830900563901</v>
      </c>
      <c r="Y20" s="141">
        <v>3.7909980214961743</v>
      </c>
      <c r="Z20" s="142">
        <v>6.7999999999999996E-3</v>
      </c>
      <c r="AA20" s="141">
        <v>0.19185168539325842</v>
      </c>
      <c r="AB20" s="2"/>
    </row>
    <row r="21" spans="1:28">
      <c r="A21" s="2"/>
      <c r="B21" s="8" t="s">
        <v>225</v>
      </c>
      <c r="C21" s="133">
        <v>0.68</v>
      </c>
      <c r="D21" s="133">
        <v>0.04</v>
      </c>
      <c r="E21" s="133">
        <v>0.42</v>
      </c>
      <c r="F21" s="133">
        <f t="shared" si="0"/>
        <v>1.1400000000000001</v>
      </c>
      <c r="G21" s="134">
        <f t="shared" si="1"/>
        <v>3.5087719298245612</v>
      </c>
      <c r="H21" s="132">
        <v>0.11899999999999999</v>
      </c>
      <c r="I21" s="132">
        <v>4.8559999999999999</v>
      </c>
      <c r="J21" s="140">
        <v>30.413983118623527</v>
      </c>
      <c r="K21" s="141">
        <v>1241.094974991898</v>
      </c>
      <c r="L21" s="140">
        <v>2.3063127850619831</v>
      </c>
      <c r="M21" s="141">
        <v>94.113066254294026</v>
      </c>
      <c r="N21" s="140">
        <v>1.2821631853169948</v>
      </c>
      <c r="O21" s="141">
        <v>52.320877545372497</v>
      </c>
      <c r="P21" s="140">
        <v>16.914397163195876</v>
      </c>
      <c r="Q21" s="141">
        <v>690.22111449142164</v>
      </c>
      <c r="R21" s="140">
        <v>6.4674389386662856</v>
      </c>
      <c r="S21" s="141">
        <v>263.91498727868475</v>
      </c>
      <c r="T21" s="142">
        <v>6.4500000000000002E-2</v>
      </c>
      <c r="U21" s="141">
        <v>2.6320336134453783</v>
      </c>
      <c r="V21" s="142">
        <v>29.356400000000001</v>
      </c>
      <c r="W21" s="141">
        <v>1197.9384739495799</v>
      </c>
      <c r="X21" s="140">
        <v>0.21556798191013155</v>
      </c>
      <c r="Y21" s="141">
        <v>8.7966228584504105</v>
      </c>
      <c r="Z21" s="142">
        <v>4.8999999999999998E-3</v>
      </c>
      <c r="AA21" s="141">
        <v>0.19995294117647061</v>
      </c>
      <c r="AB21" s="2"/>
    </row>
    <row r="22" spans="1:28">
      <c r="A22" s="2"/>
      <c r="B22" s="8" t="s">
        <v>226</v>
      </c>
      <c r="C22" s="133">
        <v>0.96</v>
      </c>
      <c r="D22" s="133">
        <v>0.06</v>
      </c>
      <c r="E22" s="133">
        <v>0.51</v>
      </c>
      <c r="F22" s="133">
        <f t="shared" si="0"/>
        <v>1.53</v>
      </c>
      <c r="G22" s="134">
        <f t="shared" si="1"/>
        <v>3.9215686274509802</v>
      </c>
      <c r="H22" s="132">
        <v>0.19900000000000001</v>
      </c>
      <c r="I22" s="132">
        <v>4.9679999999999991</v>
      </c>
      <c r="J22" s="140">
        <v>36.001930420085039</v>
      </c>
      <c r="K22" s="141">
        <v>898.78186093961017</v>
      </c>
      <c r="L22" s="140">
        <v>2.4046571763220492</v>
      </c>
      <c r="M22" s="141">
        <v>60.03184347722582</v>
      </c>
      <c r="N22" s="140">
        <v>2.6726044424858832</v>
      </c>
      <c r="O22" s="141">
        <v>66.721099850602329</v>
      </c>
      <c r="P22" s="140">
        <v>26.710630299406546</v>
      </c>
      <c r="Q22" s="141">
        <v>666.82618757513421</v>
      </c>
      <c r="R22" s="140">
        <v>1.9949990965362445</v>
      </c>
      <c r="S22" s="141">
        <v>49.804801565789248</v>
      </c>
      <c r="T22" s="142">
        <v>4.9500000000000002E-2</v>
      </c>
      <c r="U22" s="141">
        <v>1.2357587939698491</v>
      </c>
      <c r="V22" s="142">
        <v>30.939599999999999</v>
      </c>
      <c r="W22" s="141">
        <v>772.40167236180878</v>
      </c>
      <c r="X22" s="140">
        <v>0.16173508713992085</v>
      </c>
      <c r="Y22" s="141">
        <v>4.0376880045785253</v>
      </c>
      <c r="Z22" s="142">
        <v>1.9199999999999998E-2</v>
      </c>
      <c r="AA22" s="141">
        <v>0.47932462311557772</v>
      </c>
      <c r="AB22" s="2"/>
    </row>
    <row r="23" spans="1:28">
      <c r="A23" s="2"/>
      <c r="B23" s="8" t="s">
        <v>227</v>
      </c>
      <c r="C23" s="133">
        <v>0.73</v>
      </c>
      <c r="D23" s="133">
        <v>7.0000000000000007E-2</v>
      </c>
      <c r="E23" s="133">
        <v>0.38</v>
      </c>
      <c r="F23" s="133">
        <f t="shared" si="0"/>
        <v>1.1800000000000002</v>
      </c>
      <c r="G23" s="134">
        <f t="shared" si="1"/>
        <v>5.9322033898305078</v>
      </c>
      <c r="H23" s="132">
        <v>0.17499999999999999</v>
      </c>
      <c r="I23" s="132">
        <v>4.9270000000000005</v>
      </c>
      <c r="J23" s="140">
        <v>39.924556427827667</v>
      </c>
      <c r="K23" s="141">
        <v>1124.0473686851826</v>
      </c>
      <c r="L23" s="140">
        <v>3.5190645500987099</v>
      </c>
      <c r="M23" s="141">
        <v>99.076748790493411</v>
      </c>
      <c r="N23" s="140">
        <v>2.849335339162764</v>
      </c>
      <c r="O23" s="141">
        <v>80.221001234599669</v>
      </c>
      <c r="P23" s="140">
        <v>44.9617607845355</v>
      </c>
      <c r="Q23" s="141">
        <v>1265.8662593451797</v>
      </c>
      <c r="R23" s="140">
        <v>2.4822948329384271</v>
      </c>
      <c r="S23" s="141">
        <v>69.887237953643606</v>
      </c>
      <c r="T23" s="142">
        <v>0.15229999999999999</v>
      </c>
      <c r="U23" s="141">
        <v>4.2878977142857151</v>
      </c>
      <c r="V23" s="142">
        <v>30.066099999999999</v>
      </c>
      <c r="W23" s="141">
        <v>846.48956971428584</v>
      </c>
      <c r="X23" s="140">
        <v>0.17621839786862084</v>
      </c>
      <c r="Y23" s="141">
        <v>4.9613031217068286</v>
      </c>
      <c r="Z23" s="142">
        <v>1.4200000000000001E-2</v>
      </c>
      <c r="AA23" s="141">
        <v>0.39979085714285723</v>
      </c>
      <c r="AB23" s="2"/>
    </row>
    <row r="24" spans="1:28">
      <c r="A24" s="2"/>
      <c r="B24" s="8" t="s">
        <v>228</v>
      </c>
      <c r="C24" s="133">
        <v>0.5</v>
      </c>
      <c r="D24" s="133">
        <v>7.0000000000000007E-2</v>
      </c>
      <c r="E24" s="133">
        <v>0.39</v>
      </c>
      <c r="F24" s="133">
        <f t="shared" si="0"/>
        <v>0.96000000000000008</v>
      </c>
      <c r="G24" s="134">
        <f t="shared" si="1"/>
        <v>7.291666666666667</v>
      </c>
      <c r="H24" s="132">
        <v>0.185</v>
      </c>
      <c r="I24" s="132">
        <v>5.0599999999999996</v>
      </c>
      <c r="J24" s="140">
        <v>49.366901914219632</v>
      </c>
      <c r="K24" s="141">
        <v>1350.2514793835207</v>
      </c>
      <c r="L24" s="140">
        <v>0.32565904117790306</v>
      </c>
      <c r="M24" s="141">
        <v>8.9072148560010245</v>
      </c>
      <c r="N24" s="140">
        <v>7.1313047265747747</v>
      </c>
      <c r="O24" s="141">
        <v>195.05082117009923</v>
      </c>
      <c r="P24" s="140">
        <v>29.59790018973197</v>
      </c>
      <c r="Q24" s="141">
        <v>809.54256735158776</v>
      </c>
      <c r="R24" s="140">
        <v>3.1028273169941354</v>
      </c>
      <c r="S24" s="141">
        <v>84.866520129677426</v>
      </c>
      <c r="T24" s="142">
        <v>4.1599999999999998E-2</v>
      </c>
      <c r="U24" s="141">
        <v>1.137816216216216</v>
      </c>
      <c r="V24" s="142">
        <v>29.2562</v>
      </c>
      <c r="W24" s="141">
        <v>800.19660540540542</v>
      </c>
      <c r="X24" s="140">
        <v>0.3519161041028851</v>
      </c>
      <c r="Y24" s="141">
        <v>9.6253810095167491</v>
      </c>
      <c r="Z24" s="142">
        <v>4.9099999999999998E-2</v>
      </c>
      <c r="AA24" s="141">
        <v>1.3429513513513511</v>
      </c>
      <c r="AB24" s="2"/>
    </row>
    <row r="25" spans="1:28">
      <c r="A25" s="2"/>
      <c r="B25" s="8" t="s">
        <v>229</v>
      </c>
      <c r="C25" s="133">
        <v>0.62</v>
      </c>
      <c r="D25" s="133">
        <v>0.08</v>
      </c>
      <c r="E25" s="133">
        <v>0.64</v>
      </c>
      <c r="F25" s="133">
        <f t="shared" si="0"/>
        <v>1.3399999999999999</v>
      </c>
      <c r="G25" s="134">
        <f t="shared" si="1"/>
        <v>5.9701492537313436</v>
      </c>
      <c r="H25" s="132">
        <v>0.156</v>
      </c>
      <c r="I25" s="132">
        <v>5.0440000000000005</v>
      </c>
      <c r="J25" s="140">
        <v>85.422117819922832</v>
      </c>
      <c r="K25" s="141">
        <v>2761.9818095108385</v>
      </c>
      <c r="L25" s="140">
        <v>1.1617265254388893</v>
      </c>
      <c r="M25" s="141">
        <v>37.562490989190756</v>
      </c>
      <c r="N25" s="140">
        <v>10.232337294699247</v>
      </c>
      <c r="O25" s="141">
        <v>330.84557252860901</v>
      </c>
      <c r="P25" s="140">
        <v>32.281642498021846</v>
      </c>
      <c r="Q25" s="141">
        <v>1043.7731074360399</v>
      </c>
      <c r="R25" s="140">
        <v>8.5958957863370511</v>
      </c>
      <c r="S25" s="141">
        <v>277.93396375823136</v>
      </c>
      <c r="T25" s="142">
        <v>6.6600000000000006E-2</v>
      </c>
      <c r="U25" s="141">
        <v>2.1534000000000004</v>
      </c>
      <c r="V25" s="142">
        <v>28.630700000000001</v>
      </c>
      <c r="W25" s="141">
        <v>925.72596666666675</v>
      </c>
      <c r="X25" s="140">
        <v>0.66381558832638887</v>
      </c>
      <c r="Y25" s="141">
        <v>21.463370689219907</v>
      </c>
      <c r="Z25" s="142">
        <v>9.1999999999999998E-3</v>
      </c>
      <c r="AA25" s="141">
        <v>0.29746666666666671</v>
      </c>
      <c r="AB25" s="2"/>
    </row>
    <row r="26" spans="1:28">
      <c r="A26" s="2"/>
      <c r="B26" s="8" t="s">
        <v>230</v>
      </c>
      <c r="C26" s="133">
        <v>1.01</v>
      </c>
      <c r="D26" s="133">
        <v>0.06</v>
      </c>
      <c r="E26" s="133">
        <v>0.32</v>
      </c>
      <c r="F26" s="133">
        <f t="shared" si="0"/>
        <v>1.3900000000000001</v>
      </c>
      <c r="G26" s="134">
        <f t="shared" si="1"/>
        <v>4.3165467625899279</v>
      </c>
      <c r="H26" s="132">
        <v>0.14499999999999999</v>
      </c>
      <c r="I26" s="132">
        <v>5.0820000000000007</v>
      </c>
      <c r="J26" s="140">
        <v>35.582074512358496</v>
      </c>
      <c r="K26" s="141">
        <v>1247.0903632538339</v>
      </c>
      <c r="L26" s="140">
        <v>5.3971416577803462</v>
      </c>
      <c r="M26" s="141">
        <v>189.16050968854984</v>
      </c>
      <c r="N26" s="140">
        <v>3.7834457170007285</v>
      </c>
      <c r="O26" s="141">
        <v>132.60324919860489</v>
      </c>
      <c r="P26" s="140">
        <v>22.380347672809432</v>
      </c>
      <c r="Q26" s="141">
        <v>784.39259912563841</v>
      </c>
      <c r="R26" s="140">
        <v>1.6764132999666519</v>
      </c>
      <c r="S26" s="141">
        <v>58.755395796072605</v>
      </c>
      <c r="T26" s="142">
        <v>5.1799999999999999E-2</v>
      </c>
      <c r="U26" s="141">
        <v>1.8155006896551726</v>
      </c>
      <c r="V26" s="142">
        <v>31.366299999999999</v>
      </c>
      <c r="W26" s="141">
        <v>1099.334735172414</v>
      </c>
      <c r="X26" s="140">
        <v>0.77423778360564843</v>
      </c>
      <c r="Y26" s="141">
        <v>27.13569942264763</v>
      </c>
      <c r="Z26" s="142">
        <v>0.14630000000000001</v>
      </c>
      <c r="AA26" s="141">
        <v>5.1275627586206909</v>
      </c>
      <c r="AB26" s="2"/>
    </row>
    <row r="27" spans="1:28">
      <c r="A27" s="2"/>
      <c r="B27" s="8" t="s">
        <v>231</v>
      </c>
      <c r="C27" s="133">
        <v>0.98</v>
      </c>
      <c r="D27" s="133">
        <v>7.0000000000000007E-2</v>
      </c>
      <c r="E27" s="133">
        <v>0.36</v>
      </c>
      <c r="F27" s="133">
        <f t="shared" si="0"/>
        <v>1.4100000000000001</v>
      </c>
      <c r="G27" s="134">
        <f t="shared" si="1"/>
        <v>4.9645390070921991</v>
      </c>
      <c r="H27" s="132">
        <v>0.14499999999999999</v>
      </c>
      <c r="I27" s="132">
        <v>5.0730000000000004</v>
      </c>
      <c r="J27" s="140">
        <v>38.523748902468398</v>
      </c>
      <c r="K27" s="141">
        <v>1347.7998495325669</v>
      </c>
      <c r="L27" s="140">
        <v>5.3656103665890473</v>
      </c>
      <c r="M27" s="141">
        <v>187.72235441176718</v>
      </c>
      <c r="N27" s="140">
        <v>4.8456406114190234</v>
      </c>
      <c r="O27" s="141">
        <v>169.53058497743939</v>
      </c>
      <c r="P27" s="140">
        <v>25.161216025539574</v>
      </c>
      <c r="Q27" s="141">
        <v>880.2955096383605</v>
      </c>
      <c r="R27" s="140">
        <v>1.7395024923352265</v>
      </c>
      <c r="S27" s="141">
        <v>60.85859409390762</v>
      </c>
      <c r="T27" s="142">
        <v>6.0400000000000002E-2</v>
      </c>
      <c r="U27" s="141">
        <v>2.1131668965517245</v>
      </c>
      <c r="V27" s="142">
        <v>31.096299999999999</v>
      </c>
      <c r="W27" s="141">
        <v>1087.9415855172415</v>
      </c>
      <c r="X27" s="140">
        <v>0.84990255744831378</v>
      </c>
      <c r="Y27" s="141">
        <v>29.73486671679515</v>
      </c>
      <c r="Z27" s="142">
        <v>0.1351</v>
      </c>
      <c r="AA27" s="141">
        <v>4.7266365517241393</v>
      </c>
      <c r="AB27" s="2"/>
    </row>
    <row r="28" spans="1:28">
      <c r="A28" s="2"/>
      <c r="B28" s="8" t="s">
        <v>232</v>
      </c>
      <c r="C28" s="133">
        <v>1.54</v>
      </c>
      <c r="D28" s="133">
        <v>0.03</v>
      </c>
      <c r="E28" s="133">
        <v>0.39</v>
      </c>
      <c r="F28" s="133">
        <f t="shared" si="0"/>
        <v>1.96</v>
      </c>
      <c r="G28" s="134">
        <f t="shared" si="1"/>
        <v>1.5306122448979591</v>
      </c>
      <c r="H28" s="132">
        <v>0.127</v>
      </c>
      <c r="I28" s="132">
        <v>5.2640000000000002</v>
      </c>
      <c r="J28" s="140">
        <v>14.537870682225435</v>
      </c>
      <c r="K28" s="141">
        <v>602.57756906484008</v>
      </c>
      <c r="L28" s="140">
        <v>15.953805552077371</v>
      </c>
      <c r="M28" s="141">
        <v>661.26639705618345</v>
      </c>
      <c r="N28" s="140">
        <v>30.876029610131891</v>
      </c>
      <c r="O28" s="141">
        <v>1279.7749595884588</v>
      </c>
      <c r="P28" s="140">
        <v>7.7423720026352072</v>
      </c>
      <c r="Q28" s="141">
        <v>320.91217497536798</v>
      </c>
      <c r="R28" s="140">
        <v>1.0372962306209847</v>
      </c>
      <c r="S28" s="141">
        <v>42.994703606211523</v>
      </c>
      <c r="T28" s="142">
        <v>0.3488</v>
      </c>
      <c r="U28" s="141">
        <v>14.457348031496062</v>
      </c>
      <c r="V28" s="142">
        <v>29.131699999999999</v>
      </c>
      <c r="W28" s="141">
        <v>1207.4745574803151</v>
      </c>
      <c r="X28" s="140">
        <v>0.47779452342723766</v>
      </c>
      <c r="Y28" s="141">
        <v>19.804018671818735</v>
      </c>
      <c r="Z28" s="142">
        <v>0.1487</v>
      </c>
      <c r="AA28" s="141">
        <v>6.1634393700787404</v>
      </c>
      <c r="AB28" s="2"/>
    </row>
    <row r="29" spans="1:28">
      <c r="A29" s="2"/>
      <c r="B29" s="8" t="s">
        <v>233</v>
      </c>
      <c r="C29" s="133">
        <v>1.64</v>
      </c>
      <c r="D29" s="133">
        <v>0.02</v>
      </c>
      <c r="E29" s="133">
        <v>0.49</v>
      </c>
      <c r="F29" s="133">
        <f t="shared" si="0"/>
        <v>2.15</v>
      </c>
      <c r="G29" s="134">
        <f t="shared" si="1"/>
        <v>0.93023255813953487</v>
      </c>
      <c r="H29" s="132">
        <v>0.13300000000000001</v>
      </c>
      <c r="I29" s="132">
        <v>5.14</v>
      </c>
      <c r="J29" s="140">
        <v>14.997904152458927</v>
      </c>
      <c r="K29" s="141">
        <v>579.61825070405166</v>
      </c>
      <c r="L29" s="140">
        <v>100.47636848948817</v>
      </c>
      <c r="M29" s="141">
        <v>3883.0716844809708</v>
      </c>
      <c r="N29" s="140">
        <v>131.0319944790036</v>
      </c>
      <c r="O29" s="141">
        <v>5063.9432452787851</v>
      </c>
      <c r="P29" s="140">
        <v>5.6680352059612105</v>
      </c>
      <c r="Q29" s="141">
        <v>219.05038314767381</v>
      </c>
      <c r="R29" s="140">
        <v>1.4892696810803951</v>
      </c>
      <c r="S29" s="141">
        <v>57.555234291377666</v>
      </c>
      <c r="T29" s="142">
        <v>2.0333999999999999</v>
      </c>
      <c r="U29" s="141">
        <v>78.584030075187954</v>
      </c>
      <c r="V29" s="142">
        <v>29.0472</v>
      </c>
      <c r="W29" s="141">
        <v>1122.5759999999998</v>
      </c>
      <c r="X29" s="140">
        <v>0.64888944331081977</v>
      </c>
      <c r="Y29" s="141">
        <v>25.077381493365515</v>
      </c>
      <c r="Z29" s="142">
        <v>0.22670000000000001</v>
      </c>
      <c r="AA29" s="141">
        <v>8.7611879699248121</v>
      </c>
      <c r="AB29" s="2"/>
    </row>
    <row r="30" spans="1:28">
      <c r="A30" s="2"/>
      <c r="B30" s="8" t="s">
        <v>234</v>
      </c>
      <c r="C30" s="133">
        <v>0.71</v>
      </c>
      <c r="D30" s="133">
        <v>0.04</v>
      </c>
      <c r="E30" s="133">
        <v>0.92</v>
      </c>
      <c r="F30" s="133">
        <f t="shared" si="0"/>
        <v>1.67</v>
      </c>
      <c r="G30" s="134">
        <f t="shared" si="1"/>
        <v>2.3952095808383236</v>
      </c>
      <c r="H30" s="132">
        <v>0.153</v>
      </c>
      <c r="I30" s="132">
        <v>5.0910000000000011</v>
      </c>
      <c r="J30" s="140">
        <v>21.137979484818288</v>
      </c>
      <c r="K30" s="141">
        <v>703.35590560267929</v>
      </c>
      <c r="L30" s="140">
        <v>2.540873302368758</v>
      </c>
      <c r="M30" s="141">
        <v>84.546313610191831</v>
      </c>
      <c r="N30" s="140">
        <v>2.8911975789754147</v>
      </c>
      <c r="O30" s="141">
        <v>96.203182186691762</v>
      </c>
      <c r="P30" s="140">
        <v>10.484843959218065</v>
      </c>
      <c r="Q30" s="141">
        <v>348.8780431135894</v>
      </c>
      <c r="R30" s="140">
        <v>0.75416006259327806</v>
      </c>
      <c r="S30" s="141">
        <v>25.094306396486143</v>
      </c>
      <c r="T30" s="142">
        <v>4.5699999999999998E-2</v>
      </c>
      <c r="U30" s="141">
        <v>1.5206450980392159</v>
      </c>
      <c r="V30" s="142">
        <v>28.206700000000001</v>
      </c>
      <c r="W30" s="141">
        <v>938.5641156862747</v>
      </c>
      <c r="X30" s="140">
        <v>0.76556356066853792</v>
      </c>
      <c r="Y30" s="141">
        <v>25.473752204990376</v>
      </c>
      <c r="Z30" s="142">
        <v>0.4138</v>
      </c>
      <c r="AA30" s="141">
        <v>13.768992156862748</v>
      </c>
      <c r="AB30" s="2"/>
    </row>
    <row r="31" spans="1:28">
      <c r="A31" s="2"/>
      <c r="B31" s="8" t="s">
        <v>235</v>
      </c>
      <c r="C31" s="133">
        <v>1.46</v>
      </c>
      <c r="D31" s="133">
        <v>7.0000000000000007E-2</v>
      </c>
      <c r="E31" s="133">
        <v>0.44</v>
      </c>
      <c r="F31" s="133">
        <f t="shared" si="0"/>
        <v>1.97</v>
      </c>
      <c r="G31" s="134">
        <f t="shared" si="1"/>
        <v>3.5532994923857872</v>
      </c>
      <c r="H31" s="132">
        <v>0.154</v>
      </c>
      <c r="I31" s="132">
        <v>5.3000000000000007</v>
      </c>
      <c r="J31" s="140">
        <v>36.053459730009557</v>
      </c>
      <c r="K31" s="141">
        <v>1240.8008868120176</v>
      </c>
      <c r="L31" s="140">
        <v>10.748920857264741</v>
      </c>
      <c r="M31" s="141">
        <v>369.93039313963072</v>
      </c>
      <c r="N31" s="140">
        <v>28.362452795935489</v>
      </c>
      <c r="O31" s="141">
        <v>976.1103884315462</v>
      </c>
      <c r="P31" s="140">
        <v>24.048705764966108</v>
      </c>
      <c r="Q31" s="141">
        <v>827.65026333974288</v>
      </c>
      <c r="R31" s="140">
        <v>2.3226970895136931</v>
      </c>
      <c r="S31" s="141">
        <v>79.936977755990753</v>
      </c>
      <c r="T31" s="142">
        <v>0.36969999999999997</v>
      </c>
      <c r="U31" s="141">
        <v>12.723441558441559</v>
      </c>
      <c r="V31" s="142">
        <v>30.2319</v>
      </c>
      <c r="W31" s="141">
        <v>1040.4485064935066</v>
      </c>
      <c r="X31" s="140">
        <v>1.0811680236563552</v>
      </c>
      <c r="Y31" s="141">
        <v>37.209029385575867</v>
      </c>
      <c r="Z31" s="142">
        <v>0.29730000000000001</v>
      </c>
      <c r="AA31" s="141">
        <v>10.231753246753248</v>
      </c>
      <c r="AB31" s="2"/>
    </row>
    <row r="32" spans="1:28">
      <c r="A32" s="2"/>
      <c r="B32" s="8" t="s">
        <v>236</v>
      </c>
      <c r="C32" s="133">
        <v>1.67</v>
      </c>
      <c r="D32" s="133">
        <v>7.0000000000000007E-2</v>
      </c>
      <c r="E32" s="133">
        <v>0.42</v>
      </c>
      <c r="F32" s="133">
        <f t="shared" si="0"/>
        <v>2.16</v>
      </c>
      <c r="G32" s="134">
        <f t="shared" si="1"/>
        <v>3.2407407407407405</v>
      </c>
      <c r="H32" s="132">
        <v>0.14499999999999999</v>
      </c>
      <c r="I32" s="132">
        <v>5.1230000000000002</v>
      </c>
      <c r="J32" s="140">
        <v>34.874525496457814</v>
      </c>
      <c r="K32" s="141">
        <v>1232.1530628851958</v>
      </c>
      <c r="L32" s="140">
        <v>8.8549937950497082</v>
      </c>
      <c r="M32" s="141">
        <v>312.85609111751489</v>
      </c>
      <c r="N32" s="140">
        <v>17.25370715947744</v>
      </c>
      <c r="O32" s="141">
        <v>609.59132260691683</v>
      </c>
      <c r="P32" s="140">
        <v>23.584208886834126</v>
      </c>
      <c r="Q32" s="141">
        <v>833.25449742931892</v>
      </c>
      <c r="R32" s="140">
        <v>1.8582826096438163</v>
      </c>
      <c r="S32" s="141">
        <v>65.655046960036358</v>
      </c>
      <c r="T32" s="142">
        <v>0.2296</v>
      </c>
      <c r="U32" s="141">
        <v>8.1120055172413803</v>
      </c>
      <c r="V32" s="142">
        <v>29.409600000000001</v>
      </c>
      <c r="W32" s="141">
        <v>1039.071591724138</v>
      </c>
      <c r="X32" s="140">
        <v>0.87786537773561568</v>
      </c>
      <c r="Y32" s="141">
        <v>31.015891931996961</v>
      </c>
      <c r="Z32" s="142">
        <v>0.2</v>
      </c>
      <c r="AA32" s="141">
        <v>7.0662068965517255</v>
      </c>
      <c r="AB32" s="2"/>
    </row>
    <row r="33" spans="1:28">
      <c r="A33" s="2"/>
      <c r="B33" s="8" t="s">
        <v>237</v>
      </c>
      <c r="C33" s="133">
        <v>1.42</v>
      </c>
      <c r="D33" s="133">
        <v>0.05</v>
      </c>
      <c r="E33" s="133">
        <v>0.37</v>
      </c>
      <c r="F33" s="133">
        <f t="shared" si="0"/>
        <v>1.8399999999999999</v>
      </c>
      <c r="G33" s="134">
        <f t="shared" si="1"/>
        <v>2.7173913043478262</v>
      </c>
      <c r="H33" s="132">
        <v>0.158</v>
      </c>
      <c r="I33" s="132">
        <v>4.95</v>
      </c>
      <c r="J33" s="140">
        <v>22.297147228292214</v>
      </c>
      <c r="K33" s="141">
        <v>698.54986569649657</v>
      </c>
      <c r="L33" s="140">
        <v>8.189855052062736</v>
      </c>
      <c r="M33" s="141">
        <v>256.5809019475351</v>
      </c>
      <c r="N33" s="140">
        <v>1.9933321482242767</v>
      </c>
      <c r="O33" s="141">
        <v>62.449329960190951</v>
      </c>
      <c r="P33" s="140">
        <v>13.455154306205657</v>
      </c>
      <c r="Q33" s="141">
        <v>421.53806212479748</v>
      </c>
      <c r="R33" s="140">
        <v>1.2066397128749569</v>
      </c>
      <c r="S33" s="141">
        <v>37.802953029943275</v>
      </c>
      <c r="T33" s="142">
        <v>0.1178</v>
      </c>
      <c r="U33" s="141">
        <v>3.6905696202531648</v>
      </c>
      <c r="V33" s="142">
        <v>31.3629</v>
      </c>
      <c r="W33" s="141">
        <v>982.57186708860752</v>
      </c>
      <c r="X33" s="140">
        <v>0.16298054885620569</v>
      </c>
      <c r="Y33" s="141">
        <v>5.1060361825203682</v>
      </c>
      <c r="Z33" s="142">
        <v>2.1000000000000001E-2</v>
      </c>
      <c r="AA33" s="141">
        <v>0.65791139240506336</v>
      </c>
      <c r="AB33" s="2"/>
    </row>
    <row r="34" spans="1:28">
      <c r="A34" s="2"/>
      <c r="B34" s="2"/>
      <c r="C34" s="2"/>
      <c r="D34" s="2"/>
      <c r="E34" s="2"/>
      <c r="F34" s="2"/>
      <c r="G34" s="2"/>
      <c r="H34" s="2"/>
      <c r="I34" s="2"/>
      <c r="J34" s="244"/>
      <c r="K34" s="244"/>
      <c r="L34" s="244"/>
      <c r="M34" s="244"/>
      <c r="N34" s="244"/>
      <c r="O34" s="244"/>
      <c r="P34" s="244"/>
      <c r="Q34" s="244"/>
      <c r="R34" s="244"/>
      <c r="S34" s="244"/>
      <c r="T34" s="244"/>
      <c r="U34" s="244"/>
      <c r="V34" s="244"/>
      <c r="W34" s="244"/>
      <c r="X34" s="244"/>
      <c r="Y34" s="244"/>
      <c r="Z34" s="244"/>
      <c r="AA34" s="244"/>
      <c r="AB34" s="2"/>
    </row>
    <row r="35" spans="1:28">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row>
    <row r="37" spans="1:28">
      <c r="D37" s="137"/>
      <c r="E37" s="137"/>
      <c r="G37" s="138"/>
    </row>
    <row r="38" spans="1:28">
      <c r="D38" s="137"/>
      <c r="E38" s="137"/>
      <c r="G38" s="138"/>
    </row>
    <row r="41" spans="1:28">
      <c r="G41" s="138"/>
    </row>
  </sheetData>
  <phoneticPr fontId="38" type="noConversion"/>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topLeftCell="B3" zoomScale="125" zoomScaleNormal="125" zoomScalePageLayoutView="125" workbookViewId="0">
      <selection activeCell="L12" sqref="K10:L12"/>
    </sheetView>
  </sheetViews>
  <sheetFormatPr baseColWidth="10" defaultRowHeight="15" x14ac:dyDescent="0"/>
  <cols>
    <col min="2" max="2" width="10.1640625" customWidth="1"/>
    <col min="3" max="3" width="9.1640625" customWidth="1"/>
    <col min="4" max="4" width="4" customWidth="1"/>
    <col min="5" max="5" width="6.33203125" customWidth="1"/>
    <col min="6" max="6" width="5.33203125" customWidth="1"/>
    <col min="7" max="7" width="5.83203125" customWidth="1"/>
    <col min="8" max="8" width="6.33203125" customWidth="1"/>
    <col min="9" max="9" width="4.6640625" customWidth="1"/>
    <col min="10" max="10" width="6.83203125" customWidth="1"/>
    <col min="11" max="11" width="6.5" customWidth="1"/>
    <col min="12" max="12" width="6.1640625" customWidth="1"/>
  </cols>
  <sheetData>
    <row r="2" spans="2:16">
      <c r="B2" s="2"/>
      <c r="C2" s="2"/>
      <c r="D2" s="2"/>
      <c r="E2" s="2"/>
      <c r="F2" s="2"/>
      <c r="G2" s="2"/>
      <c r="H2" s="2"/>
      <c r="I2" s="2"/>
      <c r="J2" s="2"/>
      <c r="K2" s="2"/>
      <c r="L2" s="2"/>
      <c r="M2" s="2"/>
    </row>
    <row r="3" spans="2:16">
      <c r="B3" s="2"/>
      <c r="C3" s="173" t="s">
        <v>38</v>
      </c>
      <c r="D3" s="170"/>
      <c r="E3" s="170"/>
      <c r="F3" s="170"/>
      <c r="G3" s="170"/>
      <c r="H3" s="170"/>
      <c r="I3" s="170"/>
      <c r="J3" s="170"/>
      <c r="K3" s="170"/>
      <c r="L3" s="170"/>
      <c r="M3" s="2"/>
    </row>
    <row r="4" spans="2:16">
      <c r="B4" s="2"/>
      <c r="C4" s="173" t="s">
        <v>915</v>
      </c>
      <c r="D4" s="170"/>
      <c r="E4" s="170"/>
      <c r="F4" s="170"/>
      <c r="G4" s="170"/>
      <c r="H4" s="170"/>
      <c r="I4" s="170"/>
      <c r="J4" s="170"/>
      <c r="K4" s="170"/>
      <c r="L4" s="170"/>
      <c r="M4" s="2"/>
    </row>
    <row r="5" spans="2:16" ht="43" customHeight="1">
      <c r="B5" s="2"/>
      <c r="C5" s="175"/>
      <c r="D5" s="175"/>
      <c r="E5" s="285" t="s">
        <v>924</v>
      </c>
      <c r="F5" s="285"/>
      <c r="G5" s="285" t="s">
        <v>925</v>
      </c>
      <c r="H5" s="285"/>
      <c r="I5" s="285" t="s">
        <v>926</v>
      </c>
      <c r="J5" s="285"/>
      <c r="K5" s="285" t="s">
        <v>927</v>
      </c>
      <c r="L5" s="285"/>
      <c r="M5" s="4"/>
      <c r="N5" s="1"/>
      <c r="O5" s="1"/>
      <c r="P5" s="1"/>
    </row>
    <row r="6" spans="2:16">
      <c r="B6" s="2"/>
      <c r="C6" s="176" t="s">
        <v>14</v>
      </c>
      <c r="D6" s="176" t="s">
        <v>42</v>
      </c>
      <c r="E6" s="176" t="s">
        <v>919</v>
      </c>
      <c r="F6" s="176" t="s">
        <v>1</v>
      </c>
      <c r="G6" s="176" t="s">
        <v>919</v>
      </c>
      <c r="H6" s="176" t="s">
        <v>1</v>
      </c>
      <c r="I6" s="176" t="s">
        <v>919</v>
      </c>
      <c r="J6" s="176" t="s">
        <v>1</v>
      </c>
      <c r="K6" s="176" t="s">
        <v>919</v>
      </c>
      <c r="L6" s="176" t="s">
        <v>1</v>
      </c>
      <c r="M6" s="2"/>
    </row>
    <row r="7" spans="2:16">
      <c r="B7" s="2"/>
      <c r="C7" s="188" t="s">
        <v>2</v>
      </c>
      <c r="D7" s="188">
        <v>62</v>
      </c>
      <c r="E7" s="189" t="s">
        <v>928</v>
      </c>
      <c r="F7" s="189" t="s">
        <v>4</v>
      </c>
      <c r="G7" s="190">
        <v>0</v>
      </c>
      <c r="H7" s="188">
        <v>0.83</v>
      </c>
      <c r="I7" s="188">
        <v>7.0000000000000007E-2</v>
      </c>
      <c r="J7" s="188">
        <v>0.05</v>
      </c>
      <c r="K7" s="188">
        <v>0.03</v>
      </c>
      <c r="L7" s="188">
        <v>0.18</v>
      </c>
      <c r="M7" s="2"/>
    </row>
    <row r="8" spans="2:16">
      <c r="B8" s="2"/>
      <c r="C8" s="188" t="s">
        <v>7</v>
      </c>
      <c r="D8" s="188">
        <v>14</v>
      </c>
      <c r="E8" s="189">
        <v>0.75</v>
      </c>
      <c r="F8" s="189" t="s">
        <v>4</v>
      </c>
      <c r="G8" s="188">
        <v>0.19</v>
      </c>
      <c r="H8" s="188">
        <v>0.12</v>
      </c>
      <c r="I8" s="188">
        <v>0.03</v>
      </c>
      <c r="J8" s="188">
        <v>0.57999999999999996</v>
      </c>
      <c r="K8" s="191" t="s">
        <v>4</v>
      </c>
      <c r="L8" s="188">
        <v>0.84</v>
      </c>
      <c r="M8" s="2"/>
    </row>
    <row r="9" spans="2:16">
      <c r="B9" s="2"/>
      <c r="C9" s="188" t="s">
        <v>8</v>
      </c>
      <c r="D9" s="188">
        <v>8</v>
      </c>
      <c r="E9" s="189">
        <v>0.99</v>
      </c>
      <c r="F9" s="189" t="s">
        <v>4</v>
      </c>
      <c r="G9" s="188">
        <v>0.36</v>
      </c>
      <c r="H9" s="188">
        <v>0.12</v>
      </c>
      <c r="I9" s="188">
        <v>0.45</v>
      </c>
      <c r="J9" s="188">
        <v>7.0000000000000007E-2</v>
      </c>
      <c r="K9" s="188">
        <v>0.33</v>
      </c>
      <c r="L9" s="188">
        <v>0.14000000000000001</v>
      </c>
      <c r="M9" s="2"/>
    </row>
    <row r="10" spans="2:16">
      <c r="B10" s="2"/>
      <c r="C10" s="188" t="s">
        <v>9</v>
      </c>
      <c r="D10" s="188">
        <v>64</v>
      </c>
      <c r="E10" s="189">
        <v>0.39</v>
      </c>
      <c r="F10" s="189" t="s">
        <v>4</v>
      </c>
      <c r="G10" s="189">
        <v>0.53</v>
      </c>
      <c r="H10" s="189" t="s">
        <v>4</v>
      </c>
      <c r="I10" s="189">
        <v>0.52</v>
      </c>
      <c r="J10" s="189" t="s">
        <v>4</v>
      </c>
      <c r="K10" s="188">
        <v>0.13</v>
      </c>
      <c r="L10" s="188" t="s">
        <v>4</v>
      </c>
      <c r="M10" s="2"/>
    </row>
    <row r="11" spans="2:16">
      <c r="B11" s="2"/>
      <c r="C11" s="188" t="s">
        <v>10</v>
      </c>
      <c r="D11" s="188">
        <v>15</v>
      </c>
      <c r="E11" s="189">
        <v>0.75</v>
      </c>
      <c r="F11" s="189" t="s">
        <v>4</v>
      </c>
      <c r="G11" s="189">
        <v>0.45</v>
      </c>
      <c r="H11" s="189" t="s">
        <v>4</v>
      </c>
      <c r="I11" s="188">
        <v>0.18</v>
      </c>
      <c r="J11" s="188">
        <v>0.12</v>
      </c>
      <c r="K11" s="188">
        <v>0.28000000000000003</v>
      </c>
      <c r="L11" s="188">
        <v>0.04</v>
      </c>
      <c r="M11" s="2"/>
    </row>
    <row r="12" spans="2:16">
      <c r="B12" s="2"/>
      <c r="C12" s="188" t="s">
        <v>11</v>
      </c>
      <c r="D12" s="188">
        <v>24</v>
      </c>
      <c r="E12" s="189">
        <v>0.31</v>
      </c>
      <c r="F12" s="189" t="s">
        <v>4</v>
      </c>
      <c r="G12" s="189">
        <v>0.63</v>
      </c>
      <c r="H12" s="189" t="s">
        <v>4</v>
      </c>
      <c r="I12" s="188">
        <v>0.19</v>
      </c>
      <c r="J12" s="188">
        <v>0.03</v>
      </c>
      <c r="K12" s="188">
        <v>0.27</v>
      </c>
      <c r="L12" s="188">
        <v>0.01</v>
      </c>
      <c r="M12" s="2"/>
    </row>
    <row r="13" spans="2:16">
      <c r="B13" s="2"/>
      <c r="C13" s="188" t="s">
        <v>12</v>
      </c>
      <c r="D13" s="188">
        <v>15</v>
      </c>
      <c r="E13" s="188">
        <v>0.03</v>
      </c>
      <c r="F13" s="188">
        <v>0.53</v>
      </c>
      <c r="G13" s="188">
        <v>0.05</v>
      </c>
      <c r="H13" s="188">
        <v>0.43</v>
      </c>
      <c r="I13" s="190">
        <v>0</v>
      </c>
      <c r="J13" s="188">
        <v>0.88</v>
      </c>
      <c r="K13" s="188">
        <v>0.09</v>
      </c>
      <c r="L13" s="188">
        <v>0.28000000000000003</v>
      </c>
      <c r="M13" s="2"/>
    </row>
    <row r="14" spans="2:16">
      <c r="B14" s="2"/>
      <c r="C14" s="182" t="s">
        <v>13</v>
      </c>
      <c r="D14" s="182">
        <v>202</v>
      </c>
      <c r="E14" s="182">
        <v>0.08</v>
      </c>
      <c r="F14" s="182" t="s">
        <v>4</v>
      </c>
      <c r="G14" s="186">
        <v>0.57999999999999996</v>
      </c>
      <c r="H14" s="186" t="s">
        <v>4</v>
      </c>
      <c r="I14" s="192">
        <v>0.4</v>
      </c>
      <c r="J14" s="186" t="s">
        <v>4</v>
      </c>
      <c r="K14" s="182">
        <v>0.11</v>
      </c>
      <c r="L14" s="182" t="s">
        <v>4</v>
      </c>
      <c r="M14" s="2"/>
    </row>
    <row r="15" spans="2:16">
      <c r="B15" s="2"/>
      <c r="C15" s="171" t="s">
        <v>912</v>
      </c>
      <c r="D15" s="170"/>
      <c r="E15" s="170"/>
      <c r="F15" s="170"/>
      <c r="G15" s="170"/>
      <c r="H15" s="170"/>
      <c r="I15" s="170"/>
      <c r="J15" s="170"/>
      <c r="K15" s="170"/>
      <c r="L15" s="170"/>
      <c r="M15" s="2"/>
    </row>
    <row r="16" spans="2:16">
      <c r="B16" s="2"/>
      <c r="C16" s="3"/>
      <c r="D16" s="2"/>
      <c r="E16" s="2"/>
      <c r="F16" s="2"/>
      <c r="G16" s="2"/>
      <c r="H16" s="2"/>
      <c r="I16" s="2"/>
      <c r="J16" s="2"/>
      <c r="K16" s="2"/>
      <c r="L16" s="2"/>
      <c r="M16" s="2"/>
    </row>
    <row r="17" spans="2:13">
      <c r="B17" s="2"/>
      <c r="C17" s="2"/>
      <c r="D17" s="2"/>
      <c r="E17" s="2"/>
      <c r="F17" s="2"/>
      <c r="G17" s="2"/>
      <c r="H17" s="2"/>
      <c r="I17" s="2"/>
      <c r="J17" s="2"/>
      <c r="K17" s="2"/>
      <c r="L17" s="2"/>
      <c r="M17" s="2"/>
    </row>
    <row r="18" spans="2:13">
      <c r="B18" s="2"/>
      <c r="C18" s="2"/>
      <c r="D18" s="2"/>
      <c r="E18" s="2"/>
      <c r="F18" s="2"/>
      <c r="G18" s="2"/>
      <c r="H18" s="2"/>
      <c r="I18" s="3"/>
      <c r="J18" s="2"/>
      <c r="K18" s="2"/>
      <c r="L18" s="2"/>
      <c r="M18" s="2"/>
    </row>
  </sheetData>
  <mergeCells count="4">
    <mergeCell ref="E5:F5"/>
    <mergeCell ref="G5:H5"/>
    <mergeCell ref="I5:J5"/>
    <mergeCell ref="K5:L5"/>
  </mergeCells>
  <phoneticPr fontId="38" type="noConversion"/>
  <pageMargins left="0.75" right="0.75" top="1" bottom="1" header="0.5" footer="0.5"/>
  <pageSetup scale="90" orientation="portrait" horizontalDpi="4294967292" verticalDpi="4294967292"/>
  <colBreaks count="1" manualBreakCount="1">
    <brk id="13" max="1048575"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60"/>
  <sheetViews>
    <sheetView topLeftCell="A41" workbookViewId="0">
      <selection activeCell="H52" sqref="H52"/>
    </sheetView>
  </sheetViews>
  <sheetFormatPr baseColWidth="10" defaultRowHeight="15" x14ac:dyDescent="0"/>
  <cols>
    <col min="3" max="3" width="8.1640625" customWidth="1"/>
    <col min="4" max="4" width="4" customWidth="1"/>
    <col min="5" max="5" width="12.83203125" customWidth="1"/>
    <col min="6" max="6" width="6.1640625" customWidth="1"/>
    <col min="7" max="7" width="5.83203125" customWidth="1"/>
    <col min="8" max="8" width="5.6640625" customWidth="1"/>
    <col min="9" max="9" width="5.83203125" customWidth="1"/>
    <col min="10" max="13" width="6.83203125" customWidth="1"/>
  </cols>
  <sheetData>
    <row r="3" spans="2:14" ht="15" customHeight="1">
      <c r="B3" s="2"/>
      <c r="C3" s="2"/>
      <c r="D3" s="2"/>
      <c r="E3" s="2"/>
      <c r="F3" s="2"/>
      <c r="G3" s="2"/>
      <c r="H3" s="2"/>
      <c r="I3" s="2"/>
      <c r="J3" s="2"/>
      <c r="K3" s="2"/>
      <c r="L3" s="2"/>
    </row>
    <row r="4" spans="2:14" ht="16" customHeight="1">
      <c r="B4" s="2"/>
      <c r="C4" s="174" t="s">
        <v>40</v>
      </c>
      <c r="D4" s="170"/>
      <c r="E4" s="170"/>
      <c r="F4" s="170"/>
      <c r="G4" s="170"/>
      <c r="H4" s="170"/>
      <c r="I4" s="170"/>
      <c r="J4" s="170"/>
      <c r="K4" s="170"/>
      <c r="L4" s="2"/>
      <c r="M4" s="2"/>
      <c r="N4" s="2"/>
    </row>
    <row r="5" spans="2:14" ht="26" customHeight="1">
      <c r="B5" s="2"/>
      <c r="C5" s="286" t="s">
        <v>916</v>
      </c>
      <c r="D5" s="286"/>
      <c r="E5" s="286"/>
      <c r="F5" s="286"/>
      <c r="G5" s="286"/>
      <c r="H5" s="286"/>
      <c r="I5" s="286"/>
      <c r="J5" s="286"/>
      <c r="K5" s="286"/>
      <c r="L5" s="286"/>
      <c r="M5" s="286"/>
      <c r="N5" s="2"/>
    </row>
    <row r="6" spans="2:14" ht="32" customHeight="1">
      <c r="B6" s="2"/>
      <c r="C6" s="200"/>
      <c r="D6" s="200"/>
      <c r="E6" s="200"/>
      <c r="F6" s="292" t="s">
        <v>917</v>
      </c>
      <c r="G6" s="292"/>
      <c r="H6" s="292" t="s">
        <v>942</v>
      </c>
      <c r="I6" s="292"/>
      <c r="J6" s="292" t="s">
        <v>918</v>
      </c>
      <c r="K6" s="292"/>
      <c r="L6" s="287" t="s">
        <v>934</v>
      </c>
      <c r="M6" s="287"/>
      <c r="N6" s="2"/>
    </row>
    <row r="7" spans="2:14">
      <c r="B7" s="2"/>
      <c r="C7" s="228" t="s">
        <v>41</v>
      </c>
      <c r="D7" s="228" t="s">
        <v>42</v>
      </c>
      <c r="E7" s="228" t="s">
        <v>0</v>
      </c>
      <c r="F7" s="228" t="s">
        <v>919</v>
      </c>
      <c r="G7" s="228" t="s">
        <v>1</v>
      </c>
      <c r="H7" s="228" t="s">
        <v>919</v>
      </c>
      <c r="I7" s="228" t="s">
        <v>1</v>
      </c>
      <c r="J7" s="228" t="s">
        <v>919</v>
      </c>
      <c r="K7" s="228" t="s">
        <v>1</v>
      </c>
      <c r="L7" s="228" t="s">
        <v>919</v>
      </c>
      <c r="M7" s="228" t="s">
        <v>1</v>
      </c>
      <c r="N7" s="2"/>
    </row>
    <row r="8" spans="2:14">
      <c r="B8" s="2"/>
      <c r="C8" s="288" t="s">
        <v>2</v>
      </c>
      <c r="D8" s="288">
        <v>62</v>
      </c>
      <c r="E8" s="228" t="s">
        <v>920</v>
      </c>
      <c r="F8" s="178">
        <v>0.03</v>
      </c>
      <c r="G8" s="178">
        <v>0.21</v>
      </c>
      <c r="H8" s="178">
        <v>0.01</v>
      </c>
      <c r="I8" s="178">
        <v>0.56000000000000005</v>
      </c>
      <c r="J8" s="178">
        <v>0.12</v>
      </c>
      <c r="K8" s="178" t="s">
        <v>4</v>
      </c>
      <c r="L8" s="272">
        <v>0.08</v>
      </c>
      <c r="M8" s="178">
        <v>0.03</v>
      </c>
      <c r="N8" s="2"/>
    </row>
    <row r="9" spans="2:14">
      <c r="B9" s="2"/>
      <c r="C9" s="289"/>
      <c r="D9" s="289"/>
      <c r="E9" s="229" t="s">
        <v>921</v>
      </c>
      <c r="F9" s="180" t="s">
        <v>4</v>
      </c>
      <c r="G9" s="180">
        <v>0.86</v>
      </c>
      <c r="H9" s="180">
        <v>0.03</v>
      </c>
      <c r="I9" s="180">
        <v>0.17</v>
      </c>
      <c r="J9" s="180">
        <v>0.06</v>
      </c>
      <c r="K9" s="180">
        <v>0.05</v>
      </c>
      <c r="L9" s="211">
        <v>0.05</v>
      </c>
      <c r="M9" s="180">
        <v>0.09</v>
      </c>
      <c r="N9" s="2"/>
    </row>
    <row r="10" spans="2:14">
      <c r="B10" s="2"/>
      <c r="C10" s="289"/>
      <c r="D10" s="289"/>
      <c r="E10" s="229" t="s">
        <v>922</v>
      </c>
      <c r="F10" s="180" t="s">
        <v>4</v>
      </c>
      <c r="G10" s="180">
        <v>0.96</v>
      </c>
      <c r="H10" s="180">
        <v>0.05</v>
      </c>
      <c r="I10" s="180">
        <v>7.0000000000000007E-2</v>
      </c>
      <c r="J10" s="180">
        <v>0.01</v>
      </c>
      <c r="K10" s="180">
        <v>0.44</v>
      </c>
      <c r="L10" s="211">
        <v>0.03</v>
      </c>
      <c r="M10" s="180">
        <v>0.16</v>
      </c>
      <c r="N10" s="2"/>
    </row>
    <row r="11" spans="2:14">
      <c r="B11" s="2"/>
      <c r="C11" s="289"/>
      <c r="D11" s="289"/>
      <c r="E11" s="225" t="s">
        <v>950</v>
      </c>
      <c r="F11" s="250" t="s">
        <v>4</v>
      </c>
      <c r="G11" s="250">
        <v>0.75</v>
      </c>
      <c r="H11" s="250">
        <v>0.04</v>
      </c>
      <c r="I11" s="250">
        <v>0.11</v>
      </c>
      <c r="J11" s="250">
        <v>7.0000000000000007E-2</v>
      </c>
      <c r="K11" s="250">
        <v>0.04</v>
      </c>
      <c r="L11" s="249">
        <v>0.11</v>
      </c>
      <c r="M11" s="250">
        <v>0.01</v>
      </c>
      <c r="N11" s="2"/>
    </row>
    <row r="12" spans="2:14">
      <c r="B12" s="2"/>
      <c r="C12" s="289"/>
      <c r="D12" s="289"/>
      <c r="E12" s="225" t="s">
        <v>951</v>
      </c>
      <c r="F12" s="250">
        <v>0.12</v>
      </c>
      <c r="G12" s="250">
        <v>0.01</v>
      </c>
      <c r="H12" s="250">
        <v>0.01</v>
      </c>
      <c r="I12" s="250">
        <v>0.39</v>
      </c>
      <c r="J12" s="250">
        <v>0.04</v>
      </c>
      <c r="K12" s="250">
        <v>0.12</v>
      </c>
      <c r="L12" s="249">
        <v>0.04</v>
      </c>
      <c r="M12" s="250">
        <v>0.14000000000000001</v>
      </c>
      <c r="N12" s="2"/>
    </row>
    <row r="13" spans="2:14">
      <c r="B13" s="2"/>
      <c r="C13" s="290"/>
      <c r="D13" s="290"/>
      <c r="E13" s="226" t="s">
        <v>952</v>
      </c>
      <c r="F13" s="251">
        <v>0.02</v>
      </c>
      <c r="G13" s="251">
        <v>0.28999999999999998</v>
      </c>
      <c r="H13" s="251" t="s">
        <v>4</v>
      </c>
      <c r="I13" s="251">
        <v>0.66</v>
      </c>
      <c r="J13" s="251">
        <v>0.02</v>
      </c>
      <c r="K13" s="251">
        <v>0.31</v>
      </c>
      <c r="L13" s="248" t="s">
        <v>4</v>
      </c>
      <c r="M13" s="255">
        <v>0.9</v>
      </c>
      <c r="N13" s="2"/>
    </row>
    <row r="14" spans="2:14">
      <c r="B14" s="2"/>
      <c r="C14" s="288" t="s">
        <v>7</v>
      </c>
      <c r="D14" s="288">
        <v>14</v>
      </c>
      <c r="E14" s="177" t="s">
        <v>3</v>
      </c>
      <c r="F14" s="178">
        <v>0.09</v>
      </c>
      <c r="G14" s="178">
        <v>0.31</v>
      </c>
      <c r="H14" s="183" t="s">
        <v>923</v>
      </c>
      <c r="I14" s="183">
        <v>0.02</v>
      </c>
      <c r="J14" s="178">
        <v>0.27</v>
      </c>
      <c r="K14" s="178">
        <v>0.06</v>
      </c>
      <c r="L14" s="201">
        <v>0.46</v>
      </c>
      <c r="M14" s="201">
        <v>0.01</v>
      </c>
      <c r="N14" s="2"/>
    </row>
    <row r="15" spans="2:14">
      <c r="B15" s="2"/>
      <c r="C15" s="289"/>
      <c r="D15" s="289"/>
      <c r="E15" s="179" t="s">
        <v>5</v>
      </c>
      <c r="F15" s="180">
        <v>0.06</v>
      </c>
      <c r="G15" s="180">
        <v>0.41</v>
      </c>
      <c r="H15" s="184">
        <v>0.2</v>
      </c>
      <c r="I15" s="180">
        <v>0.11</v>
      </c>
      <c r="J15" s="185">
        <v>0.53</v>
      </c>
      <c r="K15" s="185" t="s">
        <v>4</v>
      </c>
      <c r="L15" s="172">
        <v>0.17</v>
      </c>
      <c r="M15" s="172">
        <v>0.14000000000000001</v>
      </c>
      <c r="N15" s="2"/>
    </row>
    <row r="16" spans="2:14">
      <c r="B16" s="2"/>
      <c r="C16" s="289"/>
      <c r="D16" s="289"/>
      <c r="E16" s="229" t="s">
        <v>6</v>
      </c>
      <c r="F16" s="180">
        <v>0.03</v>
      </c>
      <c r="G16" s="180">
        <v>0.55000000000000004</v>
      </c>
      <c r="H16" s="180">
        <v>0.01</v>
      </c>
      <c r="I16" s="180">
        <v>0.72</v>
      </c>
      <c r="J16" s="180" t="s">
        <v>4</v>
      </c>
      <c r="K16" s="180">
        <v>0.95</v>
      </c>
      <c r="L16" s="211" t="s">
        <v>4</v>
      </c>
      <c r="M16" s="180">
        <v>0.83</v>
      </c>
      <c r="N16" s="2"/>
    </row>
    <row r="17" spans="2:14">
      <c r="B17" s="2"/>
      <c r="C17" s="289"/>
      <c r="D17" s="289"/>
      <c r="E17" s="225" t="s">
        <v>950</v>
      </c>
      <c r="F17" s="250">
        <v>7.0000000000000007E-2</v>
      </c>
      <c r="G17" s="250">
        <v>0.38</v>
      </c>
      <c r="H17" s="250">
        <v>0.02</v>
      </c>
      <c r="I17" s="250">
        <v>0.67</v>
      </c>
      <c r="J17" s="250">
        <v>0.23</v>
      </c>
      <c r="K17" s="250">
        <v>0.09</v>
      </c>
      <c r="L17" s="262">
        <v>7.0000000000000007E-2</v>
      </c>
      <c r="M17" s="249">
        <v>0.37</v>
      </c>
      <c r="N17" s="2"/>
    </row>
    <row r="18" spans="2:14">
      <c r="B18" s="2"/>
      <c r="C18" s="289"/>
      <c r="D18" s="289"/>
      <c r="E18" s="225" t="s">
        <v>951</v>
      </c>
      <c r="F18" s="250">
        <v>0.05</v>
      </c>
      <c r="G18" s="250">
        <v>0.46</v>
      </c>
      <c r="H18" s="253">
        <v>0.04</v>
      </c>
      <c r="I18" s="250">
        <v>0.51</v>
      </c>
      <c r="J18" s="250">
        <v>7.0000000000000007E-2</v>
      </c>
      <c r="K18" s="250">
        <v>0.36</v>
      </c>
      <c r="L18" s="249">
        <v>0.02</v>
      </c>
      <c r="M18" s="249">
        <v>0.04</v>
      </c>
      <c r="N18" s="2"/>
    </row>
    <row r="19" spans="2:14">
      <c r="B19" s="2"/>
      <c r="C19" s="290"/>
      <c r="D19" s="290"/>
      <c r="E19" s="226" t="s">
        <v>952</v>
      </c>
      <c r="F19" s="251">
        <v>0.06</v>
      </c>
      <c r="G19" s="251">
        <v>0.42</v>
      </c>
      <c r="H19" s="251">
        <v>0.13</v>
      </c>
      <c r="I19" s="251">
        <v>0.21</v>
      </c>
      <c r="J19" s="255">
        <v>0.1</v>
      </c>
      <c r="K19" s="251">
        <v>0.26</v>
      </c>
      <c r="L19" s="248">
        <v>0.14000000000000001</v>
      </c>
      <c r="M19" s="251">
        <v>0.19</v>
      </c>
      <c r="N19" s="2"/>
    </row>
    <row r="20" spans="2:14">
      <c r="B20" s="2"/>
      <c r="C20" s="288" t="s">
        <v>8</v>
      </c>
      <c r="D20" s="288">
        <v>8</v>
      </c>
      <c r="E20" s="177" t="s">
        <v>3</v>
      </c>
      <c r="F20" s="183">
        <v>0.91</v>
      </c>
      <c r="G20" s="183" t="s">
        <v>4</v>
      </c>
      <c r="H20" s="183">
        <v>0.59</v>
      </c>
      <c r="I20" s="183">
        <v>0.02</v>
      </c>
      <c r="J20" s="183">
        <v>0.77</v>
      </c>
      <c r="K20" s="183" t="s">
        <v>4</v>
      </c>
      <c r="L20" s="201">
        <v>0.56000000000000005</v>
      </c>
      <c r="M20" s="185">
        <v>0.03</v>
      </c>
      <c r="N20" s="2"/>
    </row>
    <row r="21" spans="2:14">
      <c r="B21" s="2"/>
      <c r="C21" s="289"/>
      <c r="D21" s="289"/>
      <c r="E21" s="229" t="s">
        <v>5</v>
      </c>
      <c r="F21" s="184">
        <v>0.4</v>
      </c>
      <c r="G21" s="180">
        <v>0.09</v>
      </c>
      <c r="H21" s="180">
        <v>7.0000000000000007E-2</v>
      </c>
      <c r="I21" s="180">
        <v>0.52</v>
      </c>
      <c r="J21" s="180">
        <v>0.09</v>
      </c>
      <c r="K21" s="180">
        <v>0.47</v>
      </c>
      <c r="L21" s="211">
        <v>0.05</v>
      </c>
      <c r="M21" s="180">
        <v>0.59</v>
      </c>
      <c r="N21" s="2"/>
    </row>
    <row r="22" spans="2:14">
      <c r="B22" s="2"/>
      <c r="C22" s="289"/>
      <c r="D22" s="289"/>
      <c r="E22" s="229" t="s">
        <v>6</v>
      </c>
      <c r="F22" s="180">
        <v>0.13</v>
      </c>
      <c r="G22" s="180">
        <v>0.38</v>
      </c>
      <c r="H22" s="180">
        <v>0.28000000000000003</v>
      </c>
      <c r="I22" s="180">
        <v>0.18</v>
      </c>
      <c r="J22" s="180">
        <v>0.03</v>
      </c>
      <c r="K22" s="180">
        <v>0.68</v>
      </c>
      <c r="L22" s="211">
        <v>0.26</v>
      </c>
      <c r="M22" s="180">
        <v>0.19</v>
      </c>
      <c r="N22" s="2"/>
    </row>
    <row r="23" spans="2:14">
      <c r="B23" s="2"/>
      <c r="C23" s="289"/>
      <c r="D23" s="289"/>
      <c r="E23" s="225" t="s">
        <v>950</v>
      </c>
      <c r="F23" s="254">
        <v>0.79</v>
      </c>
      <c r="G23" s="254" t="s">
        <v>4</v>
      </c>
      <c r="H23" s="250">
        <v>0.51</v>
      </c>
      <c r="I23" s="250">
        <v>0.05</v>
      </c>
      <c r="J23" s="254">
        <v>0.88</v>
      </c>
      <c r="K23" s="254" t="s">
        <v>4</v>
      </c>
      <c r="L23" s="263">
        <v>0.52</v>
      </c>
      <c r="M23" s="254">
        <v>0.04</v>
      </c>
      <c r="N23" s="2"/>
    </row>
    <row r="24" spans="2:14">
      <c r="B24" s="2"/>
      <c r="C24" s="289"/>
      <c r="D24" s="289"/>
      <c r="E24" s="225" t="s">
        <v>951</v>
      </c>
      <c r="F24" s="253">
        <v>0.12</v>
      </c>
      <c r="G24" s="250">
        <v>0.39</v>
      </c>
      <c r="H24" s="250">
        <v>0.01</v>
      </c>
      <c r="I24" s="250">
        <v>0.87</v>
      </c>
      <c r="J24" s="250">
        <v>0.18</v>
      </c>
      <c r="K24" s="250">
        <v>0.28999999999999998</v>
      </c>
      <c r="L24" s="262">
        <v>0.01</v>
      </c>
      <c r="M24" s="250">
        <v>0.79</v>
      </c>
      <c r="N24" s="2"/>
    </row>
    <row r="25" spans="2:14">
      <c r="B25" s="2"/>
      <c r="C25" s="290"/>
      <c r="D25" s="290"/>
      <c r="E25" s="226" t="s">
        <v>952</v>
      </c>
      <c r="F25" s="251">
        <v>0.06</v>
      </c>
      <c r="G25" s="251">
        <v>0.55000000000000004</v>
      </c>
      <c r="H25" s="251">
        <v>0.04</v>
      </c>
      <c r="I25" s="251">
        <v>0.62</v>
      </c>
      <c r="J25" s="251">
        <v>0.09</v>
      </c>
      <c r="K25" s="251">
        <v>0.48</v>
      </c>
      <c r="L25" s="248">
        <v>0.25</v>
      </c>
      <c r="M25" s="251">
        <v>0.63</v>
      </c>
      <c r="N25" s="2"/>
    </row>
    <row r="26" spans="2:14">
      <c r="B26" s="2"/>
      <c r="C26" s="288" t="s">
        <v>9</v>
      </c>
      <c r="D26" s="288">
        <v>64</v>
      </c>
      <c r="E26" s="229" t="s">
        <v>3</v>
      </c>
      <c r="F26" s="180">
        <v>0.01</v>
      </c>
      <c r="G26" s="180">
        <v>0.44</v>
      </c>
      <c r="H26" s="180">
        <v>0.03</v>
      </c>
      <c r="I26" s="180">
        <v>0.21</v>
      </c>
      <c r="J26" s="180">
        <v>0.24</v>
      </c>
      <c r="K26" s="180" t="s">
        <v>4</v>
      </c>
      <c r="L26" s="172">
        <v>0.09</v>
      </c>
      <c r="M26" s="180">
        <v>0.02</v>
      </c>
      <c r="N26" s="2"/>
    </row>
    <row r="27" spans="2:14">
      <c r="B27" s="2"/>
      <c r="C27" s="289"/>
      <c r="D27" s="289"/>
      <c r="E27" s="179" t="s">
        <v>5</v>
      </c>
      <c r="F27" s="180">
        <v>0.02</v>
      </c>
      <c r="G27" s="180">
        <v>0.25</v>
      </c>
      <c r="H27" s="180">
        <v>0.02</v>
      </c>
      <c r="I27" s="180">
        <v>0.22</v>
      </c>
      <c r="J27" s="180">
        <v>0.12</v>
      </c>
      <c r="K27" s="180" t="s">
        <v>4</v>
      </c>
      <c r="L27" s="172" t="s">
        <v>4</v>
      </c>
      <c r="M27" s="180">
        <v>0.76</v>
      </c>
      <c r="N27" s="2"/>
    </row>
    <row r="28" spans="2:14">
      <c r="B28" s="2"/>
      <c r="C28" s="289"/>
      <c r="D28" s="289"/>
      <c r="E28" s="229" t="s">
        <v>6</v>
      </c>
      <c r="F28" s="180">
        <v>0.01</v>
      </c>
      <c r="G28" s="180">
        <v>0.36</v>
      </c>
      <c r="H28" s="184">
        <v>0.1</v>
      </c>
      <c r="I28" s="180">
        <v>0.01</v>
      </c>
      <c r="J28" s="180">
        <v>0.26</v>
      </c>
      <c r="K28" s="180" t="s">
        <v>4</v>
      </c>
      <c r="L28" s="211">
        <v>0.08</v>
      </c>
      <c r="M28" s="180">
        <v>0.02</v>
      </c>
      <c r="N28" s="2"/>
    </row>
    <row r="29" spans="2:14">
      <c r="B29" s="2"/>
      <c r="C29" s="289"/>
      <c r="D29" s="289"/>
      <c r="E29" s="225" t="s">
        <v>950</v>
      </c>
      <c r="F29" s="250">
        <v>0.01</v>
      </c>
      <c r="G29" s="253">
        <v>0.5</v>
      </c>
      <c r="H29" s="250">
        <v>0.03</v>
      </c>
      <c r="I29" s="250">
        <v>0.18</v>
      </c>
      <c r="J29" s="250">
        <v>0.25</v>
      </c>
      <c r="K29" s="250" t="s">
        <v>4</v>
      </c>
      <c r="L29" s="262">
        <v>0.09</v>
      </c>
      <c r="M29" s="262">
        <v>0.02</v>
      </c>
      <c r="N29" s="2"/>
    </row>
    <row r="30" spans="2:14">
      <c r="B30" s="2"/>
      <c r="C30" s="289"/>
      <c r="D30" s="289"/>
      <c r="E30" s="225" t="s">
        <v>951</v>
      </c>
      <c r="F30" s="250">
        <v>0.01</v>
      </c>
      <c r="G30" s="250">
        <v>0.57999999999999996</v>
      </c>
      <c r="H30" s="250">
        <v>0.06</v>
      </c>
      <c r="I30" s="250">
        <v>0.04</v>
      </c>
      <c r="J30" s="254">
        <v>0.66</v>
      </c>
      <c r="K30" s="254" t="s">
        <v>4</v>
      </c>
      <c r="L30" s="249">
        <v>0.15</v>
      </c>
      <c r="M30" s="250" t="s">
        <v>4</v>
      </c>
      <c r="N30" s="2"/>
    </row>
    <row r="31" spans="2:14">
      <c r="B31" s="2"/>
      <c r="C31" s="290"/>
      <c r="D31" s="290"/>
      <c r="E31" s="226" t="s">
        <v>952</v>
      </c>
      <c r="F31" s="251" t="s">
        <v>4</v>
      </c>
      <c r="G31" s="251">
        <v>0.85</v>
      </c>
      <c r="H31" s="255">
        <v>0.04</v>
      </c>
      <c r="I31" s="251">
        <v>0.11</v>
      </c>
      <c r="J31" s="251">
        <v>0.27</v>
      </c>
      <c r="K31" s="251" t="s">
        <v>4</v>
      </c>
      <c r="L31" s="248">
        <v>7.0000000000000007E-2</v>
      </c>
      <c r="M31" s="251">
        <v>0.03</v>
      </c>
      <c r="N31" s="2"/>
    </row>
    <row r="32" spans="2:14">
      <c r="B32" s="2"/>
      <c r="C32" s="288" t="s">
        <v>10</v>
      </c>
      <c r="D32" s="288">
        <v>15</v>
      </c>
      <c r="E32" s="229" t="s">
        <v>3</v>
      </c>
      <c r="F32" s="185">
        <v>0.69</v>
      </c>
      <c r="G32" s="185" t="s">
        <v>4</v>
      </c>
      <c r="H32" s="275">
        <v>0.3</v>
      </c>
      <c r="I32" s="185">
        <v>0.04</v>
      </c>
      <c r="J32" s="185">
        <v>0.43</v>
      </c>
      <c r="K32" s="185" t="s">
        <v>4</v>
      </c>
      <c r="L32" s="172">
        <v>0.24</v>
      </c>
      <c r="M32" s="180">
        <v>0.06</v>
      </c>
      <c r="N32" s="2"/>
    </row>
    <row r="33" spans="2:14">
      <c r="B33" s="2"/>
      <c r="C33" s="289"/>
      <c r="D33" s="289"/>
      <c r="E33" s="179" t="s">
        <v>5</v>
      </c>
      <c r="F33" s="185">
        <v>0.78</v>
      </c>
      <c r="G33" s="185" t="s">
        <v>4</v>
      </c>
      <c r="H33" s="180">
        <v>0.17</v>
      </c>
      <c r="I33" s="180">
        <v>0.12</v>
      </c>
      <c r="J33" s="185">
        <v>0.39</v>
      </c>
      <c r="K33" s="185">
        <v>0.01</v>
      </c>
      <c r="L33" s="172">
        <v>0.14000000000000001</v>
      </c>
      <c r="M33" s="172">
        <v>0.18</v>
      </c>
      <c r="N33" s="2"/>
    </row>
    <row r="34" spans="2:14">
      <c r="B34" s="2"/>
      <c r="C34" s="289"/>
      <c r="D34" s="289"/>
      <c r="E34" s="229" t="s">
        <v>6</v>
      </c>
      <c r="F34" s="180">
        <v>0.28999999999999998</v>
      </c>
      <c r="G34" s="180">
        <v>0.03</v>
      </c>
      <c r="H34" s="180">
        <v>0.26</v>
      </c>
      <c r="I34" s="180">
        <v>0.05</v>
      </c>
      <c r="J34" s="184">
        <v>0.1</v>
      </c>
      <c r="K34" s="180">
        <v>0.25</v>
      </c>
      <c r="L34" s="211">
        <v>0.04</v>
      </c>
      <c r="M34" s="180">
        <v>0.49</v>
      </c>
      <c r="N34" s="2"/>
    </row>
    <row r="35" spans="2:14">
      <c r="B35" s="2"/>
      <c r="C35" s="289"/>
      <c r="D35" s="289"/>
      <c r="E35" s="225" t="s">
        <v>950</v>
      </c>
      <c r="F35" s="254">
        <v>0.57999999999999996</v>
      </c>
      <c r="G35" s="254" t="s">
        <v>4</v>
      </c>
      <c r="H35" s="260">
        <v>0.35</v>
      </c>
      <c r="I35" s="254">
        <v>0.02</v>
      </c>
      <c r="J35" s="254">
        <v>0.33</v>
      </c>
      <c r="K35" s="254">
        <v>0.03</v>
      </c>
      <c r="L35" s="263">
        <v>0.41</v>
      </c>
      <c r="M35" s="254">
        <v>0.01</v>
      </c>
      <c r="N35" s="2"/>
    </row>
    <row r="36" spans="2:14">
      <c r="B36" s="2"/>
      <c r="C36" s="289"/>
      <c r="D36" s="289"/>
      <c r="E36" s="225" t="s">
        <v>951</v>
      </c>
      <c r="F36" s="254">
        <v>0.66</v>
      </c>
      <c r="G36" s="254" t="s">
        <v>4</v>
      </c>
      <c r="H36" s="250">
        <v>0.18</v>
      </c>
      <c r="I36" s="250">
        <v>0.12</v>
      </c>
      <c r="J36" s="260">
        <v>0.3</v>
      </c>
      <c r="K36" s="254">
        <v>0.04</v>
      </c>
      <c r="L36" s="263">
        <v>0.36</v>
      </c>
      <c r="M36" s="252">
        <v>0.02</v>
      </c>
      <c r="N36" s="2"/>
    </row>
    <row r="37" spans="2:14">
      <c r="B37" s="2"/>
      <c r="C37" s="290"/>
      <c r="D37" s="290"/>
      <c r="E37" s="226" t="s">
        <v>952</v>
      </c>
      <c r="F37" s="251" t="s">
        <v>4</v>
      </c>
      <c r="G37" s="251">
        <v>0.84</v>
      </c>
      <c r="H37" s="251">
        <v>0.03</v>
      </c>
      <c r="I37" s="251">
        <v>0.52</v>
      </c>
      <c r="J37" s="255">
        <v>0.01</v>
      </c>
      <c r="K37" s="255">
        <v>0.8</v>
      </c>
      <c r="L37" s="248" t="s">
        <v>4</v>
      </c>
      <c r="M37" s="251">
        <v>0.94</v>
      </c>
      <c r="N37" s="2"/>
    </row>
    <row r="38" spans="2:14">
      <c r="B38" s="2"/>
      <c r="C38" s="288" t="s">
        <v>11</v>
      </c>
      <c r="D38" s="288">
        <v>24</v>
      </c>
      <c r="E38" s="229" t="s">
        <v>3</v>
      </c>
      <c r="F38" s="180">
        <v>0.34</v>
      </c>
      <c r="G38" s="185" t="s">
        <v>4</v>
      </c>
      <c r="H38" s="180">
        <v>0.16</v>
      </c>
      <c r="I38" s="180">
        <v>0.06</v>
      </c>
      <c r="J38" s="180">
        <v>0.28999999999999998</v>
      </c>
      <c r="K38" s="180" t="s">
        <v>4</v>
      </c>
      <c r="L38" s="172">
        <v>0.06</v>
      </c>
      <c r="M38" s="180">
        <v>0.23</v>
      </c>
      <c r="N38" s="2"/>
    </row>
    <row r="39" spans="2:14">
      <c r="B39" s="2"/>
      <c r="C39" s="289"/>
      <c r="D39" s="289"/>
      <c r="E39" s="179" t="s">
        <v>5</v>
      </c>
      <c r="F39" s="180">
        <v>0.08</v>
      </c>
      <c r="G39" s="180">
        <v>0.18</v>
      </c>
      <c r="H39" s="180">
        <v>0.01</v>
      </c>
      <c r="I39" s="180">
        <v>0.06</v>
      </c>
      <c r="J39" s="180">
        <v>0.22</v>
      </c>
      <c r="K39" s="180">
        <v>0.02</v>
      </c>
      <c r="L39" s="172">
        <v>0.03</v>
      </c>
      <c r="M39" s="180">
        <v>0.43</v>
      </c>
      <c r="N39" s="2"/>
    </row>
    <row r="40" spans="2:14">
      <c r="B40" s="2"/>
      <c r="C40" s="289"/>
      <c r="D40" s="289"/>
      <c r="E40" s="229" t="s">
        <v>6</v>
      </c>
      <c r="F40" s="180">
        <v>0.04</v>
      </c>
      <c r="G40" s="180" t="s">
        <v>4</v>
      </c>
      <c r="H40" s="185">
        <v>0.37</v>
      </c>
      <c r="I40" s="185" t="s">
        <v>4</v>
      </c>
      <c r="J40" s="180">
        <v>0.21</v>
      </c>
      <c r="K40" s="180">
        <v>0.03</v>
      </c>
      <c r="L40" s="211">
        <v>0.28000000000000003</v>
      </c>
      <c r="M40" s="211">
        <v>0.01</v>
      </c>
      <c r="N40" s="2"/>
    </row>
    <row r="41" spans="2:14">
      <c r="B41" s="2"/>
      <c r="C41" s="289"/>
      <c r="D41" s="289"/>
      <c r="E41" s="225" t="s">
        <v>950</v>
      </c>
      <c r="F41" s="250">
        <v>0.03</v>
      </c>
      <c r="G41" s="250">
        <v>0.42</v>
      </c>
      <c r="H41" s="250">
        <v>0.1</v>
      </c>
      <c r="I41" s="250">
        <v>0.13</v>
      </c>
      <c r="J41" s="250">
        <v>0.02</v>
      </c>
      <c r="K41" s="250">
        <v>0.54</v>
      </c>
      <c r="L41" s="262">
        <v>0.08</v>
      </c>
      <c r="M41" s="250">
        <v>0.04</v>
      </c>
      <c r="N41" s="2"/>
    </row>
    <row r="42" spans="2:14">
      <c r="B42" s="2"/>
      <c r="C42" s="289"/>
      <c r="D42" s="289"/>
      <c r="E42" s="225" t="s">
        <v>951</v>
      </c>
      <c r="F42" s="254">
        <v>0.31</v>
      </c>
      <c r="G42" s="254" t="s">
        <v>4</v>
      </c>
      <c r="H42" s="250">
        <v>0.09</v>
      </c>
      <c r="I42" s="250">
        <v>0.15</v>
      </c>
      <c r="J42" s="254">
        <v>0.36</v>
      </c>
      <c r="K42" s="254" t="s">
        <v>4</v>
      </c>
      <c r="L42" s="262">
        <v>0.02</v>
      </c>
      <c r="M42" s="250">
        <v>0.46</v>
      </c>
      <c r="N42" s="2"/>
    </row>
    <row r="43" spans="2:14">
      <c r="B43" s="2"/>
      <c r="C43" s="290"/>
      <c r="D43" s="290"/>
      <c r="E43" s="226" t="s">
        <v>952</v>
      </c>
      <c r="F43" s="251">
        <v>0.11</v>
      </c>
      <c r="G43" s="251">
        <v>0.11</v>
      </c>
      <c r="H43" s="251">
        <v>0.08</v>
      </c>
      <c r="I43" s="251">
        <v>0.18</v>
      </c>
      <c r="J43" s="251">
        <v>0.04</v>
      </c>
      <c r="K43" s="251">
        <v>0.32</v>
      </c>
      <c r="L43" s="248">
        <v>0.03</v>
      </c>
      <c r="M43" s="248">
        <v>0.39</v>
      </c>
      <c r="N43" s="2"/>
    </row>
    <row r="44" spans="2:14">
      <c r="B44" s="2"/>
      <c r="C44" s="288" t="s">
        <v>12</v>
      </c>
      <c r="D44" s="288">
        <v>15</v>
      </c>
      <c r="E44" s="229" t="s">
        <v>3</v>
      </c>
      <c r="F44" s="180">
        <v>0.05</v>
      </c>
      <c r="G44" s="180">
        <v>0.41</v>
      </c>
      <c r="H44" s="185">
        <v>0.33</v>
      </c>
      <c r="I44" s="185">
        <v>0.02</v>
      </c>
      <c r="J44" s="184">
        <v>0.1</v>
      </c>
      <c r="K44" s="180">
        <v>0.26</v>
      </c>
      <c r="L44" s="201">
        <v>0.38</v>
      </c>
      <c r="M44" s="185">
        <v>0.02</v>
      </c>
      <c r="N44" s="2"/>
    </row>
    <row r="45" spans="2:14">
      <c r="B45" s="2"/>
      <c r="C45" s="289"/>
      <c r="D45" s="289"/>
      <c r="E45" s="229" t="s">
        <v>5</v>
      </c>
      <c r="F45" s="180">
        <v>0.33</v>
      </c>
      <c r="G45" s="185">
        <v>0.02</v>
      </c>
      <c r="H45" s="185">
        <v>0.06</v>
      </c>
      <c r="I45" s="185" t="s">
        <v>4</v>
      </c>
      <c r="J45" s="180">
        <v>0.22</v>
      </c>
      <c r="K45" s="180">
        <v>0.08</v>
      </c>
      <c r="L45" s="274">
        <v>0.37</v>
      </c>
      <c r="M45" s="274">
        <v>0.02</v>
      </c>
      <c r="N45" s="2"/>
    </row>
    <row r="46" spans="2:14">
      <c r="B46" s="2"/>
      <c r="C46" s="289"/>
      <c r="D46" s="289"/>
      <c r="E46" s="229" t="s">
        <v>6</v>
      </c>
      <c r="F46" s="180" t="s">
        <v>4</v>
      </c>
      <c r="G46" s="180">
        <v>0.93</v>
      </c>
      <c r="H46" s="180">
        <v>0.04</v>
      </c>
      <c r="I46" s="180">
        <v>0.48</v>
      </c>
      <c r="J46" s="273" t="s">
        <v>4</v>
      </c>
      <c r="K46" s="180">
        <v>0.85</v>
      </c>
      <c r="L46" s="211">
        <v>0.22</v>
      </c>
      <c r="M46" s="180">
        <v>0.08</v>
      </c>
      <c r="N46" s="2"/>
    </row>
    <row r="47" spans="2:14">
      <c r="B47" s="2"/>
      <c r="C47" s="289"/>
      <c r="D47" s="289"/>
      <c r="E47" s="225" t="s">
        <v>950</v>
      </c>
      <c r="F47" s="250">
        <v>0.04</v>
      </c>
      <c r="G47" s="250">
        <v>0.47</v>
      </c>
      <c r="H47" s="250">
        <v>0.01</v>
      </c>
      <c r="I47" s="250">
        <v>0.77</v>
      </c>
      <c r="J47" s="253">
        <v>0.01</v>
      </c>
      <c r="K47" s="250">
        <v>0.76</v>
      </c>
      <c r="L47" s="262">
        <v>0.01</v>
      </c>
      <c r="M47" s="262">
        <v>0.75</v>
      </c>
      <c r="N47" s="2"/>
    </row>
    <row r="48" spans="2:14">
      <c r="B48" s="2"/>
      <c r="C48" s="289"/>
      <c r="D48" s="289"/>
      <c r="E48" s="225" t="s">
        <v>951</v>
      </c>
      <c r="F48" s="254">
        <v>0.61</v>
      </c>
      <c r="G48" s="254" t="s">
        <v>4</v>
      </c>
      <c r="H48" s="250">
        <v>0.04</v>
      </c>
      <c r="I48" s="250">
        <v>0.37</v>
      </c>
      <c r="J48" s="254">
        <v>0.47</v>
      </c>
      <c r="K48" s="254" t="s">
        <v>4</v>
      </c>
      <c r="L48" s="249">
        <v>7.0000000000000007E-2</v>
      </c>
      <c r="M48" s="249">
        <v>0.32</v>
      </c>
      <c r="N48" s="2"/>
    </row>
    <row r="49" spans="2:14">
      <c r="B49" s="2"/>
      <c r="C49" s="290"/>
      <c r="D49" s="290"/>
      <c r="E49" s="226" t="s">
        <v>952</v>
      </c>
      <c r="F49" s="251">
        <v>0.03</v>
      </c>
      <c r="G49" s="251">
        <v>0.51</v>
      </c>
      <c r="H49" s="251">
        <v>0.01</v>
      </c>
      <c r="I49" s="251">
        <v>0.79</v>
      </c>
      <c r="J49" s="257" t="s">
        <v>4</v>
      </c>
      <c r="K49" s="251">
        <v>0.95</v>
      </c>
      <c r="L49" s="248">
        <v>0.04</v>
      </c>
      <c r="M49" s="255">
        <v>0.5</v>
      </c>
      <c r="N49" s="2"/>
    </row>
    <row r="50" spans="2:14">
      <c r="B50" s="2"/>
      <c r="C50" s="288" t="s">
        <v>13</v>
      </c>
      <c r="D50" s="288">
        <v>202</v>
      </c>
      <c r="E50" s="187" t="s">
        <v>3</v>
      </c>
      <c r="F50" s="180" t="s">
        <v>4</v>
      </c>
      <c r="G50" s="188">
        <v>0.53</v>
      </c>
      <c r="H50" s="188">
        <v>0.03</v>
      </c>
      <c r="I50" s="188">
        <v>0.01</v>
      </c>
      <c r="J50" s="188">
        <v>0.01</v>
      </c>
      <c r="K50" s="188">
        <v>0.18</v>
      </c>
      <c r="L50" s="172" t="s">
        <v>4</v>
      </c>
      <c r="M50" s="188">
        <v>0.45</v>
      </c>
      <c r="N50" s="2"/>
    </row>
    <row r="51" spans="2:14">
      <c r="B51" s="2"/>
      <c r="C51" s="289"/>
      <c r="D51" s="289"/>
      <c r="E51" s="187" t="s">
        <v>5</v>
      </c>
      <c r="F51" s="180" t="s">
        <v>4</v>
      </c>
      <c r="G51" s="188">
        <v>0.46</v>
      </c>
      <c r="H51" s="188">
        <v>0.03</v>
      </c>
      <c r="I51" s="188">
        <v>0.01</v>
      </c>
      <c r="J51" s="189">
        <v>0.46</v>
      </c>
      <c r="K51" s="189" t="s">
        <v>4</v>
      </c>
      <c r="L51" s="172">
        <v>0.17</v>
      </c>
      <c r="M51" s="172" t="s">
        <v>4</v>
      </c>
      <c r="N51" s="2"/>
    </row>
    <row r="52" spans="2:14">
      <c r="B52" s="2"/>
      <c r="C52" s="289"/>
      <c r="D52" s="289"/>
      <c r="E52" s="229" t="s">
        <v>6</v>
      </c>
      <c r="F52" s="180">
        <v>0.02</v>
      </c>
      <c r="G52" s="180">
        <v>0.03</v>
      </c>
      <c r="H52" s="180">
        <v>0.11</v>
      </c>
      <c r="I52" s="180" t="s">
        <v>4</v>
      </c>
      <c r="J52" s="185">
        <v>0.55000000000000004</v>
      </c>
      <c r="K52" s="185" t="s">
        <v>4</v>
      </c>
      <c r="L52" s="274">
        <v>0.42</v>
      </c>
      <c r="M52" s="274" t="s">
        <v>4</v>
      </c>
      <c r="N52" s="2"/>
    </row>
    <row r="53" spans="2:14">
      <c r="B53" s="2"/>
      <c r="C53" s="289"/>
      <c r="D53" s="289"/>
      <c r="E53" s="225" t="s">
        <v>950</v>
      </c>
      <c r="F53" s="250">
        <v>0.08</v>
      </c>
      <c r="G53" s="258">
        <v>7.0000000000000007E-2</v>
      </c>
      <c r="H53" s="258" t="s">
        <v>4</v>
      </c>
      <c r="I53" s="258">
        <v>0.62</v>
      </c>
      <c r="J53" s="259">
        <v>0.43</v>
      </c>
      <c r="K53" s="259" t="s">
        <v>4</v>
      </c>
      <c r="L53" s="249">
        <v>0.22</v>
      </c>
      <c r="M53" s="258" t="s">
        <v>4</v>
      </c>
      <c r="N53" s="2"/>
    </row>
    <row r="54" spans="2:14">
      <c r="B54" s="2"/>
      <c r="C54" s="289"/>
      <c r="D54" s="289"/>
      <c r="E54" s="225" t="s">
        <v>951</v>
      </c>
      <c r="F54" s="250">
        <v>0.01</v>
      </c>
      <c r="G54" s="258">
        <v>0.25</v>
      </c>
      <c r="H54" s="258">
        <v>0.03</v>
      </c>
      <c r="I54" s="258">
        <v>0.01</v>
      </c>
      <c r="J54" s="261">
        <v>0.1</v>
      </c>
      <c r="K54" s="258" t="s">
        <v>4</v>
      </c>
      <c r="L54" s="249">
        <v>0.05</v>
      </c>
      <c r="M54" s="249" t="s">
        <v>4</v>
      </c>
      <c r="N54" s="2"/>
    </row>
    <row r="55" spans="2:14">
      <c r="B55" s="2"/>
      <c r="C55" s="290"/>
      <c r="D55" s="290"/>
      <c r="E55" s="226" t="s">
        <v>952</v>
      </c>
      <c r="F55" s="251">
        <v>0.01</v>
      </c>
      <c r="G55" s="251">
        <v>0.09</v>
      </c>
      <c r="H55" s="251">
        <v>0.04</v>
      </c>
      <c r="I55" s="251">
        <v>0.01</v>
      </c>
      <c r="J55" s="256">
        <v>0.33</v>
      </c>
      <c r="K55" s="256" t="s">
        <v>4</v>
      </c>
      <c r="L55" s="248">
        <v>0.24</v>
      </c>
      <c r="M55" s="248" t="s">
        <v>4</v>
      </c>
      <c r="N55" s="2"/>
    </row>
    <row r="56" spans="2:14">
      <c r="B56" s="2"/>
      <c r="C56" s="276" t="s">
        <v>913</v>
      </c>
      <c r="D56" s="276"/>
      <c r="E56" s="276"/>
      <c r="F56" s="276"/>
      <c r="G56" s="276"/>
      <c r="H56" s="276"/>
      <c r="I56" s="276"/>
      <c r="J56" s="276"/>
      <c r="K56" s="276"/>
      <c r="L56" s="2"/>
      <c r="M56" s="2"/>
      <c r="N56" s="2"/>
    </row>
    <row r="57" spans="2:14" ht="13" customHeight="1">
      <c r="B57" s="2"/>
      <c r="C57" s="202" t="s">
        <v>914</v>
      </c>
      <c r="D57" s="202"/>
      <c r="E57" s="202"/>
      <c r="F57" s="202"/>
      <c r="G57" s="202"/>
      <c r="H57" s="202"/>
      <c r="I57" s="202"/>
      <c r="J57" s="202"/>
      <c r="K57" s="202"/>
      <c r="L57" s="2"/>
      <c r="M57" s="2"/>
      <c r="N57" s="2"/>
    </row>
    <row r="58" spans="2:14" ht="33" customHeight="1">
      <c r="B58" s="2"/>
      <c r="C58" s="291" t="s">
        <v>935</v>
      </c>
      <c r="D58" s="291"/>
      <c r="E58" s="291"/>
      <c r="F58" s="291"/>
      <c r="G58" s="291"/>
      <c r="H58" s="291"/>
      <c r="I58" s="291"/>
      <c r="J58" s="291"/>
      <c r="K58" s="291"/>
      <c r="L58" s="291"/>
      <c r="M58" s="291"/>
      <c r="N58" s="2"/>
    </row>
    <row r="59" spans="2:14" ht="32" customHeight="1">
      <c r="B59" s="2"/>
      <c r="C59" s="291" t="s">
        <v>936</v>
      </c>
      <c r="D59" s="291"/>
      <c r="E59" s="291"/>
      <c r="F59" s="291"/>
      <c r="G59" s="291"/>
      <c r="H59" s="291"/>
      <c r="I59" s="291"/>
      <c r="J59" s="291"/>
      <c r="K59" s="291"/>
      <c r="L59" s="291"/>
      <c r="M59" s="291"/>
      <c r="N59" s="2"/>
    </row>
    <row r="60" spans="2:14">
      <c r="B60" s="2"/>
      <c r="C60" s="2"/>
      <c r="D60" s="2"/>
      <c r="E60" s="2"/>
      <c r="F60" s="2"/>
      <c r="G60" s="2"/>
      <c r="H60" s="2"/>
      <c r="I60" s="2"/>
      <c r="J60" s="2"/>
      <c r="K60" s="2"/>
      <c r="L60" s="2"/>
    </row>
  </sheetData>
  <mergeCells count="23">
    <mergeCell ref="C58:M58"/>
    <mergeCell ref="C59:M59"/>
    <mergeCell ref="F6:G6"/>
    <mergeCell ref="H6:I6"/>
    <mergeCell ref="J6:K6"/>
    <mergeCell ref="C44:C49"/>
    <mergeCell ref="D44:D49"/>
    <mergeCell ref="C50:C55"/>
    <mergeCell ref="D50:D55"/>
    <mergeCell ref="C38:C43"/>
    <mergeCell ref="D38:D43"/>
    <mergeCell ref="C5:M5"/>
    <mergeCell ref="L6:M6"/>
    <mergeCell ref="C26:C31"/>
    <mergeCell ref="D26:D31"/>
    <mergeCell ref="C32:C37"/>
    <mergeCell ref="D32:D37"/>
    <mergeCell ref="C8:C13"/>
    <mergeCell ref="D8:D13"/>
    <mergeCell ref="C14:C19"/>
    <mergeCell ref="D14:D19"/>
    <mergeCell ref="C20:C25"/>
    <mergeCell ref="D20:D25"/>
  </mergeCells>
  <phoneticPr fontId="38" type="noConversion"/>
  <pageMargins left="0.75" right="0.75" top="1" bottom="1" header="0.5" footer="0.5"/>
  <pageSetup scale="67" orientation="portrait" horizontalDpi="4294967292" verticalDpi="4294967292"/>
  <rowBreaks count="2" manualBreakCount="2">
    <brk id="59" max="16383" man="1"/>
    <brk id="60" max="16383" man="1"/>
  </rowBreaks>
  <colBreaks count="1" manualBreakCount="1">
    <brk id="13" max="1048575" man="1"/>
  </col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33"/>
  <sheetViews>
    <sheetView topLeftCell="B2" zoomScale="125" zoomScaleNormal="125" zoomScalePageLayoutView="125" workbookViewId="0">
      <selection activeCell="J9" sqref="J9"/>
    </sheetView>
  </sheetViews>
  <sheetFormatPr baseColWidth="10" defaultRowHeight="15" x14ac:dyDescent="0"/>
  <cols>
    <col min="3" max="3" width="10.83203125" customWidth="1"/>
    <col min="4" max="4" width="3.83203125" customWidth="1"/>
    <col min="5" max="5" width="1.6640625" customWidth="1"/>
    <col min="6" max="6" width="5.83203125" customWidth="1"/>
    <col min="7" max="7" width="4.83203125" customWidth="1"/>
    <col min="8" max="8" width="2.1640625" customWidth="1"/>
    <col min="9" max="9" width="4.1640625" customWidth="1"/>
    <col min="10" max="10" width="10.1640625" customWidth="1"/>
    <col min="11" max="11" width="4.83203125" customWidth="1"/>
    <col min="12" max="12" width="1.6640625" customWidth="1"/>
    <col min="13" max="13" width="5.6640625" customWidth="1"/>
    <col min="14" max="14" width="9.6640625" customWidth="1"/>
    <col min="15" max="15" width="5.83203125" customWidth="1"/>
    <col min="16" max="16" width="2" customWidth="1"/>
    <col min="17" max="17" width="5.33203125" customWidth="1"/>
    <col min="18" max="18" width="10" customWidth="1"/>
  </cols>
  <sheetData>
    <row r="2" spans="2:20">
      <c r="B2" s="2"/>
      <c r="C2" s="2"/>
      <c r="D2" s="2"/>
      <c r="E2" s="2"/>
      <c r="F2" s="2"/>
      <c r="G2" s="2"/>
      <c r="H2" s="2"/>
      <c r="I2" s="2"/>
      <c r="J2" s="2"/>
      <c r="K2" s="2"/>
      <c r="L2" s="2"/>
      <c r="M2" s="2"/>
      <c r="N2" s="2"/>
      <c r="O2" s="2"/>
      <c r="P2" s="2"/>
      <c r="Q2" s="2"/>
    </row>
    <row r="3" spans="2:20">
      <c r="B3" s="2"/>
      <c r="C3" s="2"/>
      <c r="D3" s="2"/>
      <c r="E3" s="2"/>
      <c r="F3" s="2"/>
      <c r="G3" s="2"/>
      <c r="H3" s="2"/>
      <c r="I3" s="2"/>
      <c r="J3" s="2"/>
      <c r="K3" s="2"/>
      <c r="L3" s="2"/>
      <c r="M3" s="2"/>
      <c r="N3" s="2"/>
      <c r="O3" s="245"/>
      <c r="P3" s="245"/>
      <c r="Q3" s="245"/>
      <c r="R3" s="208"/>
      <c r="S3" s="208"/>
      <c r="T3" s="208"/>
    </row>
    <row r="4" spans="2:20">
      <c r="B4" s="277"/>
      <c r="C4" s="224" t="s">
        <v>938</v>
      </c>
      <c r="D4" s="204"/>
      <c r="E4" s="204"/>
      <c r="F4" s="204"/>
      <c r="G4" s="204"/>
      <c r="H4" s="204"/>
      <c r="I4" s="204"/>
      <c r="J4" s="204"/>
      <c r="K4" s="204"/>
      <c r="L4" s="204"/>
      <c r="M4" s="204"/>
      <c r="N4" s="204"/>
      <c r="O4" s="246"/>
      <c r="P4" s="246"/>
      <c r="Q4" s="246"/>
      <c r="R4" s="209"/>
      <c r="S4" s="209"/>
      <c r="T4" s="209"/>
    </row>
    <row r="5" spans="2:20" ht="31" customHeight="1">
      <c r="B5" s="277"/>
      <c r="C5" s="286" t="s">
        <v>954</v>
      </c>
      <c r="D5" s="286"/>
      <c r="E5" s="286"/>
      <c r="F5" s="286"/>
      <c r="G5" s="286"/>
      <c r="H5" s="286"/>
      <c r="I5" s="286"/>
      <c r="J5" s="286"/>
      <c r="K5" s="286"/>
      <c r="L5" s="286"/>
      <c r="M5" s="286"/>
      <c r="N5" s="286"/>
      <c r="O5" s="247"/>
      <c r="P5" s="247"/>
      <c r="Q5" s="247"/>
      <c r="R5" s="219"/>
      <c r="S5" s="210"/>
      <c r="T5" s="210"/>
    </row>
    <row r="6" spans="2:20" ht="63" customHeight="1">
      <c r="B6" s="277"/>
      <c r="C6" s="193" t="s">
        <v>14</v>
      </c>
      <c r="D6" s="287" t="s">
        <v>941</v>
      </c>
      <c r="E6" s="287"/>
      <c r="F6" s="287"/>
      <c r="G6" s="287" t="s">
        <v>944</v>
      </c>
      <c r="H6" s="287"/>
      <c r="I6" s="287"/>
      <c r="J6" s="230" t="s">
        <v>937</v>
      </c>
      <c r="K6" s="287" t="s">
        <v>945</v>
      </c>
      <c r="L6" s="287"/>
      <c r="M6" s="287"/>
      <c r="N6" s="230" t="s">
        <v>937</v>
      </c>
      <c r="O6" s="293"/>
      <c r="P6" s="293"/>
      <c r="Q6" s="293"/>
      <c r="R6" s="220"/>
      <c r="S6" s="209"/>
      <c r="T6" s="209"/>
    </row>
    <row r="7" spans="2:20">
      <c r="B7" s="277"/>
      <c r="C7" s="176"/>
      <c r="D7" s="300" t="s">
        <v>956</v>
      </c>
      <c r="E7" s="300"/>
      <c r="F7" s="300"/>
      <c r="G7" s="300" t="s">
        <v>956</v>
      </c>
      <c r="H7" s="300"/>
      <c r="I7" s="300"/>
      <c r="J7" s="232" t="s">
        <v>740</v>
      </c>
      <c r="K7" s="300" t="s">
        <v>956</v>
      </c>
      <c r="L7" s="300"/>
      <c r="M7" s="300"/>
      <c r="N7" s="232" t="s">
        <v>740</v>
      </c>
      <c r="O7" s="294"/>
      <c r="P7" s="294"/>
      <c r="Q7" s="294"/>
      <c r="R7" s="218"/>
      <c r="S7" s="209"/>
      <c r="T7" s="209"/>
    </row>
    <row r="8" spans="2:20">
      <c r="B8" s="277"/>
      <c r="C8" s="188" t="s">
        <v>2</v>
      </c>
      <c r="D8" s="206">
        <v>30</v>
      </c>
      <c r="E8" s="171" t="s">
        <v>939</v>
      </c>
      <c r="F8" s="172">
        <v>16</v>
      </c>
      <c r="G8" s="206">
        <v>40</v>
      </c>
      <c r="H8" s="171" t="s">
        <v>939</v>
      </c>
      <c r="I8" s="215">
        <v>26</v>
      </c>
      <c r="J8" s="207">
        <v>35</v>
      </c>
      <c r="K8" s="206">
        <v>141</v>
      </c>
      <c r="L8" s="171" t="s">
        <v>939</v>
      </c>
      <c r="M8" s="215">
        <v>89</v>
      </c>
      <c r="N8" s="207">
        <f>(K8-D8)/D8*100</f>
        <v>370</v>
      </c>
      <c r="O8" s="214"/>
      <c r="P8" s="211"/>
      <c r="Q8" s="217"/>
      <c r="R8" s="218"/>
      <c r="S8" s="209"/>
      <c r="T8" s="209"/>
    </row>
    <row r="9" spans="2:20">
      <c r="B9" s="277"/>
      <c r="C9" s="188" t="s">
        <v>7</v>
      </c>
      <c r="D9" s="206">
        <v>74</v>
      </c>
      <c r="E9" s="171" t="s">
        <v>939</v>
      </c>
      <c r="F9" s="172">
        <v>45</v>
      </c>
      <c r="G9" s="206">
        <v>81</v>
      </c>
      <c r="H9" s="171" t="s">
        <v>939</v>
      </c>
      <c r="I9" s="215">
        <v>28</v>
      </c>
      <c r="J9" s="207">
        <v>10</v>
      </c>
      <c r="K9" s="206">
        <v>476</v>
      </c>
      <c r="L9" s="171" t="s">
        <v>939</v>
      </c>
      <c r="M9" s="215">
        <v>162</v>
      </c>
      <c r="N9" s="207">
        <f t="shared" ref="N9:N14" si="0">(K9-D9)/D9*100</f>
        <v>543.24324324324323</v>
      </c>
      <c r="O9" s="214"/>
      <c r="P9" s="211"/>
      <c r="Q9" s="217"/>
      <c r="R9" s="218"/>
      <c r="S9" s="209"/>
      <c r="T9" s="209"/>
    </row>
    <row r="10" spans="2:20">
      <c r="B10" s="277"/>
      <c r="C10" s="188" t="s">
        <v>8</v>
      </c>
      <c r="D10" s="206">
        <v>44</v>
      </c>
      <c r="E10" s="171" t="s">
        <v>939</v>
      </c>
      <c r="F10" s="172">
        <v>22</v>
      </c>
      <c r="G10" s="206">
        <v>30</v>
      </c>
      <c r="H10" s="171" t="s">
        <v>939</v>
      </c>
      <c r="I10" s="215">
        <v>4</v>
      </c>
      <c r="J10" s="207">
        <v>35</v>
      </c>
      <c r="K10" s="206">
        <v>133</v>
      </c>
      <c r="L10" s="171" t="s">
        <v>939</v>
      </c>
      <c r="M10" s="215">
        <v>18</v>
      </c>
      <c r="N10" s="207">
        <f t="shared" si="0"/>
        <v>202.27272727272728</v>
      </c>
      <c r="O10" s="214"/>
      <c r="P10" s="211"/>
      <c r="Q10" s="217"/>
      <c r="R10" s="218"/>
      <c r="S10" s="205"/>
      <c r="T10" s="205"/>
    </row>
    <row r="11" spans="2:20">
      <c r="B11" s="277"/>
      <c r="C11" s="188" t="s">
        <v>9</v>
      </c>
      <c r="D11" s="206">
        <v>403</v>
      </c>
      <c r="E11" s="171" t="s">
        <v>939</v>
      </c>
      <c r="F11" s="172">
        <v>268</v>
      </c>
      <c r="G11" s="206">
        <v>552</v>
      </c>
      <c r="H11" s="171" t="s">
        <v>939</v>
      </c>
      <c r="I11" s="215">
        <v>396</v>
      </c>
      <c r="J11" s="207">
        <f t="shared" ref="J11:J13" si="1">(G11-D11)/D11*100</f>
        <v>36.972704714640194</v>
      </c>
      <c r="K11" s="206">
        <v>2030</v>
      </c>
      <c r="L11" s="171" t="s">
        <v>939</v>
      </c>
      <c r="M11" s="215">
        <v>1450</v>
      </c>
      <c r="N11" s="207">
        <f t="shared" si="0"/>
        <v>403.72208436724566</v>
      </c>
      <c r="O11" s="214"/>
      <c r="P11" s="211"/>
      <c r="Q11" s="217"/>
      <c r="R11" s="218"/>
      <c r="S11" s="205"/>
      <c r="T11" s="205"/>
    </row>
    <row r="12" spans="2:20">
      <c r="B12" s="277"/>
      <c r="C12" s="188" t="s">
        <v>10</v>
      </c>
      <c r="D12" s="206">
        <v>160</v>
      </c>
      <c r="E12" s="171" t="s">
        <v>939</v>
      </c>
      <c r="F12" s="172">
        <v>142</v>
      </c>
      <c r="G12" s="206">
        <v>14</v>
      </c>
      <c r="H12" s="171" t="s">
        <v>939</v>
      </c>
      <c r="I12" s="215">
        <v>14</v>
      </c>
      <c r="J12" s="207">
        <f t="shared" si="1"/>
        <v>-91.25</v>
      </c>
      <c r="K12" s="206">
        <v>24</v>
      </c>
      <c r="L12" s="171" t="s">
        <v>939</v>
      </c>
      <c r="M12" s="215">
        <v>14</v>
      </c>
      <c r="N12" s="207">
        <f t="shared" si="0"/>
        <v>-85</v>
      </c>
      <c r="O12" s="214"/>
      <c r="P12" s="211"/>
      <c r="Q12" s="217"/>
      <c r="R12" s="218"/>
      <c r="S12" s="205"/>
      <c r="T12" s="205"/>
    </row>
    <row r="13" spans="2:20">
      <c r="B13" s="277"/>
      <c r="C13" s="188" t="s">
        <v>11</v>
      </c>
      <c r="D13" s="206">
        <v>311</v>
      </c>
      <c r="E13" s="171" t="s">
        <v>939</v>
      </c>
      <c r="F13" s="172">
        <v>88</v>
      </c>
      <c r="G13" s="206">
        <v>42</v>
      </c>
      <c r="H13" s="171" t="s">
        <v>939</v>
      </c>
      <c r="I13" s="215">
        <v>15</v>
      </c>
      <c r="J13" s="207">
        <f t="shared" si="1"/>
        <v>-86.495176848874593</v>
      </c>
      <c r="K13" s="206">
        <v>259</v>
      </c>
      <c r="L13" s="171" t="s">
        <v>939</v>
      </c>
      <c r="M13" s="215">
        <v>91</v>
      </c>
      <c r="N13" s="207">
        <f t="shared" si="0"/>
        <v>-16.720257234726688</v>
      </c>
      <c r="O13" s="214"/>
      <c r="P13" s="211"/>
      <c r="Q13" s="217"/>
      <c r="R13" s="218"/>
      <c r="S13" s="205"/>
      <c r="T13" s="205"/>
    </row>
    <row r="14" spans="2:20">
      <c r="B14" s="277"/>
      <c r="C14" s="182" t="s">
        <v>12</v>
      </c>
      <c r="D14" s="212">
        <v>128</v>
      </c>
      <c r="E14" s="278" t="s">
        <v>939</v>
      </c>
      <c r="F14" s="200">
        <v>39</v>
      </c>
      <c r="G14" s="212">
        <v>61</v>
      </c>
      <c r="H14" s="278" t="s">
        <v>939</v>
      </c>
      <c r="I14" s="216">
        <v>33</v>
      </c>
      <c r="J14" s="213">
        <f>(G14-D14)/D14*100</f>
        <v>-52.34375</v>
      </c>
      <c r="K14" s="212">
        <v>113</v>
      </c>
      <c r="L14" s="278" t="s">
        <v>939</v>
      </c>
      <c r="M14" s="216">
        <v>61</v>
      </c>
      <c r="N14" s="213">
        <f t="shared" si="0"/>
        <v>-11.71875</v>
      </c>
      <c r="O14" s="214"/>
      <c r="P14" s="211"/>
      <c r="Q14" s="217"/>
      <c r="R14" s="218"/>
      <c r="S14" s="205"/>
      <c r="T14" s="205"/>
    </row>
    <row r="15" spans="2:20">
      <c r="B15" s="277"/>
      <c r="C15" s="180" t="s">
        <v>943</v>
      </c>
      <c r="D15" s="214">
        <v>202</v>
      </c>
      <c r="E15" s="278" t="s">
        <v>939</v>
      </c>
      <c r="F15" s="211">
        <v>226</v>
      </c>
      <c r="G15" s="214">
        <v>205</v>
      </c>
      <c r="H15" s="278" t="s">
        <v>939</v>
      </c>
      <c r="I15" s="217">
        <v>226</v>
      </c>
      <c r="J15" s="223">
        <v>1</v>
      </c>
      <c r="K15" s="214">
        <v>768</v>
      </c>
      <c r="L15" s="278" t="s">
        <v>939</v>
      </c>
      <c r="M15" s="217">
        <v>1190</v>
      </c>
      <c r="N15" s="223">
        <v>278</v>
      </c>
      <c r="O15" s="214"/>
      <c r="P15" s="211"/>
      <c r="Q15" s="217"/>
      <c r="R15" s="218"/>
      <c r="S15" s="205"/>
      <c r="T15" s="205"/>
    </row>
    <row r="16" spans="2:20" ht="21" customHeight="1">
      <c r="B16" s="277"/>
      <c r="C16" s="297" t="s">
        <v>953</v>
      </c>
      <c r="D16" s="297"/>
      <c r="E16" s="297"/>
      <c r="F16" s="297"/>
      <c r="G16" s="297"/>
      <c r="H16" s="297"/>
      <c r="I16" s="297"/>
      <c r="J16" s="297"/>
      <c r="K16" s="297"/>
      <c r="L16" s="297"/>
      <c r="M16" s="297"/>
      <c r="N16" s="297"/>
      <c r="O16" s="245"/>
      <c r="P16" s="245"/>
      <c r="Q16" s="245"/>
      <c r="R16" s="208"/>
    </row>
    <row r="17" spans="2:18" ht="19" customHeight="1">
      <c r="B17" s="277"/>
      <c r="C17" s="298" t="s">
        <v>955</v>
      </c>
      <c r="D17" s="298"/>
      <c r="E17" s="298"/>
      <c r="F17" s="298"/>
      <c r="G17" s="298"/>
      <c r="H17" s="298"/>
      <c r="I17" s="298"/>
      <c r="J17" s="298"/>
      <c r="K17" s="298"/>
      <c r="L17" s="298"/>
      <c r="M17" s="298"/>
      <c r="N17" s="298"/>
      <c r="O17" s="245"/>
      <c r="P17" s="245"/>
      <c r="Q17" s="245"/>
      <c r="R17" s="208"/>
    </row>
    <row r="18" spans="2:18" ht="9" customHeight="1">
      <c r="B18" s="277"/>
      <c r="C18" s="299"/>
      <c r="D18" s="299"/>
      <c r="E18" s="299"/>
      <c r="F18" s="299"/>
      <c r="G18" s="299"/>
      <c r="H18" s="299"/>
      <c r="I18" s="299"/>
      <c r="J18" s="299"/>
      <c r="K18" s="299"/>
      <c r="L18" s="299"/>
      <c r="M18" s="299"/>
      <c r="N18" s="299"/>
      <c r="O18" s="245"/>
      <c r="P18" s="245"/>
      <c r="Q18" s="245"/>
      <c r="R18" s="208"/>
    </row>
    <row r="19" spans="2:18">
      <c r="B19" s="277"/>
      <c r="C19" s="277"/>
      <c r="D19" s="277"/>
      <c r="E19" s="277"/>
      <c r="F19" s="277"/>
      <c r="G19" s="277"/>
      <c r="H19" s="277"/>
      <c r="I19" s="277"/>
      <c r="J19" s="277"/>
      <c r="K19" s="277"/>
      <c r="L19" s="277"/>
      <c r="M19" s="277"/>
      <c r="N19" s="277" t="s">
        <v>940</v>
      </c>
      <c r="O19" s="245"/>
      <c r="P19" s="245"/>
      <c r="Q19" s="245"/>
      <c r="R19" s="208"/>
    </row>
    <row r="20" spans="2:18">
      <c r="O20" s="208"/>
      <c r="P20" s="208"/>
      <c r="Q20" s="208"/>
      <c r="R20" s="208"/>
    </row>
    <row r="21" spans="2:18">
      <c r="O21" s="208"/>
      <c r="P21" s="208"/>
      <c r="Q21" s="208"/>
      <c r="R21" s="208"/>
    </row>
    <row r="23" spans="2:18">
      <c r="B23" s="208"/>
      <c r="C23" s="208"/>
      <c r="D23" s="208"/>
      <c r="E23" s="208"/>
      <c r="F23" s="208"/>
      <c r="G23" s="208"/>
      <c r="H23" s="208"/>
      <c r="I23" s="208"/>
    </row>
    <row r="24" spans="2:18">
      <c r="B24" s="208"/>
      <c r="C24" s="295"/>
      <c r="D24" s="295"/>
      <c r="E24" s="295"/>
      <c r="F24" s="220"/>
      <c r="G24" s="208"/>
      <c r="H24" s="208"/>
      <c r="I24" s="208"/>
      <c r="K24" s="234"/>
    </row>
    <row r="25" spans="2:18">
      <c r="B25" s="208"/>
      <c r="C25" s="296"/>
      <c r="D25" s="296"/>
      <c r="E25" s="296"/>
      <c r="F25" s="218"/>
      <c r="G25" s="208"/>
      <c r="H25" s="208"/>
      <c r="I25" s="208"/>
    </row>
    <row r="26" spans="2:18">
      <c r="B26" s="208"/>
      <c r="C26" s="221"/>
      <c r="D26" s="218"/>
      <c r="E26" s="222"/>
      <c r="F26" s="218"/>
      <c r="G26" s="208"/>
      <c r="H26" s="208"/>
      <c r="I26" s="208"/>
    </row>
    <row r="27" spans="2:18">
      <c r="B27" s="208"/>
      <c r="C27" s="221"/>
      <c r="D27" s="218"/>
      <c r="E27" s="222"/>
      <c r="F27" s="218"/>
      <c r="G27" s="208"/>
      <c r="H27" s="208"/>
      <c r="I27" s="208"/>
    </row>
    <row r="28" spans="2:18">
      <c r="B28" s="208"/>
      <c r="C28" s="221"/>
      <c r="D28" s="218"/>
      <c r="E28" s="222"/>
      <c r="F28" s="218"/>
      <c r="G28" s="208"/>
      <c r="H28" s="208"/>
      <c r="I28" s="208"/>
    </row>
    <row r="29" spans="2:18">
      <c r="B29" s="208"/>
      <c r="C29" s="221"/>
      <c r="D29" s="218"/>
      <c r="E29" s="222"/>
      <c r="F29" s="218"/>
      <c r="G29" s="208"/>
      <c r="H29" s="208"/>
      <c r="I29" s="208"/>
    </row>
    <row r="30" spans="2:18">
      <c r="B30" s="208"/>
      <c r="C30" s="221"/>
      <c r="D30" s="218"/>
      <c r="E30" s="222"/>
      <c r="F30" s="218"/>
      <c r="G30" s="208"/>
      <c r="H30" s="208"/>
      <c r="I30" s="208"/>
    </row>
    <row r="31" spans="2:18">
      <c r="B31" s="208"/>
      <c r="C31" s="221"/>
      <c r="D31" s="218"/>
      <c r="E31" s="222"/>
      <c r="F31" s="218"/>
      <c r="G31" s="208"/>
      <c r="H31" s="208"/>
      <c r="I31" s="208"/>
    </row>
    <row r="32" spans="2:18">
      <c r="B32" s="208"/>
      <c r="C32" s="221"/>
      <c r="D32" s="218"/>
      <c r="E32" s="222"/>
      <c r="F32" s="218"/>
      <c r="G32" s="208"/>
      <c r="H32" s="208"/>
      <c r="I32" s="208"/>
    </row>
    <row r="33" spans="2:9">
      <c r="B33" s="208"/>
      <c r="C33" s="208"/>
      <c r="D33" s="208"/>
      <c r="E33" s="208"/>
      <c r="F33" s="208"/>
      <c r="G33" s="208"/>
      <c r="H33" s="208"/>
      <c r="I33" s="208"/>
    </row>
  </sheetData>
  <mergeCells count="14">
    <mergeCell ref="O6:Q6"/>
    <mergeCell ref="O7:Q7"/>
    <mergeCell ref="C24:E24"/>
    <mergeCell ref="C25:E25"/>
    <mergeCell ref="C5:N5"/>
    <mergeCell ref="C16:N16"/>
    <mergeCell ref="C17:N17"/>
    <mergeCell ref="C18:N18"/>
    <mergeCell ref="D6:F6"/>
    <mergeCell ref="D7:F7"/>
    <mergeCell ref="G6:I6"/>
    <mergeCell ref="K6:M6"/>
    <mergeCell ref="K7:M7"/>
    <mergeCell ref="G7:I7"/>
  </mergeCells>
  <phoneticPr fontId="38" type="noConversion"/>
  <pageMargins left="0.75" right="0.75" top="1" bottom="1" header="0.5" footer="0.5"/>
  <pageSetup scale="90" orientation="portrait" horizontalDpi="4294967292" verticalDpi="4294967292"/>
  <colBreaks count="1" manualBreakCount="1">
    <brk id="15" max="1048575" man="1"/>
  </col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U50"/>
  <sheetViews>
    <sheetView workbookViewId="0">
      <selection activeCell="I24" sqref="I24"/>
    </sheetView>
  </sheetViews>
  <sheetFormatPr baseColWidth="10" defaultRowHeight="15" x14ac:dyDescent="0"/>
  <cols>
    <col min="11" max="11" width="6.83203125" customWidth="1"/>
    <col min="12" max="12" width="3.5" customWidth="1"/>
    <col min="13" max="13" width="11.5" customWidth="1"/>
    <col min="14" max="21" width="8.33203125" customWidth="1"/>
  </cols>
  <sheetData>
    <row r="3" spans="1:21">
      <c r="A3" s="2"/>
      <c r="B3" s="2"/>
      <c r="C3" s="2"/>
      <c r="D3" s="2"/>
      <c r="E3" s="2"/>
      <c r="F3" s="2"/>
      <c r="G3" s="2"/>
      <c r="H3" s="2"/>
      <c r="I3" s="2"/>
      <c r="K3" s="264"/>
      <c r="L3" s="265"/>
      <c r="M3" s="265"/>
      <c r="N3" s="265"/>
      <c r="O3" s="265"/>
      <c r="P3" s="265"/>
      <c r="Q3" s="265"/>
      <c r="R3" s="265"/>
      <c r="S3" s="265"/>
      <c r="T3" s="266"/>
      <c r="U3" s="266"/>
    </row>
    <row r="4" spans="1:21">
      <c r="A4" s="2"/>
      <c r="B4" s="2"/>
      <c r="C4" s="2"/>
      <c r="D4" s="2"/>
      <c r="E4" s="2"/>
      <c r="F4" s="2"/>
      <c r="G4" s="2"/>
      <c r="H4" s="2"/>
      <c r="I4" s="2"/>
      <c r="K4" s="307"/>
      <c r="L4" s="307"/>
      <c r="M4" s="307"/>
      <c r="N4" s="307"/>
      <c r="O4" s="307"/>
      <c r="P4" s="307"/>
      <c r="Q4" s="307"/>
      <c r="R4" s="307"/>
      <c r="S4" s="307"/>
      <c r="T4" s="307"/>
      <c r="U4" s="307"/>
    </row>
    <row r="5" spans="1:21" ht="29" customHeight="1">
      <c r="A5" s="2"/>
      <c r="B5" s="167" t="s">
        <v>908</v>
      </c>
      <c r="C5" s="2"/>
      <c r="D5" s="2"/>
      <c r="E5" s="2"/>
      <c r="F5" s="2"/>
      <c r="G5" s="2"/>
      <c r="H5" s="2"/>
      <c r="I5" s="2"/>
      <c r="K5" s="231"/>
      <c r="L5" s="231"/>
      <c r="M5" s="231"/>
      <c r="N5" s="308"/>
      <c r="O5" s="308"/>
      <c r="P5" s="308"/>
      <c r="Q5" s="308"/>
      <c r="R5" s="308"/>
      <c r="S5" s="308"/>
      <c r="T5" s="295"/>
      <c r="U5" s="295"/>
    </row>
    <row r="6" spans="1:21" ht="36">
      <c r="A6" s="2"/>
      <c r="B6" s="102" t="s">
        <v>871</v>
      </c>
      <c r="C6" s="102" t="s">
        <v>872</v>
      </c>
      <c r="D6" s="102" t="s">
        <v>873</v>
      </c>
      <c r="E6" s="102" t="s">
        <v>874</v>
      </c>
      <c r="F6" s="102" t="s">
        <v>875</v>
      </c>
      <c r="G6" s="102" t="s">
        <v>876</v>
      </c>
      <c r="H6" s="102" t="s">
        <v>877</v>
      </c>
      <c r="I6" s="2"/>
      <c r="K6" s="220"/>
      <c r="L6" s="220"/>
      <c r="M6" s="220"/>
      <c r="N6" s="220"/>
      <c r="O6" s="220"/>
      <c r="P6" s="220"/>
      <c r="Q6" s="220"/>
      <c r="R6" s="220"/>
      <c r="S6" s="220"/>
      <c r="T6" s="220"/>
      <c r="U6" s="220"/>
    </row>
    <row r="7" spans="1:21">
      <c r="A7" s="2"/>
      <c r="B7" s="139" t="s">
        <v>878</v>
      </c>
      <c r="C7" s="139" t="s">
        <v>194</v>
      </c>
      <c r="D7" s="139">
        <v>309.27100000000002</v>
      </c>
      <c r="E7" s="139" t="s">
        <v>879</v>
      </c>
      <c r="F7" s="139">
        <v>7.4999999999999997E-2</v>
      </c>
      <c r="G7" s="139">
        <v>6.9000000000000006E-2</v>
      </c>
      <c r="H7" s="139">
        <v>2</v>
      </c>
      <c r="I7" s="2"/>
      <c r="K7" s="301"/>
      <c r="L7" s="301"/>
      <c r="M7" s="220"/>
      <c r="N7" s="267"/>
      <c r="O7" s="267"/>
      <c r="P7" s="267"/>
      <c r="Q7" s="267"/>
      <c r="R7" s="267"/>
      <c r="S7" s="267"/>
      <c r="T7" s="231"/>
      <c r="U7" s="267"/>
    </row>
    <row r="8" spans="1:21">
      <c r="A8" s="2"/>
      <c r="B8" s="139" t="s">
        <v>878</v>
      </c>
      <c r="C8" s="139" t="s">
        <v>880</v>
      </c>
      <c r="D8" s="139">
        <v>234.86099999999999</v>
      </c>
      <c r="E8" s="139" t="s">
        <v>881</v>
      </c>
      <c r="F8" s="8" t="s">
        <v>45</v>
      </c>
      <c r="G8" s="139">
        <v>0.02</v>
      </c>
      <c r="H8" s="139">
        <v>2</v>
      </c>
      <c r="I8" s="2"/>
      <c r="K8" s="301"/>
      <c r="L8" s="301"/>
      <c r="M8" s="220"/>
      <c r="N8" s="267"/>
      <c r="O8" s="267"/>
      <c r="P8" s="267"/>
      <c r="Q8" s="267"/>
      <c r="R8" s="267"/>
      <c r="S8" s="267"/>
      <c r="T8" s="231"/>
      <c r="U8" s="267"/>
    </row>
    <row r="9" spans="1:21">
      <c r="A9" s="2"/>
      <c r="B9" s="139" t="s">
        <v>882</v>
      </c>
      <c r="C9" s="139" t="s">
        <v>880</v>
      </c>
      <c r="D9" s="139">
        <v>234.86099999999999</v>
      </c>
      <c r="E9" s="139" t="s">
        <v>883</v>
      </c>
      <c r="F9" s="139">
        <v>1.7999999999999999E-2</v>
      </c>
      <c r="G9" s="139">
        <v>1.7999999999999999E-2</v>
      </c>
      <c r="H9" s="139">
        <v>2</v>
      </c>
      <c r="I9" s="2"/>
      <c r="K9" s="301"/>
      <c r="L9" s="301"/>
      <c r="M9" s="220"/>
      <c r="N9" s="267"/>
      <c r="O9" s="267"/>
      <c r="P9" s="267"/>
      <c r="Q9" s="267"/>
      <c r="R9" s="267"/>
      <c r="S9" s="267"/>
      <c r="T9" s="231"/>
      <c r="U9" s="268"/>
    </row>
    <row r="10" spans="1:21">
      <c r="A10" s="2"/>
      <c r="B10" s="139" t="s">
        <v>878</v>
      </c>
      <c r="C10" s="139" t="s">
        <v>880</v>
      </c>
      <c r="D10" s="139">
        <v>313.04199999999997</v>
      </c>
      <c r="E10" s="139" t="s">
        <v>884</v>
      </c>
      <c r="F10" s="8" t="s">
        <v>45</v>
      </c>
      <c r="G10" s="139">
        <v>3.5999999999999997E-2</v>
      </c>
      <c r="H10" s="139">
        <v>2</v>
      </c>
      <c r="I10" s="2"/>
      <c r="K10" s="301"/>
      <c r="L10" s="301"/>
      <c r="M10" s="220"/>
      <c r="N10" s="267"/>
      <c r="O10" s="267"/>
      <c r="P10" s="267"/>
      <c r="Q10" s="267"/>
      <c r="R10" s="267"/>
      <c r="S10" s="267"/>
      <c r="T10" s="231"/>
      <c r="U10" s="231"/>
    </row>
    <row r="11" spans="1:21">
      <c r="A11" s="2"/>
      <c r="B11" s="139" t="s">
        <v>882</v>
      </c>
      <c r="C11" s="139" t="s">
        <v>880</v>
      </c>
      <c r="D11" s="139">
        <v>313.04199999999997</v>
      </c>
      <c r="E11" s="139" t="s">
        <v>884</v>
      </c>
      <c r="F11" s="139">
        <v>3.5999999999999997E-2</v>
      </c>
      <c r="G11" s="8" t="s">
        <v>45</v>
      </c>
      <c r="H11" s="139">
        <v>2</v>
      </c>
      <c r="I11" s="2"/>
      <c r="K11" s="301"/>
      <c r="L11" s="301"/>
      <c r="M11" s="220"/>
      <c r="N11" s="267"/>
      <c r="O11" s="267"/>
      <c r="P11" s="268"/>
      <c r="Q11" s="267"/>
      <c r="R11" s="267"/>
      <c r="S11" s="267"/>
      <c r="T11" s="231"/>
      <c r="U11" s="231"/>
    </row>
    <row r="12" spans="1:21">
      <c r="A12" s="2"/>
      <c r="B12" s="139" t="s">
        <v>882</v>
      </c>
      <c r="C12" s="139" t="s">
        <v>880</v>
      </c>
      <c r="D12" s="139">
        <v>313.10700000000003</v>
      </c>
      <c r="E12" s="139" t="s">
        <v>881</v>
      </c>
      <c r="F12" s="139">
        <v>1.7999999999999999E-2</v>
      </c>
      <c r="G12" s="139">
        <v>1.7999999999999999E-2</v>
      </c>
      <c r="H12" s="139">
        <v>2</v>
      </c>
      <c r="I12" s="2"/>
      <c r="K12" s="301"/>
      <c r="L12" s="301"/>
      <c r="M12" s="220"/>
      <c r="N12" s="267"/>
      <c r="O12" s="267"/>
      <c r="P12" s="267"/>
      <c r="Q12" s="267"/>
      <c r="R12" s="268"/>
      <c r="S12" s="267"/>
      <c r="T12" s="231"/>
      <c r="U12" s="267"/>
    </row>
    <row r="13" spans="1:21">
      <c r="A13" s="2"/>
      <c r="B13" s="139" t="s">
        <v>878</v>
      </c>
      <c r="C13" s="139" t="s">
        <v>196</v>
      </c>
      <c r="D13" s="139">
        <v>313.99700000000001</v>
      </c>
      <c r="E13" s="139" t="s">
        <v>879</v>
      </c>
      <c r="F13" s="139">
        <v>9.6000000000000002E-2</v>
      </c>
      <c r="G13" s="139">
        <v>9.6000000000000002E-2</v>
      </c>
      <c r="H13" s="139">
        <v>2</v>
      </c>
      <c r="I13" s="2"/>
      <c r="K13" s="301"/>
      <c r="L13" s="301"/>
      <c r="M13" s="220"/>
      <c r="N13" s="269"/>
      <c r="O13" s="269"/>
      <c r="P13" s="267"/>
      <c r="Q13" s="267"/>
      <c r="R13" s="269"/>
      <c r="S13" s="269"/>
      <c r="T13" s="270"/>
      <c r="U13" s="269"/>
    </row>
    <row r="14" spans="1:21">
      <c r="A14" s="2"/>
      <c r="B14" s="139" t="s">
        <v>878</v>
      </c>
      <c r="C14" s="139" t="s">
        <v>193</v>
      </c>
      <c r="D14" s="139">
        <v>271.44099999999997</v>
      </c>
      <c r="E14" s="139" t="s">
        <v>879</v>
      </c>
      <c r="F14" s="139">
        <v>0.03</v>
      </c>
      <c r="G14" s="139">
        <v>3.5999999999999997E-2</v>
      </c>
      <c r="H14" s="139">
        <v>2</v>
      </c>
      <c r="I14" s="2"/>
      <c r="K14" s="301"/>
      <c r="L14" s="301"/>
      <c r="M14" s="220"/>
      <c r="N14" s="268"/>
      <c r="O14" s="267"/>
      <c r="P14" s="267"/>
      <c r="Q14" s="267"/>
      <c r="R14" s="267"/>
      <c r="S14" s="267"/>
      <c r="T14" s="231"/>
      <c r="U14" s="267"/>
    </row>
    <row r="15" spans="1:21">
      <c r="A15" s="2"/>
      <c r="B15" s="139" t="s">
        <v>878</v>
      </c>
      <c r="C15" s="139" t="s">
        <v>197</v>
      </c>
      <c r="D15" s="139">
        <v>766.49</v>
      </c>
      <c r="E15" s="139" t="s">
        <v>904</v>
      </c>
      <c r="F15" s="139">
        <v>3.5999999999999997E-2</v>
      </c>
      <c r="G15" s="139">
        <v>2.4E-2</v>
      </c>
      <c r="H15" s="139">
        <v>2</v>
      </c>
      <c r="I15" s="2"/>
      <c r="K15" s="301"/>
      <c r="L15" s="301"/>
      <c r="M15" s="220"/>
      <c r="N15" s="267"/>
      <c r="O15" s="267"/>
      <c r="P15" s="267"/>
      <c r="Q15" s="267"/>
      <c r="R15" s="267"/>
      <c r="S15" s="267"/>
      <c r="T15" s="231"/>
      <c r="U15" s="267"/>
    </row>
    <row r="16" spans="1:21">
      <c r="A16" s="2"/>
      <c r="B16" s="139" t="s">
        <v>878</v>
      </c>
      <c r="C16" s="139" t="s">
        <v>195</v>
      </c>
      <c r="D16" s="139">
        <v>279.07900000000001</v>
      </c>
      <c r="E16" s="139" t="s">
        <v>881</v>
      </c>
      <c r="F16" s="139">
        <v>3.5999999999999997E-2</v>
      </c>
      <c r="G16" s="8" t="s">
        <v>45</v>
      </c>
      <c r="H16" s="139">
        <v>2</v>
      </c>
      <c r="I16" s="2"/>
      <c r="K16" s="301"/>
      <c r="L16" s="301"/>
      <c r="M16" s="220"/>
      <c r="N16" s="267"/>
      <c r="O16" s="268"/>
      <c r="P16" s="267"/>
      <c r="Q16" s="267"/>
      <c r="R16" s="267"/>
      <c r="S16" s="267"/>
      <c r="T16" s="231"/>
      <c r="U16" s="231"/>
    </row>
    <row r="17" spans="1:21">
      <c r="A17" s="2"/>
      <c r="B17" s="139" t="s">
        <v>878</v>
      </c>
      <c r="C17" s="139" t="s">
        <v>198</v>
      </c>
      <c r="D17" s="139">
        <v>259.37299999999999</v>
      </c>
      <c r="E17" s="139" t="s">
        <v>881</v>
      </c>
      <c r="F17" s="139">
        <v>0.05</v>
      </c>
      <c r="G17" s="139">
        <v>0.05</v>
      </c>
      <c r="H17" s="139">
        <v>2</v>
      </c>
      <c r="I17" s="2"/>
      <c r="K17" s="301"/>
      <c r="L17" s="301"/>
      <c r="M17" s="220"/>
      <c r="N17" s="267"/>
      <c r="O17" s="267"/>
      <c r="P17" s="267"/>
      <c r="Q17" s="267"/>
      <c r="R17" s="269"/>
      <c r="S17" s="269"/>
      <c r="T17" s="231"/>
      <c r="U17" s="267"/>
    </row>
    <row r="18" spans="1:21">
      <c r="A18" s="2"/>
      <c r="B18" s="139" t="s">
        <v>878</v>
      </c>
      <c r="C18" s="139" t="s">
        <v>199</v>
      </c>
      <c r="D18" s="139">
        <v>589.59199999999998</v>
      </c>
      <c r="E18" s="139" t="s">
        <v>881</v>
      </c>
      <c r="F18" s="139">
        <v>0.05</v>
      </c>
      <c r="G18" s="139">
        <v>0.05</v>
      </c>
      <c r="H18" s="139">
        <v>2</v>
      </c>
      <c r="I18" s="2"/>
      <c r="K18" s="301"/>
      <c r="L18" s="301"/>
      <c r="M18" s="220"/>
      <c r="N18" s="267"/>
      <c r="O18" s="267"/>
      <c r="P18" s="268"/>
      <c r="Q18" s="267"/>
      <c r="R18" s="267"/>
      <c r="S18" s="267"/>
      <c r="T18" s="231"/>
      <c r="U18" s="267"/>
    </row>
    <row r="19" spans="1:21">
      <c r="A19" s="2"/>
      <c r="B19" s="139" t="s">
        <v>878</v>
      </c>
      <c r="C19" s="139" t="s">
        <v>200</v>
      </c>
      <c r="D19" s="139">
        <v>251.61099999999999</v>
      </c>
      <c r="E19" s="139" t="s">
        <v>885</v>
      </c>
      <c r="F19" s="139">
        <v>0.02</v>
      </c>
      <c r="G19" s="139">
        <v>0.02</v>
      </c>
      <c r="H19" s="139">
        <v>2</v>
      </c>
      <c r="I19" s="2"/>
      <c r="K19" s="301"/>
      <c r="L19" s="301"/>
      <c r="M19" s="220"/>
      <c r="N19" s="269"/>
      <c r="O19" s="269"/>
      <c r="P19" s="271"/>
      <c r="Q19" s="269"/>
      <c r="R19" s="269"/>
      <c r="S19" s="269"/>
      <c r="T19" s="270"/>
      <c r="U19" s="269"/>
    </row>
    <row r="20" spans="1:21">
      <c r="A20" s="2"/>
      <c r="B20" s="139" t="s">
        <v>882</v>
      </c>
      <c r="C20" s="139" t="s">
        <v>200</v>
      </c>
      <c r="D20" s="139">
        <v>251.61099999999999</v>
      </c>
      <c r="E20" s="139" t="s">
        <v>885</v>
      </c>
      <c r="F20" s="139">
        <v>1.4E-2</v>
      </c>
      <c r="G20" s="139">
        <v>1.4E-2</v>
      </c>
      <c r="H20" s="139">
        <v>2</v>
      </c>
      <c r="I20" s="2"/>
      <c r="K20" s="301"/>
      <c r="L20" s="301"/>
      <c r="M20" s="220"/>
      <c r="N20" s="269"/>
      <c r="O20" s="269"/>
      <c r="P20" s="267"/>
      <c r="Q20" s="267"/>
      <c r="R20" s="271"/>
      <c r="S20" s="269"/>
      <c r="T20" s="270"/>
      <c r="U20" s="270"/>
    </row>
    <row r="21" spans="1:21">
      <c r="A21" s="2"/>
      <c r="B21" s="139" t="s">
        <v>878</v>
      </c>
      <c r="C21" s="139" t="s">
        <v>201</v>
      </c>
      <c r="D21" s="139">
        <v>334.94</v>
      </c>
      <c r="E21" s="139" t="s">
        <v>904</v>
      </c>
      <c r="F21" s="139">
        <v>0.05</v>
      </c>
      <c r="G21" s="139">
        <v>0.05</v>
      </c>
      <c r="H21" s="139">
        <v>2</v>
      </c>
      <c r="I21" s="2"/>
      <c r="K21" s="301"/>
      <c r="L21" s="301"/>
      <c r="M21" s="220"/>
      <c r="N21" s="267"/>
      <c r="O21" s="267"/>
      <c r="P21" s="267"/>
      <c r="Q21" s="267"/>
      <c r="R21" s="268"/>
      <c r="S21" s="268"/>
      <c r="T21" s="231"/>
      <c r="U21" s="267"/>
    </row>
    <row r="22" spans="1:21">
      <c r="A22" s="2"/>
      <c r="B22" s="2"/>
      <c r="C22" s="2"/>
      <c r="D22" s="2"/>
      <c r="E22" s="2"/>
      <c r="F22" s="2"/>
      <c r="G22" s="2"/>
      <c r="H22" s="2"/>
      <c r="I22" s="2"/>
      <c r="K22" s="301"/>
      <c r="L22" s="301"/>
      <c r="M22" s="220"/>
      <c r="N22" s="267"/>
      <c r="O22" s="267"/>
      <c r="P22" s="267"/>
      <c r="Q22" s="267"/>
      <c r="R22" s="267"/>
      <c r="S22" s="267"/>
      <c r="T22" s="231"/>
      <c r="U22" s="267"/>
    </row>
    <row r="23" spans="1:21">
      <c r="A23" s="2"/>
      <c r="B23" s="2"/>
      <c r="C23" s="2"/>
      <c r="D23" s="2"/>
      <c r="E23" s="2"/>
      <c r="F23" s="2"/>
      <c r="G23" s="2"/>
      <c r="H23" s="2"/>
      <c r="I23" s="2"/>
      <c r="K23" s="301"/>
      <c r="L23" s="301"/>
      <c r="M23" s="220"/>
      <c r="N23" s="269"/>
      <c r="O23" s="269"/>
      <c r="P23" s="267"/>
      <c r="Q23" s="267"/>
      <c r="R23" s="269"/>
      <c r="S23" s="269"/>
      <c r="T23" s="231"/>
      <c r="U23" s="267"/>
    </row>
    <row r="24" spans="1:21">
      <c r="A24" s="2"/>
      <c r="B24" s="168" t="s">
        <v>909</v>
      </c>
      <c r="C24" s="167"/>
      <c r="D24" s="2"/>
      <c r="E24" s="2"/>
      <c r="F24" s="2"/>
      <c r="G24" s="2"/>
      <c r="H24" s="2"/>
      <c r="I24" s="2"/>
      <c r="K24" s="301"/>
      <c r="L24" s="301"/>
      <c r="M24" s="220"/>
      <c r="N24" s="267"/>
      <c r="O24" s="267"/>
      <c r="P24" s="267"/>
      <c r="Q24" s="267"/>
      <c r="R24" s="267"/>
      <c r="S24" s="267"/>
      <c r="T24" s="231"/>
      <c r="U24" s="231"/>
    </row>
    <row r="25" spans="1:21">
      <c r="A25" s="2"/>
      <c r="B25" s="160"/>
      <c r="C25" s="9" t="s">
        <v>886</v>
      </c>
      <c r="D25" s="9" t="s">
        <v>887</v>
      </c>
      <c r="E25" s="2"/>
      <c r="F25" s="305" t="s">
        <v>894</v>
      </c>
      <c r="G25" s="305"/>
      <c r="H25" s="2"/>
      <c r="I25" s="2"/>
      <c r="K25" s="301"/>
      <c r="L25" s="301"/>
      <c r="M25" s="220"/>
      <c r="N25" s="267"/>
      <c r="O25" s="267"/>
      <c r="P25" s="267"/>
      <c r="Q25" s="267"/>
      <c r="R25" s="268"/>
      <c r="S25" s="267"/>
      <c r="T25" s="231"/>
      <c r="U25" s="231"/>
    </row>
    <row r="26" spans="1:21">
      <c r="A26" s="2"/>
      <c r="B26" s="156" t="s">
        <v>888</v>
      </c>
      <c r="C26" s="159">
        <v>10</v>
      </c>
      <c r="D26" s="159" t="s">
        <v>889</v>
      </c>
      <c r="E26" s="2"/>
      <c r="F26" s="158" t="s">
        <v>895</v>
      </c>
      <c r="G26" s="169" t="s">
        <v>896</v>
      </c>
      <c r="H26" s="2"/>
      <c r="I26" s="2"/>
      <c r="K26" s="301"/>
      <c r="L26" s="301"/>
      <c r="M26" s="220"/>
      <c r="N26" s="269"/>
      <c r="O26" s="269"/>
      <c r="P26" s="267"/>
      <c r="Q26" s="267"/>
      <c r="R26" s="269"/>
      <c r="S26" s="269"/>
      <c r="T26" s="231"/>
      <c r="U26" s="231"/>
    </row>
    <row r="27" spans="1:21" ht="25">
      <c r="A27" s="2"/>
      <c r="B27" s="156" t="s">
        <v>890</v>
      </c>
      <c r="C27" s="159">
        <v>40</v>
      </c>
      <c r="D27" s="159" t="s">
        <v>891</v>
      </c>
      <c r="E27" s="2"/>
      <c r="F27" s="158" t="s">
        <v>897</v>
      </c>
      <c r="G27" s="169" t="s">
        <v>898</v>
      </c>
      <c r="H27" s="2"/>
      <c r="I27" s="2"/>
      <c r="K27" s="301"/>
      <c r="L27" s="301"/>
      <c r="M27" s="220"/>
      <c r="N27" s="267"/>
      <c r="O27" s="267"/>
      <c r="P27" s="267"/>
      <c r="Q27" s="267"/>
      <c r="R27" s="267"/>
      <c r="S27" s="267"/>
      <c r="T27" s="231"/>
      <c r="U27" s="268"/>
    </row>
    <row r="28" spans="1:21">
      <c r="A28" s="2"/>
      <c r="B28" s="156" t="s">
        <v>892</v>
      </c>
      <c r="C28" s="159">
        <v>0.5</v>
      </c>
      <c r="D28" s="159" t="s">
        <v>893</v>
      </c>
      <c r="E28" s="2"/>
      <c r="F28" s="2"/>
      <c r="G28" s="2"/>
      <c r="H28" s="2"/>
      <c r="I28" s="2"/>
      <c r="K28" s="301"/>
      <c r="L28" s="301"/>
      <c r="M28" s="220"/>
      <c r="N28" s="267"/>
      <c r="O28" s="267"/>
      <c r="P28" s="267"/>
      <c r="Q28" s="267"/>
      <c r="R28" s="269"/>
      <c r="S28" s="269"/>
      <c r="T28" s="231"/>
      <c r="U28" s="267"/>
    </row>
    <row r="29" spans="1:21">
      <c r="A29" s="2"/>
      <c r="B29" s="156"/>
      <c r="C29" s="157"/>
      <c r="D29" s="157"/>
      <c r="E29" s="2"/>
      <c r="F29" s="2"/>
      <c r="G29" s="2"/>
      <c r="H29" s="2"/>
      <c r="I29" s="2"/>
      <c r="K29" s="301"/>
      <c r="L29" s="301"/>
      <c r="M29" s="220"/>
      <c r="N29" s="267"/>
      <c r="O29" s="267"/>
      <c r="P29" s="267"/>
      <c r="Q29" s="267"/>
      <c r="R29" s="268"/>
      <c r="S29" s="267"/>
      <c r="T29" s="231"/>
      <c r="U29" s="231"/>
    </row>
    <row r="30" spans="1:21">
      <c r="A30" s="2"/>
      <c r="B30" s="2"/>
      <c r="C30" s="2"/>
      <c r="D30" s="2"/>
      <c r="E30" s="2"/>
      <c r="F30" s="2"/>
      <c r="G30" s="2"/>
      <c r="H30" s="2"/>
      <c r="I30" s="2"/>
      <c r="K30" s="301"/>
      <c r="L30" s="301"/>
      <c r="M30" s="220"/>
      <c r="N30" s="267"/>
      <c r="O30" s="267"/>
      <c r="P30" s="267"/>
      <c r="Q30" s="267"/>
      <c r="R30" s="267"/>
      <c r="S30" s="267"/>
      <c r="T30" s="231"/>
      <c r="U30" s="231"/>
    </row>
    <row r="31" spans="1:21" ht="15" customHeight="1">
      <c r="A31" s="2"/>
      <c r="B31" s="2"/>
      <c r="C31" s="2"/>
      <c r="D31" s="2"/>
      <c r="E31" s="2"/>
      <c r="F31" s="2"/>
      <c r="G31" s="2"/>
      <c r="H31" s="2"/>
      <c r="I31" s="2"/>
      <c r="K31" s="303"/>
      <c r="L31" s="303"/>
      <c r="M31" s="303"/>
      <c r="N31" s="303"/>
      <c r="O31" s="303"/>
      <c r="P31" s="303"/>
      <c r="Q31" s="303"/>
      <c r="R31" s="303"/>
      <c r="S31" s="303"/>
      <c r="T31" s="303"/>
      <c r="U31" s="303"/>
    </row>
    <row r="32" spans="1:21" ht="12" customHeight="1">
      <c r="A32" s="2"/>
      <c r="B32" s="306" t="s">
        <v>906</v>
      </c>
      <c r="C32" s="306"/>
      <c r="D32" s="306"/>
      <c r="E32" s="306"/>
      <c r="F32" s="306"/>
      <c r="G32" s="233"/>
      <c r="H32" s="2"/>
      <c r="I32" s="2"/>
      <c r="K32" s="304"/>
      <c r="L32" s="304"/>
      <c r="M32" s="304"/>
      <c r="N32" s="304"/>
      <c r="O32" s="304"/>
      <c r="P32" s="304"/>
      <c r="Q32" s="304"/>
      <c r="R32" s="304"/>
      <c r="S32" s="304"/>
      <c r="T32" s="304"/>
      <c r="U32" s="304"/>
    </row>
    <row r="33" spans="1:21" ht="25">
      <c r="A33" s="2"/>
      <c r="B33" s="161" t="s">
        <v>899</v>
      </c>
      <c r="C33" s="161" t="s">
        <v>900</v>
      </c>
      <c r="D33" s="161" t="s">
        <v>901</v>
      </c>
      <c r="E33" s="161" t="s">
        <v>902</v>
      </c>
      <c r="F33" s="161" t="s">
        <v>903</v>
      </c>
      <c r="G33" s="2"/>
      <c r="H33" s="2"/>
      <c r="I33" s="2"/>
      <c r="K33" s="302"/>
      <c r="L33" s="302"/>
      <c r="M33" s="302"/>
      <c r="N33" s="302"/>
      <c r="O33" s="302"/>
      <c r="P33" s="302"/>
      <c r="Q33" s="302"/>
      <c r="R33" s="302"/>
      <c r="S33" s="302"/>
      <c r="T33" s="302"/>
      <c r="U33" s="302"/>
    </row>
    <row r="34" spans="1:21">
      <c r="A34" s="2"/>
      <c r="B34" s="7" t="s">
        <v>194</v>
      </c>
      <c r="C34" s="162">
        <v>200.02014006573472</v>
      </c>
      <c r="D34" s="162">
        <v>99.754800000000003</v>
      </c>
      <c r="E34" s="162">
        <v>20.0412</v>
      </c>
      <c r="F34" s="162">
        <v>2.0158999999999998</v>
      </c>
      <c r="G34" s="2"/>
      <c r="H34" s="2"/>
      <c r="I34" s="2"/>
      <c r="K34" s="302"/>
      <c r="L34" s="302"/>
      <c r="M34" s="302"/>
      <c r="N34" s="302"/>
      <c r="O34" s="302"/>
      <c r="P34" s="302"/>
      <c r="Q34" s="302"/>
      <c r="R34" s="302"/>
      <c r="S34" s="302"/>
      <c r="T34" s="302"/>
      <c r="U34" s="302"/>
    </row>
    <row r="35" spans="1:21">
      <c r="A35" s="2"/>
      <c r="B35" s="7" t="s">
        <v>193</v>
      </c>
      <c r="C35" s="162">
        <v>299.91116622950312</v>
      </c>
      <c r="D35" s="162">
        <v>149.5728</v>
      </c>
      <c r="E35" s="162">
        <v>30.049900000000001</v>
      </c>
      <c r="F35" s="162">
        <v>3.0226000000000002</v>
      </c>
      <c r="G35" s="2"/>
      <c r="H35" s="2"/>
      <c r="I35" s="2"/>
    </row>
    <row r="36" spans="1:21">
      <c r="A36" s="2"/>
      <c r="B36" s="7" t="s">
        <v>198</v>
      </c>
      <c r="C36" s="162">
        <v>20.212266062701961</v>
      </c>
      <c r="D36" s="162">
        <v>10.080299999999999</v>
      </c>
      <c r="E36" s="162">
        <v>2.0251999999999999</v>
      </c>
      <c r="F36" s="162">
        <v>0.20369999999999999</v>
      </c>
      <c r="G36" s="2"/>
      <c r="H36" s="2"/>
      <c r="I36" s="2"/>
    </row>
    <row r="37" spans="1:21">
      <c r="A37" s="2"/>
      <c r="B37" s="7" t="s">
        <v>195</v>
      </c>
      <c r="C37" s="162">
        <v>99.637423571762966</v>
      </c>
      <c r="D37" s="162">
        <v>49.691499999999998</v>
      </c>
      <c r="E37" s="162">
        <v>9.9832999999999998</v>
      </c>
      <c r="F37" s="162">
        <v>1.0042</v>
      </c>
      <c r="G37" s="2"/>
      <c r="H37" s="2"/>
      <c r="I37" s="2"/>
    </row>
    <row r="38" spans="1:21">
      <c r="A38" s="2"/>
      <c r="B38" s="7" t="s">
        <v>196</v>
      </c>
      <c r="C38" s="162">
        <v>100.00423866823193</v>
      </c>
      <c r="D38" s="162">
        <v>49.874499999999998</v>
      </c>
      <c r="E38" s="162">
        <v>10.02</v>
      </c>
      <c r="F38" s="162">
        <v>1.0079</v>
      </c>
      <c r="G38" s="2"/>
      <c r="H38" s="2"/>
      <c r="I38" s="2"/>
    </row>
    <row r="39" spans="1:21">
      <c r="A39" s="2"/>
      <c r="B39" s="7" t="s">
        <v>199</v>
      </c>
      <c r="C39" s="162">
        <v>20.14703334820787</v>
      </c>
      <c r="D39" s="162">
        <v>10.047800000000001</v>
      </c>
      <c r="E39" s="162">
        <v>2.0186999999999999</v>
      </c>
      <c r="F39" s="162">
        <v>0.20300000000000001</v>
      </c>
      <c r="G39" s="2"/>
      <c r="H39" s="2"/>
      <c r="I39" s="2"/>
    </row>
    <row r="40" spans="1:21">
      <c r="A40" s="2"/>
      <c r="B40" s="7" t="s">
        <v>197</v>
      </c>
      <c r="C40" s="162">
        <v>99.996643045207904</v>
      </c>
      <c r="D40" s="162">
        <v>49.870699999999999</v>
      </c>
      <c r="E40" s="162">
        <v>10.019299999999999</v>
      </c>
      <c r="F40" s="162">
        <v>1.0078</v>
      </c>
      <c r="G40" s="2"/>
      <c r="H40" s="2"/>
      <c r="I40" s="2"/>
    </row>
    <row r="41" spans="1:21">
      <c r="A41" s="2"/>
      <c r="B41" s="7" t="s">
        <v>201</v>
      </c>
      <c r="C41" s="162">
        <v>39.86983704047357</v>
      </c>
      <c r="D41" s="162">
        <v>19.884</v>
      </c>
      <c r="E41" s="162">
        <v>3.9948000000000001</v>
      </c>
      <c r="F41" s="162">
        <v>0.40179999999999999</v>
      </c>
      <c r="G41" s="2"/>
      <c r="H41" s="2"/>
      <c r="I41" s="2"/>
    </row>
    <row r="42" spans="1:21">
      <c r="A42" s="2"/>
      <c r="B42" s="7" t="s">
        <v>200</v>
      </c>
      <c r="C42" s="162">
        <v>39.917276990959813</v>
      </c>
      <c r="D42" s="162">
        <v>19.907699999999998</v>
      </c>
      <c r="E42" s="162">
        <v>3.9996</v>
      </c>
      <c r="F42" s="162">
        <v>0.40229999999999999</v>
      </c>
      <c r="G42" s="2"/>
      <c r="H42" s="2"/>
      <c r="I42" s="2"/>
    </row>
    <row r="43" spans="1:21">
      <c r="A43" s="2"/>
      <c r="B43" s="7" t="s">
        <v>880</v>
      </c>
      <c r="C43" s="162">
        <v>0.19986882101359413</v>
      </c>
      <c r="D43" s="162">
        <v>9.9699999999999997E-2</v>
      </c>
      <c r="E43" s="162">
        <v>0.02</v>
      </c>
      <c r="F43" s="162">
        <v>2E-3</v>
      </c>
      <c r="G43" s="2"/>
      <c r="H43" s="2"/>
      <c r="I43" s="2"/>
    </row>
    <row r="44" spans="1:21">
      <c r="A44" s="2"/>
      <c r="B44" s="7"/>
      <c r="C44" s="162"/>
      <c r="D44" s="162"/>
      <c r="E44" s="162"/>
      <c r="F44" s="162"/>
      <c r="G44" s="2"/>
      <c r="H44" s="2"/>
      <c r="I44" s="2"/>
    </row>
    <row r="45" spans="1:21">
      <c r="A45" s="2"/>
      <c r="B45" s="7"/>
      <c r="C45" s="162"/>
      <c r="D45" s="162"/>
      <c r="E45" s="162"/>
      <c r="F45" s="162"/>
      <c r="G45" s="2"/>
      <c r="H45" s="2"/>
      <c r="I45" s="2"/>
    </row>
    <row r="46" spans="1:21">
      <c r="A46" s="164"/>
      <c r="B46" s="165"/>
      <c r="C46" s="166"/>
      <c r="D46" s="166"/>
      <c r="E46" s="166"/>
      <c r="F46" s="166"/>
      <c r="G46" s="164"/>
      <c r="H46" s="164"/>
    </row>
    <row r="47" spans="1:21">
      <c r="A47" s="164"/>
      <c r="B47" s="165"/>
      <c r="C47" s="166"/>
      <c r="D47" s="166"/>
      <c r="E47" s="166"/>
      <c r="F47" s="166"/>
      <c r="G47" s="164"/>
      <c r="H47" s="164"/>
    </row>
    <row r="48" spans="1:21">
      <c r="A48" s="164"/>
      <c r="B48" s="165"/>
      <c r="C48" s="166"/>
      <c r="D48" s="166"/>
      <c r="E48" s="166"/>
      <c r="F48" s="166"/>
      <c r="G48" s="164"/>
      <c r="H48" s="164"/>
    </row>
    <row r="49" spans="1:8">
      <c r="A49" s="164"/>
      <c r="B49" s="164"/>
      <c r="C49" s="164"/>
      <c r="D49" s="164"/>
      <c r="E49" s="164"/>
      <c r="F49" s="164"/>
      <c r="G49" s="164"/>
      <c r="H49" s="164"/>
    </row>
    <row r="50" spans="1:8">
      <c r="A50" s="164"/>
      <c r="B50" s="164"/>
      <c r="C50" s="164"/>
      <c r="D50" s="164"/>
      <c r="E50" s="164"/>
      <c r="F50" s="164"/>
      <c r="G50" s="164"/>
      <c r="H50" s="164"/>
    </row>
  </sheetData>
  <mergeCells count="27">
    <mergeCell ref="F25:G25"/>
    <mergeCell ref="B32:F32"/>
    <mergeCell ref="K4:U4"/>
    <mergeCell ref="N5:O5"/>
    <mergeCell ref="P5:Q5"/>
    <mergeCell ref="R5:S5"/>
    <mergeCell ref="T5:U5"/>
    <mergeCell ref="K7:K9"/>
    <mergeCell ref="L7:L9"/>
    <mergeCell ref="K10:K12"/>
    <mergeCell ref="L10:L12"/>
    <mergeCell ref="K13:K15"/>
    <mergeCell ref="L13:L15"/>
    <mergeCell ref="K16:K18"/>
    <mergeCell ref="L16:L18"/>
    <mergeCell ref="K19:K21"/>
    <mergeCell ref="L19:L21"/>
    <mergeCell ref="K22:K24"/>
    <mergeCell ref="L22:L24"/>
    <mergeCell ref="K25:K27"/>
    <mergeCell ref="L25:L27"/>
    <mergeCell ref="K28:K30"/>
    <mergeCell ref="L28:L30"/>
    <mergeCell ref="K33:U33"/>
    <mergeCell ref="K34:U34"/>
    <mergeCell ref="K31:U31"/>
    <mergeCell ref="K32:U32"/>
  </mergeCells>
  <phoneticPr fontId="38" type="noConversion"/>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207"/>
  <sheetViews>
    <sheetView topLeftCell="A25" zoomScale="70" zoomScaleNormal="70" zoomScalePageLayoutView="70" workbookViewId="0">
      <selection activeCell="I1" sqref="I1"/>
    </sheetView>
  </sheetViews>
  <sheetFormatPr baseColWidth="10" defaultRowHeight="15" x14ac:dyDescent="0"/>
  <cols>
    <col min="1" max="1" width="10.83203125" style="12"/>
    <col min="2" max="5" width="9.6640625" style="12" customWidth="1"/>
    <col min="6" max="6" width="9.1640625" style="12" customWidth="1"/>
    <col min="7" max="7" width="10.83203125" style="12" customWidth="1"/>
    <col min="8" max="8" width="6" style="12" customWidth="1"/>
    <col min="9" max="9" width="10.33203125" style="12" customWidth="1"/>
    <col min="10" max="11" width="9.6640625" style="12" customWidth="1"/>
    <col min="12" max="12" width="10.33203125" style="12" customWidth="1"/>
    <col min="13" max="27" width="9.6640625" style="12" customWidth="1"/>
    <col min="28" max="28" width="10.83203125" style="12" customWidth="1"/>
    <col min="29" max="29" width="9.6640625" style="12" customWidth="1"/>
    <col min="30" max="30" width="9.6640625" style="238" customWidth="1"/>
    <col min="31" max="32" width="9.6640625" style="12" customWidth="1"/>
    <col min="33" max="33" width="10.33203125" style="12" customWidth="1"/>
    <col min="34" max="16384" width="10.83203125" style="12"/>
  </cols>
  <sheetData>
    <row r="2" spans="1:34" s="14" customFormat="1" ht="49">
      <c r="A2" s="13"/>
      <c r="B2" s="16" t="s">
        <v>190</v>
      </c>
      <c r="C2" s="16" t="s">
        <v>191</v>
      </c>
      <c r="D2" s="16" t="s">
        <v>257</v>
      </c>
      <c r="E2" s="16" t="s">
        <v>258</v>
      </c>
      <c r="F2" s="16" t="s">
        <v>44</v>
      </c>
      <c r="G2" s="16" t="s">
        <v>208</v>
      </c>
      <c r="H2" s="16" t="s">
        <v>44</v>
      </c>
      <c r="I2" s="16" t="s">
        <v>209</v>
      </c>
      <c r="J2" s="16" t="s">
        <v>259</v>
      </c>
      <c r="K2" s="16" t="s">
        <v>44</v>
      </c>
      <c r="L2" s="16" t="s">
        <v>260</v>
      </c>
      <c r="M2" s="16" t="s">
        <v>193</v>
      </c>
      <c r="N2" s="16" t="s">
        <v>194</v>
      </c>
      <c r="O2" s="16" t="s">
        <v>195</v>
      </c>
      <c r="P2" s="16" t="s">
        <v>196</v>
      </c>
      <c r="Q2" s="16" t="s">
        <v>197</v>
      </c>
      <c r="R2" s="16" t="s">
        <v>198</v>
      </c>
      <c r="S2" s="16" t="s">
        <v>199</v>
      </c>
      <c r="T2" s="16" t="s">
        <v>200</v>
      </c>
      <c r="U2" s="16" t="s">
        <v>201</v>
      </c>
      <c r="V2" s="16" t="s">
        <v>207</v>
      </c>
      <c r="W2" s="16" t="s">
        <v>907</v>
      </c>
      <c r="X2" s="16" t="s">
        <v>261</v>
      </c>
      <c r="Y2" s="16" t="s">
        <v>211</v>
      </c>
      <c r="Z2" s="16" t="s">
        <v>6</v>
      </c>
      <c r="AA2" s="16" t="s">
        <v>210</v>
      </c>
      <c r="AB2" s="16" t="s">
        <v>205</v>
      </c>
      <c r="AC2" s="16" t="s">
        <v>206</v>
      </c>
      <c r="AD2" s="235" t="s">
        <v>946</v>
      </c>
      <c r="AE2" s="16" t="s">
        <v>947</v>
      </c>
      <c r="AF2" s="16" t="s">
        <v>948</v>
      </c>
      <c r="AG2" s="16" t="s">
        <v>262</v>
      </c>
      <c r="AH2" s="13"/>
    </row>
    <row r="3" spans="1:34">
      <c r="A3" s="15"/>
      <c r="B3" s="17"/>
      <c r="C3" s="17"/>
      <c r="D3" s="17" t="s">
        <v>192</v>
      </c>
      <c r="E3" s="17" t="s">
        <v>192</v>
      </c>
      <c r="F3" s="17"/>
      <c r="G3" s="17" t="s">
        <v>213</v>
      </c>
      <c r="H3" s="17"/>
      <c r="I3" s="17" t="s">
        <v>263</v>
      </c>
      <c r="J3" s="17" t="s">
        <v>192</v>
      </c>
      <c r="K3" s="17"/>
      <c r="L3" s="17"/>
      <c r="M3" s="17" t="s">
        <v>192</v>
      </c>
      <c r="N3" s="17" t="s">
        <v>192</v>
      </c>
      <c r="O3" s="17" t="s">
        <v>192</v>
      </c>
      <c r="P3" s="17" t="s">
        <v>192</v>
      </c>
      <c r="Q3" s="17" t="s">
        <v>192</v>
      </c>
      <c r="R3" s="17" t="s">
        <v>192</v>
      </c>
      <c r="S3" s="17" t="s">
        <v>192</v>
      </c>
      <c r="T3" s="17" t="s">
        <v>192</v>
      </c>
      <c r="U3" s="17" t="s">
        <v>192</v>
      </c>
      <c r="V3" s="17" t="s">
        <v>202</v>
      </c>
      <c r="W3" s="17" t="s">
        <v>202</v>
      </c>
      <c r="X3" s="17" t="s">
        <v>264</v>
      </c>
      <c r="Y3" s="17" t="s">
        <v>202</v>
      </c>
      <c r="Z3" s="17" t="s">
        <v>203</v>
      </c>
      <c r="AA3" s="17" t="s">
        <v>203</v>
      </c>
      <c r="AB3" s="17" t="s">
        <v>204</v>
      </c>
      <c r="AC3" s="17" t="s">
        <v>265</v>
      </c>
      <c r="AD3" s="236"/>
      <c r="AE3" s="17"/>
      <c r="AF3" s="17"/>
      <c r="AG3" s="17" t="s">
        <v>192</v>
      </c>
      <c r="AH3" s="15"/>
    </row>
    <row r="4" spans="1:34">
      <c r="A4" s="15"/>
      <c r="B4" s="18" t="s">
        <v>2</v>
      </c>
      <c r="C4" s="18" t="s">
        <v>811</v>
      </c>
      <c r="D4" s="19">
        <v>2.77E+16</v>
      </c>
      <c r="E4" s="19">
        <v>283000</v>
      </c>
      <c r="F4" s="19">
        <v>5540</v>
      </c>
      <c r="G4" s="18">
        <v>15.8</v>
      </c>
      <c r="H4" s="18">
        <v>1.17</v>
      </c>
      <c r="I4" s="26">
        <v>41.08</v>
      </c>
      <c r="J4" s="19">
        <v>193000000</v>
      </c>
      <c r="K4" s="19">
        <v>4230000</v>
      </c>
      <c r="L4" s="19">
        <v>6.9900000000000001E-9</v>
      </c>
      <c r="M4" s="19">
        <v>1.91E+20</v>
      </c>
      <c r="N4" s="19">
        <v>1.61E+20</v>
      </c>
      <c r="O4" s="19">
        <v>6.84E+19</v>
      </c>
      <c r="P4" s="19">
        <v>3.03E+19</v>
      </c>
      <c r="Q4" s="19">
        <v>2.23E+19</v>
      </c>
      <c r="R4" s="19">
        <v>2.82E+18</v>
      </c>
      <c r="S4" s="19">
        <v>3.84E+18</v>
      </c>
      <c r="T4" s="19">
        <v>1.11E+19</v>
      </c>
      <c r="U4" s="19">
        <v>9.9E+18</v>
      </c>
      <c r="V4" s="18">
        <v>39.1646</v>
      </c>
      <c r="W4" s="18">
        <v>-78.382099999999994</v>
      </c>
      <c r="X4" s="19">
        <v>1480000</v>
      </c>
      <c r="Y4" s="26">
        <v>0.9</v>
      </c>
      <c r="Z4" s="18">
        <v>1489</v>
      </c>
      <c r="AA4" s="18">
        <v>389</v>
      </c>
      <c r="AB4" s="18">
        <v>785.1</v>
      </c>
      <c r="AC4" s="26">
        <v>30026.2</v>
      </c>
      <c r="AD4" s="25">
        <v>0.5</v>
      </c>
      <c r="AE4" s="25">
        <v>0.62540655000000001</v>
      </c>
      <c r="AF4" s="25">
        <v>0.85</v>
      </c>
      <c r="AG4" s="19">
        <v>6.49E+16</v>
      </c>
      <c r="AH4" s="15"/>
    </row>
    <row r="5" spans="1:34">
      <c r="A5" s="15"/>
      <c r="B5" s="18" t="s">
        <v>2</v>
      </c>
      <c r="C5" s="18" t="s">
        <v>812</v>
      </c>
      <c r="D5" s="19">
        <v>1.48E+16</v>
      </c>
      <c r="E5" s="19">
        <v>184000</v>
      </c>
      <c r="F5" s="19">
        <v>4530</v>
      </c>
      <c r="G5" s="18">
        <v>20.8</v>
      </c>
      <c r="H5" s="18">
        <v>1.51</v>
      </c>
      <c r="I5" s="26">
        <v>54.08</v>
      </c>
      <c r="J5" s="19">
        <v>80500000</v>
      </c>
      <c r="K5" s="19">
        <v>1170000</v>
      </c>
      <c r="L5" s="19">
        <v>5.4199999999999999E-9</v>
      </c>
      <c r="M5" s="19">
        <v>1.67E+20</v>
      </c>
      <c r="N5" s="19">
        <v>7.9E+19</v>
      </c>
      <c r="O5" s="19">
        <v>3.22E+19</v>
      </c>
      <c r="P5" s="19">
        <v>1.12E+19</v>
      </c>
      <c r="Q5" s="19">
        <v>1.65E+19</v>
      </c>
      <c r="R5" s="19">
        <v>2.02E+18</v>
      </c>
      <c r="S5" s="19">
        <v>6.35E+18</v>
      </c>
      <c r="T5" s="19">
        <v>1.29E+19</v>
      </c>
      <c r="U5" s="19">
        <v>6.84E+18</v>
      </c>
      <c r="V5" s="18">
        <v>39.107700000000001</v>
      </c>
      <c r="W5" s="18">
        <v>-77.033299999999997</v>
      </c>
      <c r="X5" s="19">
        <v>1570000</v>
      </c>
      <c r="Y5" s="26">
        <v>0.4</v>
      </c>
      <c r="Z5" s="18">
        <v>106</v>
      </c>
      <c r="AA5" s="18">
        <v>131</v>
      </c>
      <c r="AB5" s="18">
        <v>831.4</v>
      </c>
      <c r="AC5" s="26">
        <v>55.2</v>
      </c>
      <c r="AD5" s="25">
        <v>0.5</v>
      </c>
      <c r="AE5" s="25">
        <v>0.62540655000000001</v>
      </c>
      <c r="AF5" s="25">
        <v>0.85</v>
      </c>
      <c r="AG5" s="19">
        <v>6.49E+16</v>
      </c>
      <c r="AH5" s="15"/>
    </row>
    <row r="6" spans="1:34">
      <c r="A6" s="15"/>
      <c r="B6" s="18" t="s">
        <v>2</v>
      </c>
      <c r="C6" s="18" t="s">
        <v>813</v>
      </c>
      <c r="D6" s="19">
        <v>2.05E+16</v>
      </c>
      <c r="E6" s="19">
        <v>231000</v>
      </c>
      <c r="F6" s="19">
        <v>5930</v>
      </c>
      <c r="G6" s="18">
        <v>16.399999999999999</v>
      </c>
      <c r="H6" s="18">
        <v>1.22</v>
      </c>
      <c r="I6" s="26">
        <v>42.64</v>
      </c>
      <c r="J6" s="19">
        <v>115000000</v>
      </c>
      <c r="K6" s="19">
        <v>1950000</v>
      </c>
      <c r="L6" s="19">
        <v>5.5999999999999997E-9</v>
      </c>
      <c r="M6" s="19">
        <v>1.1E+20</v>
      </c>
      <c r="N6" s="19">
        <v>1.43E+20</v>
      </c>
      <c r="O6" s="19">
        <v>4.74E+19</v>
      </c>
      <c r="P6" s="19">
        <v>2.68E+19</v>
      </c>
      <c r="Q6" s="19">
        <v>2.69E+19</v>
      </c>
      <c r="R6" s="19">
        <v>2.84E+18</v>
      </c>
      <c r="S6" s="19">
        <v>2.64E+18</v>
      </c>
      <c r="T6" s="19">
        <v>1.37E+19</v>
      </c>
      <c r="U6" s="19">
        <v>3.62E+18</v>
      </c>
      <c r="V6" s="18">
        <v>39.146299999999997</v>
      </c>
      <c r="W6" s="18">
        <v>-77.095299999999995</v>
      </c>
      <c r="X6" s="19">
        <v>1540000</v>
      </c>
      <c r="Y6" s="26">
        <v>0.4</v>
      </c>
      <c r="Z6" s="18">
        <v>103</v>
      </c>
      <c r="AA6" s="18">
        <v>143</v>
      </c>
      <c r="AB6" s="18">
        <v>814.2</v>
      </c>
      <c r="AC6" s="26">
        <v>43.7</v>
      </c>
      <c r="AD6" s="25">
        <v>0.5</v>
      </c>
      <c r="AE6" s="25">
        <v>0.62540655000000001</v>
      </c>
      <c r="AF6" s="25">
        <v>0.85</v>
      </c>
      <c r="AG6" s="19">
        <v>6.49E+16</v>
      </c>
      <c r="AH6" s="15"/>
    </row>
    <row r="7" spans="1:34">
      <c r="A7" s="15"/>
      <c r="B7" s="18" t="s">
        <v>2</v>
      </c>
      <c r="C7" s="18" t="s">
        <v>814</v>
      </c>
      <c r="D7" s="19">
        <v>2.18E+16</v>
      </c>
      <c r="E7" s="19">
        <v>254000</v>
      </c>
      <c r="F7" s="19">
        <v>6160</v>
      </c>
      <c r="G7" s="18">
        <v>14.7</v>
      </c>
      <c r="H7" s="18">
        <v>1.0900000000000001</v>
      </c>
      <c r="I7" s="26">
        <v>38.22</v>
      </c>
      <c r="J7" s="19">
        <v>142000000</v>
      </c>
      <c r="K7" s="19">
        <v>2050000</v>
      </c>
      <c r="L7" s="19">
        <v>6.5199999999999998E-9</v>
      </c>
      <c r="M7" s="19">
        <v>2.18E+20</v>
      </c>
      <c r="N7" s="19">
        <v>1.42E+20</v>
      </c>
      <c r="O7" s="19">
        <v>3.16E+19</v>
      </c>
      <c r="P7" s="19">
        <v>4.48E+18</v>
      </c>
      <c r="Q7" s="19">
        <v>2.5E+19</v>
      </c>
      <c r="R7" s="19">
        <v>2.64E+18</v>
      </c>
      <c r="S7" s="19">
        <v>2.63E+18</v>
      </c>
      <c r="T7" s="19">
        <v>2.25E+19</v>
      </c>
      <c r="U7" s="19">
        <v>1.49E+19</v>
      </c>
      <c r="V7" s="18">
        <v>39.133099999999999</v>
      </c>
      <c r="W7" s="18">
        <v>-78.578900000000004</v>
      </c>
      <c r="X7" s="19">
        <v>1550000</v>
      </c>
      <c r="Y7" s="26">
        <v>0.3</v>
      </c>
      <c r="Z7" s="18">
        <v>69</v>
      </c>
      <c r="AA7" s="18">
        <v>141</v>
      </c>
      <c r="AB7" s="18">
        <v>822</v>
      </c>
      <c r="AC7" s="26">
        <v>24.2</v>
      </c>
      <c r="AD7" s="25">
        <v>0.5</v>
      </c>
      <c r="AE7" s="25">
        <v>0.62540655000000001</v>
      </c>
      <c r="AF7" s="25">
        <v>0.85</v>
      </c>
      <c r="AG7" s="19">
        <v>6.49E+16</v>
      </c>
      <c r="AH7" s="15"/>
    </row>
    <row r="8" spans="1:34">
      <c r="A8" s="15"/>
      <c r="B8" s="18" t="s">
        <v>2</v>
      </c>
      <c r="C8" s="18" t="s">
        <v>815</v>
      </c>
      <c r="D8" s="19">
        <v>2.96E+16</v>
      </c>
      <c r="E8" s="19">
        <v>281000</v>
      </c>
      <c r="F8" s="19">
        <v>6790</v>
      </c>
      <c r="G8" s="18">
        <v>16.7</v>
      </c>
      <c r="H8" s="18">
        <v>1.25</v>
      </c>
      <c r="I8" s="26">
        <v>43.42</v>
      </c>
      <c r="J8" s="19">
        <v>253000000</v>
      </c>
      <c r="K8" s="19">
        <v>2750000</v>
      </c>
      <c r="L8" s="19">
        <v>8.5600000000000002E-9</v>
      </c>
      <c r="M8" s="19">
        <v>2.39E+20</v>
      </c>
      <c r="N8" s="19">
        <v>1.45E+20</v>
      </c>
      <c r="O8" s="19">
        <v>6.01E+19</v>
      </c>
      <c r="P8" s="19">
        <v>4.37E+19</v>
      </c>
      <c r="Q8" s="19">
        <v>2.56E+19</v>
      </c>
      <c r="R8" s="19">
        <v>4.58E+18</v>
      </c>
      <c r="S8" s="19">
        <v>7.13E+18</v>
      </c>
      <c r="T8" s="19">
        <v>9.98E+18</v>
      </c>
      <c r="U8" s="19">
        <v>3.44E+19</v>
      </c>
      <c r="V8" s="18">
        <v>39.133099999999999</v>
      </c>
      <c r="W8" s="18">
        <v>-78.578900000000004</v>
      </c>
      <c r="X8" s="19">
        <v>1480000</v>
      </c>
      <c r="Y8" s="26">
        <v>1</v>
      </c>
      <c r="Z8" s="18">
        <v>1436</v>
      </c>
      <c r="AA8" s="18">
        <v>435</v>
      </c>
      <c r="AB8" s="18">
        <v>783</v>
      </c>
      <c r="AC8" s="26">
        <v>25053.4</v>
      </c>
      <c r="AD8" s="25">
        <v>0.5</v>
      </c>
      <c r="AE8" s="25">
        <v>0.62540655000000001</v>
      </c>
      <c r="AF8" s="25">
        <v>0.85</v>
      </c>
      <c r="AG8" s="19">
        <v>6.49E+16</v>
      </c>
      <c r="AH8" s="15"/>
    </row>
    <row r="9" spans="1:34">
      <c r="A9" s="15"/>
      <c r="B9" s="18" t="s">
        <v>2</v>
      </c>
      <c r="C9" s="18" t="s">
        <v>816</v>
      </c>
      <c r="D9" s="19">
        <v>2.24E+16</v>
      </c>
      <c r="E9" s="19">
        <v>434000</v>
      </c>
      <c r="F9" s="19">
        <v>12300</v>
      </c>
      <c r="G9" s="18">
        <v>7.7</v>
      </c>
      <c r="H9" s="18">
        <v>0.63</v>
      </c>
      <c r="I9" s="26">
        <v>20.02</v>
      </c>
      <c r="J9" s="19">
        <v>161000000</v>
      </c>
      <c r="K9" s="19">
        <v>2330000</v>
      </c>
      <c r="L9" s="19">
        <v>7.1900000000000002E-9</v>
      </c>
      <c r="M9" s="19">
        <v>1.5E+20</v>
      </c>
      <c r="N9" s="19">
        <v>1.21E+20</v>
      </c>
      <c r="O9" s="19">
        <v>3.56E+19</v>
      </c>
      <c r="P9" s="19">
        <v>1.02E+19</v>
      </c>
      <c r="Q9" s="19">
        <v>2.29E+19</v>
      </c>
      <c r="R9" s="19">
        <v>1.75E+18</v>
      </c>
      <c r="S9" s="19">
        <v>6.07E+18</v>
      </c>
      <c r="T9" s="19">
        <v>7.46E+18</v>
      </c>
      <c r="U9" s="19">
        <v>1.27E+19</v>
      </c>
      <c r="V9" s="18">
        <v>38.645800000000001</v>
      </c>
      <c r="W9" s="18">
        <v>-77.674000000000007</v>
      </c>
      <c r="X9" s="19">
        <v>1490000</v>
      </c>
      <c r="Y9" s="26">
        <v>0.3</v>
      </c>
      <c r="Z9" s="18">
        <v>367</v>
      </c>
      <c r="AA9" s="18">
        <v>113</v>
      </c>
      <c r="AB9" s="18">
        <v>795.6</v>
      </c>
      <c r="AC9" s="26">
        <v>458.9</v>
      </c>
      <c r="AD9" s="25">
        <v>0.5</v>
      </c>
      <c r="AE9" s="25">
        <v>0.62540655000000001</v>
      </c>
      <c r="AF9" s="25">
        <v>0.85</v>
      </c>
      <c r="AG9" s="19">
        <v>6.49E+16</v>
      </c>
      <c r="AH9" s="15"/>
    </row>
    <row r="10" spans="1:34">
      <c r="A10" s="15"/>
      <c r="B10" s="18" t="s">
        <v>2</v>
      </c>
      <c r="C10" s="18" t="s">
        <v>256</v>
      </c>
      <c r="D10" s="19">
        <v>3.15E+16</v>
      </c>
      <c r="E10" s="19">
        <v>676000</v>
      </c>
      <c r="F10" s="19">
        <v>13300</v>
      </c>
      <c r="G10" s="18">
        <v>6.4</v>
      </c>
      <c r="H10" s="18">
        <v>0.52</v>
      </c>
      <c r="I10" s="26">
        <v>16.64</v>
      </c>
      <c r="J10" s="19">
        <v>365000000</v>
      </c>
      <c r="K10" s="19">
        <v>5140000</v>
      </c>
      <c r="L10" s="19">
        <v>1.16E-8</v>
      </c>
      <c r="M10" s="19">
        <v>3.04E+20</v>
      </c>
      <c r="N10" s="19">
        <v>1.42E+20</v>
      </c>
      <c r="O10" s="19">
        <v>6.61E+19</v>
      </c>
      <c r="P10" s="19">
        <v>1.52E+20</v>
      </c>
      <c r="Q10" s="19">
        <v>1.63E+19</v>
      </c>
      <c r="R10" s="19">
        <v>4.96E+18</v>
      </c>
      <c r="S10" s="19">
        <v>1.94E+18</v>
      </c>
      <c r="T10" s="19">
        <v>1.92E+19</v>
      </c>
      <c r="U10" s="19">
        <v>1.11E+19</v>
      </c>
      <c r="V10" s="18">
        <v>38.363900000000001</v>
      </c>
      <c r="W10" s="18">
        <v>-78.851600000000005</v>
      </c>
      <c r="X10" s="19">
        <v>1480000</v>
      </c>
      <c r="Y10" s="26">
        <v>0.9</v>
      </c>
      <c r="Z10" s="18">
        <v>1213</v>
      </c>
      <c r="AA10" s="18">
        <v>503</v>
      </c>
      <c r="AB10" s="18">
        <v>796.5</v>
      </c>
      <c r="AC10" s="26">
        <v>4235</v>
      </c>
      <c r="AD10" s="25">
        <v>0.5</v>
      </c>
      <c r="AE10" s="25">
        <v>0.62540655000000001</v>
      </c>
      <c r="AF10" s="25">
        <v>0.85</v>
      </c>
      <c r="AG10" s="19">
        <v>6.49E+16</v>
      </c>
      <c r="AH10" s="15"/>
    </row>
    <row r="11" spans="1:34">
      <c r="A11" s="15"/>
      <c r="B11" s="18" t="s">
        <v>2</v>
      </c>
      <c r="C11" s="18" t="s">
        <v>829</v>
      </c>
      <c r="D11" s="19">
        <v>1.3E+17</v>
      </c>
      <c r="E11" s="19">
        <v>388000</v>
      </c>
      <c r="F11" s="19">
        <v>9110</v>
      </c>
      <c r="G11" s="18">
        <v>13.7</v>
      </c>
      <c r="H11" s="18">
        <v>1.06</v>
      </c>
      <c r="I11" s="26">
        <v>35.619999999999997</v>
      </c>
      <c r="J11" s="19">
        <v>406000000</v>
      </c>
      <c r="K11" s="19">
        <v>4090000</v>
      </c>
      <c r="L11" s="19">
        <v>3.12E-9</v>
      </c>
      <c r="M11" s="19">
        <v>1.32E+21</v>
      </c>
      <c r="N11" s="19">
        <v>1.76E+20</v>
      </c>
      <c r="O11" s="19">
        <v>2.06E+19</v>
      </c>
      <c r="P11" s="19">
        <v>2.88E+19</v>
      </c>
      <c r="Q11" s="19">
        <v>1.67E+19</v>
      </c>
      <c r="R11" s="19">
        <v>1.38E+19</v>
      </c>
      <c r="S11" s="19">
        <v>2.1E+18</v>
      </c>
      <c r="T11" s="19">
        <v>1.11E+19</v>
      </c>
      <c r="U11" s="19">
        <v>5.19E+17</v>
      </c>
      <c r="V11" s="18">
        <v>39.531999999999996</v>
      </c>
      <c r="W11" s="18">
        <v>-79.040899999999993</v>
      </c>
      <c r="X11" s="19">
        <v>1620000</v>
      </c>
      <c r="Y11" s="26">
        <v>1.1000000000000001</v>
      </c>
      <c r="Z11" s="18">
        <v>1085</v>
      </c>
      <c r="AA11" s="18">
        <v>659</v>
      </c>
      <c r="AB11" s="18">
        <v>850.9</v>
      </c>
      <c r="AC11" s="26">
        <v>2278.6999999999998</v>
      </c>
      <c r="AD11" s="25">
        <v>0.5</v>
      </c>
      <c r="AE11" s="25">
        <v>0.62540655000000001</v>
      </c>
      <c r="AF11" s="25">
        <v>0.85</v>
      </c>
      <c r="AG11" s="19">
        <v>6.49E+16</v>
      </c>
      <c r="AH11" s="15"/>
    </row>
    <row r="12" spans="1:34">
      <c r="A12" s="15"/>
      <c r="B12" s="18" t="s">
        <v>2</v>
      </c>
      <c r="C12" s="18" t="s">
        <v>830</v>
      </c>
      <c r="D12" s="19">
        <v>6.93E+16</v>
      </c>
      <c r="E12" s="19">
        <v>500000</v>
      </c>
      <c r="F12" s="19">
        <v>9620</v>
      </c>
      <c r="G12" s="18">
        <v>7.6</v>
      </c>
      <c r="H12" s="18">
        <v>0.6</v>
      </c>
      <c r="I12" s="26">
        <v>19.760000000000002</v>
      </c>
      <c r="J12" s="19">
        <v>528000000</v>
      </c>
      <c r="K12" s="19">
        <v>6660000</v>
      </c>
      <c r="L12" s="19">
        <v>7.6199999999999997E-9</v>
      </c>
      <c r="M12" s="19">
        <v>4.08E+20</v>
      </c>
      <c r="N12" s="19">
        <v>2.56E+20</v>
      </c>
      <c r="O12" s="19">
        <v>5.83E+19</v>
      </c>
      <c r="P12" s="19">
        <v>4.96E+19</v>
      </c>
      <c r="Q12" s="19">
        <v>2.1E+19</v>
      </c>
      <c r="R12" s="19">
        <v>8.83E+18</v>
      </c>
      <c r="S12" s="19">
        <v>6.48E+17</v>
      </c>
      <c r="T12" s="19">
        <v>1.29E+19</v>
      </c>
      <c r="U12" s="19">
        <v>3.95E+17</v>
      </c>
      <c r="V12" s="18">
        <v>39.915599999999998</v>
      </c>
      <c r="W12" s="18">
        <v>-77.738100000000003</v>
      </c>
      <c r="X12" s="19">
        <v>1530000</v>
      </c>
      <c r="Y12" s="26">
        <v>0.6</v>
      </c>
      <c r="Z12" s="18">
        <v>632</v>
      </c>
      <c r="AA12" s="18">
        <v>271</v>
      </c>
      <c r="AB12" s="18">
        <v>798.5</v>
      </c>
      <c r="AC12" s="26">
        <v>1320.4</v>
      </c>
      <c r="AD12" s="25">
        <v>0.5</v>
      </c>
      <c r="AE12" s="25">
        <v>0.62540655000000001</v>
      </c>
      <c r="AF12" s="25">
        <v>0.85</v>
      </c>
      <c r="AG12" s="19">
        <v>6.49E+16</v>
      </c>
      <c r="AH12" s="15"/>
    </row>
    <row r="13" spans="1:34">
      <c r="A13" s="15"/>
      <c r="B13" s="18" t="s">
        <v>2</v>
      </c>
      <c r="C13" s="18" t="s">
        <v>831</v>
      </c>
      <c r="D13" s="19">
        <v>7.24E+16</v>
      </c>
      <c r="E13" s="19">
        <v>298000</v>
      </c>
      <c r="F13" s="19">
        <v>5840</v>
      </c>
      <c r="G13" s="18">
        <v>12.8</v>
      </c>
      <c r="H13" s="18">
        <v>0.95</v>
      </c>
      <c r="I13" s="26">
        <v>33.28</v>
      </c>
      <c r="J13" s="19">
        <v>288000000</v>
      </c>
      <c r="K13" s="19">
        <v>2900000</v>
      </c>
      <c r="L13" s="19">
        <v>3.9799999999999999E-9</v>
      </c>
      <c r="M13" s="19">
        <v>4.1E+20</v>
      </c>
      <c r="N13" s="19">
        <v>3.58E+20</v>
      </c>
      <c r="O13" s="19">
        <v>1.87E+20</v>
      </c>
      <c r="P13" s="19">
        <v>5.91E+19</v>
      </c>
      <c r="Q13" s="19">
        <v>4.55E+19</v>
      </c>
      <c r="R13" s="19">
        <v>6.27E+18</v>
      </c>
      <c r="S13" s="19">
        <v>1.14E+19</v>
      </c>
      <c r="T13" s="19">
        <v>1.47E+19</v>
      </c>
      <c r="U13" s="19">
        <v>9.88E+18</v>
      </c>
      <c r="V13" s="18">
        <v>39.812199999999997</v>
      </c>
      <c r="W13" s="18">
        <v>-77.248099999999994</v>
      </c>
      <c r="X13" s="19">
        <v>1540000</v>
      </c>
      <c r="Y13" s="26">
        <v>0.4</v>
      </c>
      <c r="Z13" s="18">
        <v>495</v>
      </c>
      <c r="AA13" s="18">
        <v>192</v>
      </c>
      <c r="AB13" s="18">
        <v>804.1</v>
      </c>
      <c r="AC13" s="26">
        <v>448.3</v>
      </c>
      <c r="AD13" s="25">
        <v>0.5</v>
      </c>
      <c r="AE13" s="25">
        <v>0.62540655000000001</v>
      </c>
      <c r="AF13" s="25">
        <v>0.85</v>
      </c>
      <c r="AG13" s="19">
        <v>6.49E+16</v>
      </c>
      <c r="AH13" s="15"/>
    </row>
    <row r="14" spans="1:34">
      <c r="A14" s="15"/>
      <c r="B14" s="18" t="s">
        <v>2</v>
      </c>
      <c r="C14" s="18" t="s">
        <v>832</v>
      </c>
      <c r="D14" s="19">
        <v>3.39E+16</v>
      </c>
      <c r="E14" s="19">
        <v>296000</v>
      </c>
      <c r="F14" s="19">
        <v>6990</v>
      </c>
      <c r="G14" s="18">
        <v>16.100000000000001</v>
      </c>
      <c r="H14" s="18">
        <v>1.22</v>
      </c>
      <c r="I14" s="26">
        <v>41.86</v>
      </c>
      <c r="J14" s="19">
        <v>837000000</v>
      </c>
      <c r="K14" s="19">
        <v>10300000</v>
      </c>
      <c r="L14" s="19">
        <v>2.4699999999999999E-8</v>
      </c>
      <c r="M14" s="19">
        <v>3.11E+20</v>
      </c>
      <c r="N14" s="19">
        <v>1.17E+20</v>
      </c>
      <c r="O14" s="19">
        <v>2.2E+19</v>
      </c>
      <c r="P14" s="19">
        <v>1.04E+19</v>
      </c>
      <c r="Q14" s="19">
        <v>1.64E+19</v>
      </c>
      <c r="R14" s="19">
        <v>2.67E+18</v>
      </c>
      <c r="S14" s="19">
        <v>2.05E+18</v>
      </c>
      <c r="T14" s="19">
        <v>8.9E+18</v>
      </c>
      <c r="U14" s="19">
        <v>4.81E+18</v>
      </c>
      <c r="V14" s="18">
        <v>39.588900000000002</v>
      </c>
      <c r="W14" s="18">
        <v>-77.4863</v>
      </c>
      <c r="X14" s="19">
        <v>1650000</v>
      </c>
      <c r="Y14" s="26">
        <v>0.9</v>
      </c>
      <c r="Z14" s="18">
        <v>294</v>
      </c>
      <c r="AA14" s="18">
        <v>476</v>
      </c>
      <c r="AB14" s="18">
        <v>867.3</v>
      </c>
      <c r="AC14" s="26">
        <v>14.7</v>
      </c>
      <c r="AD14" s="25">
        <v>0.5</v>
      </c>
      <c r="AE14" s="25">
        <v>0.62540655000000001</v>
      </c>
      <c r="AF14" s="25">
        <v>0.85</v>
      </c>
      <c r="AG14" s="19">
        <v>6.49E+16</v>
      </c>
      <c r="AH14" s="15"/>
    </row>
    <row r="15" spans="1:34">
      <c r="A15" s="15"/>
      <c r="B15" s="18" t="s">
        <v>2</v>
      </c>
      <c r="C15" s="18" t="s">
        <v>833</v>
      </c>
      <c r="D15" s="19">
        <v>2.74E+16</v>
      </c>
      <c r="E15" s="19">
        <v>360000</v>
      </c>
      <c r="F15" s="19">
        <v>8460</v>
      </c>
      <c r="G15" s="18">
        <v>10.1</v>
      </c>
      <c r="H15" s="18">
        <v>0.78</v>
      </c>
      <c r="I15" s="26">
        <v>26.26</v>
      </c>
      <c r="J15" s="19">
        <v>263000000</v>
      </c>
      <c r="K15" s="19">
        <v>2380000</v>
      </c>
      <c r="L15" s="19">
        <v>9.5900000000000002E-9</v>
      </c>
      <c r="M15" s="19">
        <v>2.26E+20</v>
      </c>
      <c r="N15" s="19">
        <v>1.2E+20</v>
      </c>
      <c r="O15" s="19">
        <v>3.3E+19</v>
      </c>
      <c r="P15" s="19">
        <v>2.44E+19</v>
      </c>
      <c r="Q15" s="19">
        <v>2.51E+19</v>
      </c>
      <c r="R15" s="19">
        <v>4.92E+18</v>
      </c>
      <c r="S15" s="19">
        <v>3.49E+18</v>
      </c>
      <c r="T15" s="19">
        <v>1.07E+19</v>
      </c>
      <c r="U15" s="19">
        <v>4.19E+19</v>
      </c>
      <c r="V15" s="18">
        <v>39.283799999999999</v>
      </c>
      <c r="W15" s="18">
        <v>-77.671999999999997</v>
      </c>
      <c r="X15" s="19">
        <v>1490000</v>
      </c>
      <c r="Y15" s="26">
        <v>0.5</v>
      </c>
      <c r="Z15" s="18">
        <v>352</v>
      </c>
      <c r="AA15" s="18">
        <v>166</v>
      </c>
      <c r="AB15" s="18">
        <v>784.8</v>
      </c>
      <c r="AC15" s="26">
        <v>33.1</v>
      </c>
      <c r="AD15" s="25">
        <v>0.5</v>
      </c>
      <c r="AE15" s="25">
        <v>0.62540655000000001</v>
      </c>
      <c r="AF15" s="25">
        <v>0.85</v>
      </c>
      <c r="AG15" s="19">
        <v>6.49E+16</v>
      </c>
      <c r="AH15" s="15"/>
    </row>
    <row r="16" spans="1:34">
      <c r="A16" s="15"/>
      <c r="B16" s="18" t="s">
        <v>2</v>
      </c>
      <c r="C16" s="18" t="s">
        <v>834</v>
      </c>
      <c r="D16" s="19">
        <v>2.62E+16</v>
      </c>
      <c r="E16" s="19">
        <v>326000</v>
      </c>
      <c r="F16" s="19">
        <v>7930</v>
      </c>
      <c r="G16" s="18">
        <v>13.3</v>
      </c>
      <c r="H16" s="18">
        <v>1.01</v>
      </c>
      <c r="I16" s="26">
        <v>34.58</v>
      </c>
      <c r="J16" s="19">
        <v>379000000</v>
      </c>
      <c r="K16" s="19">
        <v>5170000</v>
      </c>
      <c r="L16" s="19">
        <v>1.4500000000000001E-8</v>
      </c>
      <c r="M16" s="19">
        <v>4E+20</v>
      </c>
      <c r="N16" s="19">
        <v>2.92E+20</v>
      </c>
      <c r="O16" s="19">
        <v>1.25E+20</v>
      </c>
      <c r="P16" s="19">
        <v>1.31E+20</v>
      </c>
      <c r="Q16" s="19">
        <v>3.46E+18</v>
      </c>
      <c r="R16" s="19">
        <v>4.97E+18</v>
      </c>
      <c r="S16" s="19">
        <v>9.28E+17</v>
      </c>
      <c r="T16" s="19">
        <v>1.06E+19</v>
      </c>
      <c r="U16" s="19">
        <v>1.56E+19</v>
      </c>
      <c r="V16" s="18">
        <v>39.704599999999999</v>
      </c>
      <c r="W16" s="18">
        <v>-77.444199999999995</v>
      </c>
      <c r="X16" s="19">
        <v>1610000</v>
      </c>
      <c r="Y16" s="26">
        <v>0.9</v>
      </c>
      <c r="Z16" s="18">
        <v>297</v>
      </c>
      <c r="AA16" s="18">
        <v>361</v>
      </c>
      <c r="AB16" s="18">
        <v>844.6</v>
      </c>
      <c r="AC16" s="26">
        <v>26.7</v>
      </c>
      <c r="AD16" s="25">
        <v>0.5</v>
      </c>
      <c r="AE16" s="25">
        <v>0.62540655000000001</v>
      </c>
      <c r="AF16" s="25">
        <v>0.85</v>
      </c>
      <c r="AG16" s="19">
        <v>6.49E+16</v>
      </c>
      <c r="AH16" s="15"/>
    </row>
    <row r="17" spans="1:34">
      <c r="A17" s="15"/>
      <c r="B17" s="18" t="s">
        <v>2</v>
      </c>
      <c r="C17" s="18" t="s">
        <v>835</v>
      </c>
      <c r="D17" s="19">
        <v>3.64E+16</v>
      </c>
      <c r="E17" s="19">
        <v>248000</v>
      </c>
      <c r="F17" s="19">
        <v>5920</v>
      </c>
      <c r="G17" s="18">
        <v>15.1</v>
      </c>
      <c r="H17" s="18">
        <v>1.1200000000000001</v>
      </c>
      <c r="I17" s="26">
        <v>39.26</v>
      </c>
      <c r="J17" s="19">
        <v>388000000</v>
      </c>
      <c r="K17" s="19">
        <v>4590000</v>
      </c>
      <c r="L17" s="19">
        <v>1.07E-8</v>
      </c>
      <c r="M17" s="19">
        <v>3.28E+20</v>
      </c>
      <c r="N17" s="19">
        <v>1.75E+20</v>
      </c>
      <c r="O17" s="19">
        <v>4.12E+19</v>
      </c>
      <c r="P17" s="19">
        <v>7.33E+18</v>
      </c>
      <c r="Q17" s="19" t="s">
        <v>810</v>
      </c>
      <c r="R17" s="19">
        <v>4.06E+18</v>
      </c>
      <c r="S17" s="19">
        <v>2.69E+18</v>
      </c>
      <c r="T17" s="19">
        <v>8.17E+18</v>
      </c>
      <c r="U17" s="19">
        <v>1.28E+18</v>
      </c>
      <c r="V17" s="18">
        <v>39.475299999999997</v>
      </c>
      <c r="W17" s="18">
        <v>-77.2971</v>
      </c>
      <c r="X17" s="19">
        <v>1490000</v>
      </c>
      <c r="Y17" s="26">
        <v>0.6</v>
      </c>
      <c r="Z17" s="18">
        <v>128</v>
      </c>
      <c r="AA17" s="18">
        <v>151</v>
      </c>
      <c r="AB17" s="18">
        <v>786</v>
      </c>
      <c r="AC17" s="26">
        <v>10</v>
      </c>
      <c r="AD17" s="25">
        <v>0.5</v>
      </c>
      <c r="AE17" s="25">
        <v>0.62540655000000001</v>
      </c>
      <c r="AF17" s="25">
        <v>0.85</v>
      </c>
      <c r="AG17" s="19">
        <v>6.49E+16</v>
      </c>
      <c r="AH17" s="15"/>
    </row>
    <row r="18" spans="1:34">
      <c r="A18" s="15"/>
      <c r="B18" s="18" t="s">
        <v>2</v>
      </c>
      <c r="C18" s="18" t="s">
        <v>836</v>
      </c>
      <c r="D18" s="19">
        <v>3.46E+16</v>
      </c>
      <c r="E18" s="19">
        <v>272000</v>
      </c>
      <c r="F18" s="19">
        <v>6490</v>
      </c>
      <c r="G18" s="18">
        <v>13.9</v>
      </c>
      <c r="H18" s="18">
        <v>1.04</v>
      </c>
      <c r="I18" s="26">
        <v>36.14</v>
      </c>
      <c r="J18" s="19">
        <v>520000000</v>
      </c>
      <c r="K18" s="19">
        <v>4270000</v>
      </c>
      <c r="L18" s="19">
        <v>1.4999999999999999E-8</v>
      </c>
      <c r="M18" s="19">
        <v>4.69E+20</v>
      </c>
      <c r="N18" s="19">
        <v>2.26E+20</v>
      </c>
      <c r="O18" s="19">
        <v>5.7E+19</v>
      </c>
      <c r="P18" s="19">
        <v>9.52E+18</v>
      </c>
      <c r="Q18" s="19">
        <v>1.11E+19</v>
      </c>
      <c r="R18" s="19">
        <v>9.94E+18</v>
      </c>
      <c r="S18" s="19">
        <v>5.77E+18</v>
      </c>
      <c r="T18" s="19">
        <v>8.46E+18</v>
      </c>
      <c r="U18" s="19">
        <v>1.41E+18</v>
      </c>
      <c r="V18" s="18">
        <v>39.230499999999999</v>
      </c>
      <c r="W18" s="18">
        <v>-77.307699999999997</v>
      </c>
      <c r="X18" s="19">
        <v>1500000</v>
      </c>
      <c r="Y18" s="26">
        <v>0.5</v>
      </c>
      <c r="Z18" s="18">
        <v>102</v>
      </c>
      <c r="AA18" s="18">
        <v>173</v>
      </c>
      <c r="AB18" s="18">
        <v>794.8</v>
      </c>
      <c r="AC18" s="26">
        <v>13.6</v>
      </c>
      <c r="AD18" s="25">
        <v>0.5</v>
      </c>
      <c r="AE18" s="25">
        <v>0.62540655000000001</v>
      </c>
      <c r="AF18" s="25">
        <v>0.85</v>
      </c>
      <c r="AG18" s="19">
        <v>6.49E+16</v>
      </c>
      <c r="AH18" s="15"/>
    </row>
    <row r="19" spans="1:34">
      <c r="A19" s="15"/>
      <c r="B19" s="18" t="s">
        <v>2</v>
      </c>
      <c r="C19" s="18" t="s">
        <v>837</v>
      </c>
      <c r="D19" s="19">
        <v>2.13E+16</v>
      </c>
      <c r="E19" s="19">
        <v>303000</v>
      </c>
      <c r="F19" s="19">
        <v>5900</v>
      </c>
      <c r="G19" s="18">
        <v>12.2</v>
      </c>
      <c r="H19" s="18">
        <v>0.9</v>
      </c>
      <c r="I19" s="26">
        <v>31.72</v>
      </c>
      <c r="J19" s="19">
        <v>194000000</v>
      </c>
      <c r="K19" s="19">
        <v>1760000</v>
      </c>
      <c r="L19" s="19">
        <v>9.1100000000000002E-9</v>
      </c>
      <c r="M19" s="19">
        <v>2.23E+20</v>
      </c>
      <c r="N19" s="19">
        <v>1.14E+20</v>
      </c>
      <c r="O19" s="19">
        <v>2.27E+19</v>
      </c>
      <c r="P19" s="19">
        <v>6.3E+18</v>
      </c>
      <c r="Q19" s="19">
        <v>1.77E+19</v>
      </c>
      <c r="R19" s="19">
        <v>4.48E+18</v>
      </c>
      <c r="S19" s="19">
        <v>1.14E+18</v>
      </c>
      <c r="T19" s="19">
        <v>1.36E+19</v>
      </c>
      <c r="U19" s="19">
        <v>1.67E+19</v>
      </c>
      <c r="V19" s="18">
        <v>39.174199999999999</v>
      </c>
      <c r="W19" s="18">
        <v>-77.137600000000006</v>
      </c>
      <c r="X19" s="19">
        <v>1540000</v>
      </c>
      <c r="Y19" s="26">
        <v>0.4</v>
      </c>
      <c r="Z19" s="18">
        <v>77</v>
      </c>
      <c r="AA19" s="18">
        <v>156</v>
      </c>
      <c r="AB19" s="18">
        <v>817.5</v>
      </c>
      <c r="AC19" s="26">
        <v>15</v>
      </c>
      <c r="AD19" s="25">
        <v>0.5</v>
      </c>
      <c r="AE19" s="25">
        <v>0.62540655000000001</v>
      </c>
      <c r="AF19" s="25">
        <v>0.85</v>
      </c>
      <c r="AG19" s="19">
        <v>6.49E+16</v>
      </c>
      <c r="AH19" s="15"/>
    </row>
    <row r="20" spans="1:34">
      <c r="A20" s="15"/>
      <c r="B20" s="18" t="s">
        <v>2</v>
      </c>
      <c r="C20" s="18" t="s">
        <v>838</v>
      </c>
      <c r="D20" s="19">
        <v>7820000000000000</v>
      </c>
      <c r="E20" s="19">
        <v>99400</v>
      </c>
      <c r="F20" s="19">
        <v>2550</v>
      </c>
      <c r="G20" s="18">
        <v>38.5</v>
      </c>
      <c r="H20" s="18">
        <v>2.67</v>
      </c>
      <c r="I20" s="26">
        <v>100.1</v>
      </c>
      <c r="J20" s="19">
        <v>35100000</v>
      </c>
      <c r="K20" s="19">
        <v>472000</v>
      </c>
      <c r="L20" s="19">
        <v>4.49E-9</v>
      </c>
      <c r="M20" s="19">
        <v>5.32E+19</v>
      </c>
      <c r="N20" s="19">
        <v>1.92E+19</v>
      </c>
      <c r="O20" s="19">
        <v>1.57E+18</v>
      </c>
      <c r="P20" s="19">
        <v>1.33E+18</v>
      </c>
      <c r="Q20" s="19">
        <v>2.12E+18</v>
      </c>
      <c r="R20" s="19">
        <v>3.06E+17</v>
      </c>
      <c r="S20" s="19">
        <v>4.23E+17</v>
      </c>
      <c r="T20" s="19">
        <v>7.07E+18</v>
      </c>
      <c r="U20" s="19">
        <v>6.55E+17</v>
      </c>
      <c r="V20" s="18">
        <v>39.023800000000001</v>
      </c>
      <c r="W20" s="18">
        <v>-76.848100000000002</v>
      </c>
      <c r="X20" s="19">
        <v>1580000</v>
      </c>
      <c r="Y20" s="26">
        <v>0.4</v>
      </c>
      <c r="Z20" s="18">
        <v>66</v>
      </c>
      <c r="AA20" s="18">
        <v>54</v>
      </c>
      <c r="AB20" s="18">
        <v>837.7</v>
      </c>
      <c r="AC20" s="26">
        <v>24.5</v>
      </c>
      <c r="AD20" s="25">
        <v>0.5</v>
      </c>
      <c r="AE20" s="25">
        <v>0.62540655000000001</v>
      </c>
      <c r="AF20" s="25">
        <v>0.85</v>
      </c>
      <c r="AG20" s="19">
        <v>6.49E+16</v>
      </c>
      <c r="AH20" s="15"/>
    </row>
    <row r="21" spans="1:34">
      <c r="A21" s="15"/>
      <c r="B21" s="18" t="s">
        <v>2</v>
      </c>
      <c r="C21" s="18" t="s">
        <v>839</v>
      </c>
      <c r="D21" s="19">
        <v>5540000000000000</v>
      </c>
      <c r="E21" s="19">
        <v>385000</v>
      </c>
      <c r="F21" s="19">
        <v>9130</v>
      </c>
      <c r="G21" s="18">
        <v>8.6999999999999993</v>
      </c>
      <c r="H21" s="18">
        <v>0.68</v>
      </c>
      <c r="I21" s="26">
        <v>22.62</v>
      </c>
      <c r="J21" s="19">
        <v>34800000</v>
      </c>
      <c r="K21" s="19">
        <v>485000</v>
      </c>
      <c r="L21" s="19">
        <v>6.2900000000000004E-9</v>
      </c>
      <c r="M21" s="19">
        <v>5.98E+19</v>
      </c>
      <c r="N21" s="19">
        <v>2.53E+19</v>
      </c>
      <c r="O21" s="19">
        <v>9.11E+18</v>
      </c>
      <c r="P21" s="19">
        <v>7.02E+18</v>
      </c>
      <c r="Q21" s="19">
        <v>3.12E+18</v>
      </c>
      <c r="R21" s="19">
        <v>3.67E+17</v>
      </c>
      <c r="S21" s="19">
        <v>1.44E+18</v>
      </c>
      <c r="T21" s="19">
        <v>4.45E+18</v>
      </c>
      <c r="U21" s="19">
        <v>1.1E+18</v>
      </c>
      <c r="V21" s="18">
        <v>38.834699999999998</v>
      </c>
      <c r="W21" s="18">
        <v>-76.900400000000005</v>
      </c>
      <c r="X21" s="19">
        <v>1530000</v>
      </c>
      <c r="Y21" s="26">
        <v>0.3</v>
      </c>
      <c r="Z21" s="18">
        <v>54</v>
      </c>
      <c r="AA21" s="18">
        <v>80</v>
      </c>
      <c r="AB21" s="18">
        <v>817.6</v>
      </c>
      <c r="AC21" s="26">
        <v>18.399999999999999</v>
      </c>
      <c r="AD21" s="25">
        <v>0.5</v>
      </c>
      <c r="AE21" s="25">
        <v>0.62540655000000001</v>
      </c>
      <c r="AF21" s="25">
        <v>0.85</v>
      </c>
      <c r="AG21" s="19">
        <v>6.49E+16</v>
      </c>
      <c r="AH21" s="15"/>
    </row>
    <row r="22" spans="1:34">
      <c r="A22" s="15"/>
      <c r="B22" s="18" t="s">
        <v>2</v>
      </c>
      <c r="C22" s="18" t="s">
        <v>840</v>
      </c>
      <c r="D22" s="19">
        <v>8260000000000000</v>
      </c>
      <c r="E22" s="19">
        <v>725000</v>
      </c>
      <c r="F22" s="19">
        <v>14200</v>
      </c>
      <c r="G22" s="18">
        <v>4.0999999999999996</v>
      </c>
      <c r="H22" s="18">
        <v>0.35</v>
      </c>
      <c r="I22" s="26">
        <v>10.66</v>
      </c>
      <c r="J22" s="19">
        <v>88400000</v>
      </c>
      <c r="K22" s="19">
        <v>973000</v>
      </c>
      <c r="L22" s="19">
        <v>1.07E-8</v>
      </c>
      <c r="M22" s="19">
        <v>1.13E+20</v>
      </c>
      <c r="N22" s="19">
        <v>4.28E+19</v>
      </c>
      <c r="O22" s="19">
        <v>8.7E+18</v>
      </c>
      <c r="P22" s="19">
        <v>4.5E+18</v>
      </c>
      <c r="Q22" s="19">
        <v>4.19E+18</v>
      </c>
      <c r="R22" s="19">
        <v>6.28E+17</v>
      </c>
      <c r="S22" s="19">
        <v>1.07E+18</v>
      </c>
      <c r="T22" s="19">
        <v>5.66E+18</v>
      </c>
      <c r="U22" s="19">
        <v>1.01E+18</v>
      </c>
      <c r="V22" s="18">
        <v>38.783999999999999</v>
      </c>
      <c r="W22" s="18">
        <v>-76.857299999999995</v>
      </c>
      <c r="X22" s="19">
        <v>1530000</v>
      </c>
      <c r="Y22" s="26">
        <v>0.4</v>
      </c>
      <c r="Z22" s="18">
        <v>56</v>
      </c>
      <c r="AA22" s="18">
        <v>72</v>
      </c>
      <c r="AB22" s="18">
        <v>815.8</v>
      </c>
      <c r="AC22" s="26">
        <v>26.7</v>
      </c>
      <c r="AD22" s="25">
        <v>0.5</v>
      </c>
      <c r="AE22" s="25">
        <v>0.62540655000000001</v>
      </c>
      <c r="AF22" s="25">
        <v>0.85</v>
      </c>
      <c r="AG22" s="19">
        <v>6.49E+16</v>
      </c>
      <c r="AH22" s="15"/>
    </row>
    <row r="23" spans="1:34">
      <c r="A23" s="15"/>
      <c r="B23" s="18" t="s">
        <v>2</v>
      </c>
      <c r="C23" s="18" t="s">
        <v>841</v>
      </c>
      <c r="D23" s="19">
        <v>6220000000000000</v>
      </c>
      <c r="E23" s="19">
        <v>492000</v>
      </c>
      <c r="F23" s="19">
        <v>9660</v>
      </c>
      <c r="G23" s="18">
        <v>6.5</v>
      </c>
      <c r="H23" s="18">
        <v>0.52</v>
      </c>
      <c r="I23" s="26">
        <v>16.899999999999999</v>
      </c>
      <c r="J23" s="19">
        <v>51100000</v>
      </c>
      <c r="K23" s="19">
        <v>755000</v>
      </c>
      <c r="L23" s="19">
        <v>8.2100000000000004E-9</v>
      </c>
      <c r="M23" s="19">
        <v>8.05E+19</v>
      </c>
      <c r="N23" s="19">
        <v>2.92E+19</v>
      </c>
      <c r="O23" s="19">
        <v>2.58E+18</v>
      </c>
      <c r="P23" s="19">
        <v>2.02E+18</v>
      </c>
      <c r="Q23" s="19">
        <v>2.47E+18</v>
      </c>
      <c r="R23" s="19">
        <v>6.36E+17</v>
      </c>
      <c r="S23" s="19">
        <v>6.17E+17</v>
      </c>
      <c r="T23" s="19">
        <v>5.43E+18</v>
      </c>
      <c r="U23" s="19">
        <v>1.04E+18</v>
      </c>
      <c r="V23" s="18">
        <v>38.781500000000001</v>
      </c>
      <c r="W23" s="18">
        <v>-76.909099999999995</v>
      </c>
      <c r="X23" s="19">
        <v>1520000</v>
      </c>
      <c r="Y23" s="26">
        <v>0.3</v>
      </c>
      <c r="Z23" s="18">
        <v>54</v>
      </c>
      <c r="AA23" s="18">
        <v>76</v>
      </c>
      <c r="AB23" s="18">
        <v>809.6</v>
      </c>
      <c r="AC23" s="26">
        <v>29.8</v>
      </c>
      <c r="AD23" s="25">
        <v>0.5</v>
      </c>
      <c r="AE23" s="25">
        <v>0.62540655000000001</v>
      </c>
      <c r="AF23" s="25">
        <v>0.85</v>
      </c>
      <c r="AG23" s="19">
        <v>6.49E+16</v>
      </c>
      <c r="AH23" s="15"/>
    </row>
    <row r="24" spans="1:34">
      <c r="A24" s="15"/>
      <c r="B24" s="18" t="s">
        <v>2</v>
      </c>
      <c r="C24" s="18" t="s">
        <v>842</v>
      </c>
      <c r="D24" s="19">
        <v>3880000000000000</v>
      </c>
      <c r="E24" s="19">
        <v>685000</v>
      </c>
      <c r="F24" s="19">
        <v>11700</v>
      </c>
      <c r="G24" s="18">
        <v>4.3</v>
      </c>
      <c r="H24" s="18">
        <v>0.36</v>
      </c>
      <c r="I24" s="26">
        <v>11.18</v>
      </c>
      <c r="J24" s="19">
        <v>73900000</v>
      </c>
      <c r="K24" s="19">
        <v>845000</v>
      </c>
      <c r="L24" s="19">
        <v>1.9000000000000001E-8</v>
      </c>
      <c r="M24" s="19">
        <v>4.79E+19</v>
      </c>
      <c r="N24" s="19">
        <v>2.33E+19</v>
      </c>
      <c r="O24" s="19">
        <v>1.78E+18</v>
      </c>
      <c r="P24" s="19">
        <v>1.18E+18</v>
      </c>
      <c r="Q24" s="19">
        <v>2.26E+18</v>
      </c>
      <c r="R24" s="19">
        <v>2.81E+17</v>
      </c>
      <c r="S24" s="19">
        <v>-3E+17</v>
      </c>
      <c r="T24" s="19">
        <v>5.47E+18</v>
      </c>
      <c r="U24" s="19">
        <v>1.42E+18</v>
      </c>
      <c r="V24" s="18">
        <v>38.682000000000002</v>
      </c>
      <c r="W24" s="18">
        <v>-76.870099999999994</v>
      </c>
      <c r="X24" s="19">
        <v>1520000</v>
      </c>
      <c r="Y24" s="26">
        <v>0.3</v>
      </c>
      <c r="Z24" s="18">
        <v>31</v>
      </c>
      <c r="AA24" s="18">
        <v>70</v>
      </c>
      <c r="AB24" s="18">
        <v>813.9</v>
      </c>
      <c r="AC24" s="26">
        <v>10.9</v>
      </c>
      <c r="AD24" s="25">
        <v>0.5</v>
      </c>
      <c r="AE24" s="25">
        <v>0.62540655000000001</v>
      </c>
      <c r="AF24" s="25">
        <v>0.85</v>
      </c>
      <c r="AG24" s="19">
        <v>6.49E+16</v>
      </c>
      <c r="AH24" s="15"/>
    </row>
    <row r="25" spans="1:34">
      <c r="A25" s="15"/>
      <c r="B25" s="18" t="s">
        <v>2</v>
      </c>
      <c r="C25" s="18" t="s">
        <v>843</v>
      </c>
      <c r="D25" s="19">
        <v>5750000000000000</v>
      </c>
      <c r="E25" s="19">
        <v>600000</v>
      </c>
      <c r="F25" s="19">
        <v>10300</v>
      </c>
      <c r="G25" s="18">
        <v>5</v>
      </c>
      <c r="H25" s="18">
        <v>0.41</v>
      </c>
      <c r="I25" s="26">
        <v>13</v>
      </c>
      <c r="J25" s="19">
        <v>62800000</v>
      </c>
      <c r="K25" s="19">
        <v>1080000</v>
      </c>
      <c r="L25" s="19">
        <v>1.09E-8</v>
      </c>
      <c r="M25" s="19">
        <v>3.62E+19</v>
      </c>
      <c r="N25" s="19">
        <v>2.29E+19</v>
      </c>
      <c r="O25" s="19">
        <v>2.88E+18</v>
      </c>
      <c r="P25" s="19">
        <v>1.68E+18</v>
      </c>
      <c r="Q25" s="19">
        <v>5.09E+18</v>
      </c>
      <c r="R25" s="19">
        <v>5.41E+17</v>
      </c>
      <c r="S25" s="19">
        <v>2.55E+17</v>
      </c>
      <c r="T25" s="19">
        <v>6.95E+18</v>
      </c>
      <c r="U25" s="19">
        <v>8.66E+17</v>
      </c>
      <c r="V25" s="18">
        <v>38.576099999999997</v>
      </c>
      <c r="W25" s="18">
        <v>-76.993700000000004</v>
      </c>
      <c r="X25" s="19">
        <v>1500000</v>
      </c>
      <c r="Y25" s="26">
        <v>0.4</v>
      </c>
      <c r="Z25" s="18">
        <v>71</v>
      </c>
      <c r="AA25" s="18">
        <v>58</v>
      </c>
      <c r="AB25" s="18">
        <v>803.4</v>
      </c>
      <c r="AC25" s="26">
        <v>41.7</v>
      </c>
      <c r="AD25" s="25">
        <v>0.5</v>
      </c>
      <c r="AE25" s="25">
        <v>0.62540655000000001</v>
      </c>
      <c r="AF25" s="25">
        <v>0.85</v>
      </c>
      <c r="AG25" s="19">
        <v>6.49E+16</v>
      </c>
      <c r="AH25" s="15"/>
    </row>
    <row r="26" spans="1:34">
      <c r="A26" s="15"/>
      <c r="B26" s="18" t="s">
        <v>2</v>
      </c>
      <c r="C26" s="18" t="s">
        <v>844</v>
      </c>
      <c r="D26" s="19">
        <v>4890000000000000</v>
      </c>
      <c r="E26" s="19">
        <v>479000</v>
      </c>
      <c r="F26" s="19">
        <v>11300</v>
      </c>
      <c r="G26" s="18">
        <v>6.4</v>
      </c>
      <c r="H26" s="18">
        <v>0.52</v>
      </c>
      <c r="I26" s="26">
        <v>16.64</v>
      </c>
      <c r="J26" s="19">
        <v>50700000</v>
      </c>
      <c r="K26" s="19">
        <v>795000</v>
      </c>
      <c r="L26" s="19">
        <v>1.04E-8</v>
      </c>
      <c r="M26" s="19">
        <v>5.53E+19</v>
      </c>
      <c r="N26" s="19">
        <v>2.64E+19</v>
      </c>
      <c r="O26" s="19">
        <v>1.69E+18</v>
      </c>
      <c r="P26" s="19">
        <v>1.23E+18</v>
      </c>
      <c r="Q26" s="19">
        <v>1.11E+19</v>
      </c>
      <c r="R26" s="19">
        <v>6.48E+17</v>
      </c>
      <c r="S26" s="19">
        <v>1.04E+18</v>
      </c>
      <c r="T26" s="19">
        <v>4.31E+18</v>
      </c>
      <c r="U26" s="19">
        <v>2.28E+18</v>
      </c>
      <c r="V26" s="18">
        <v>38.461199999999998</v>
      </c>
      <c r="W26" s="18">
        <v>-77.214100000000002</v>
      </c>
      <c r="X26" s="19">
        <v>1450000</v>
      </c>
      <c r="Y26" s="26">
        <v>0.4</v>
      </c>
      <c r="Z26" s="18">
        <v>55</v>
      </c>
      <c r="AA26" s="18">
        <v>32</v>
      </c>
      <c r="AB26" s="18">
        <v>781.3</v>
      </c>
      <c r="AC26" s="26">
        <v>35.700000000000003</v>
      </c>
      <c r="AD26" s="25">
        <v>0.5</v>
      </c>
      <c r="AE26" s="25">
        <v>0.62540655000000001</v>
      </c>
      <c r="AF26" s="25">
        <v>0.85</v>
      </c>
      <c r="AG26" s="19">
        <v>6.49E+16</v>
      </c>
      <c r="AH26" s="15"/>
    </row>
    <row r="27" spans="1:34">
      <c r="A27" s="15"/>
      <c r="B27" s="18" t="s">
        <v>2</v>
      </c>
      <c r="C27" s="18" t="s">
        <v>845</v>
      </c>
      <c r="D27" s="19">
        <v>1.16E+16</v>
      </c>
      <c r="E27" s="19">
        <v>818000</v>
      </c>
      <c r="F27" s="19">
        <v>14300</v>
      </c>
      <c r="G27" s="18">
        <v>3.4</v>
      </c>
      <c r="H27" s="18">
        <v>0.3</v>
      </c>
      <c r="I27" s="26">
        <v>8.84</v>
      </c>
      <c r="J27" s="19">
        <v>101000000</v>
      </c>
      <c r="K27" s="19">
        <v>1080000</v>
      </c>
      <c r="L27" s="19">
        <v>8.7500000000000006E-9</v>
      </c>
      <c r="M27" s="19">
        <v>7.21E+19</v>
      </c>
      <c r="N27" s="19">
        <v>3.26E+19</v>
      </c>
      <c r="O27" s="19">
        <v>7.87E+18</v>
      </c>
      <c r="P27" s="19">
        <v>1.35E+18</v>
      </c>
      <c r="Q27" s="19">
        <v>1.81E+19</v>
      </c>
      <c r="R27" s="19">
        <v>3.26E+17</v>
      </c>
      <c r="S27" s="19" t="s">
        <v>810</v>
      </c>
      <c r="T27" s="19">
        <v>7.35E+19</v>
      </c>
      <c r="U27" s="19">
        <v>9.91E+17</v>
      </c>
      <c r="V27" s="18">
        <v>38.514200000000002</v>
      </c>
      <c r="W27" s="18">
        <v>-77.082099999999997</v>
      </c>
      <c r="X27" s="19">
        <v>1480000</v>
      </c>
      <c r="Y27" s="26">
        <v>0.4</v>
      </c>
      <c r="Z27" s="18">
        <v>65</v>
      </c>
      <c r="AA27" s="18">
        <v>46</v>
      </c>
      <c r="AB27" s="18">
        <v>793</v>
      </c>
      <c r="AC27" s="26">
        <v>21.6</v>
      </c>
      <c r="AD27" s="25">
        <v>0.5</v>
      </c>
      <c r="AE27" s="25">
        <v>0.62540655000000001</v>
      </c>
      <c r="AF27" s="25">
        <v>0.85</v>
      </c>
      <c r="AG27" s="19">
        <v>6.49E+16</v>
      </c>
      <c r="AH27" s="15"/>
    </row>
    <row r="28" spans="1:34">
      <c r="A28" s="15"/>
      <c r="B28" s="18" t="s">
        <v>2</v>
      </c>
      <c r="C28" s="18" t="s">
        <v>846</v>
      </c>
      <c r="D28" s="19">
        <v>8950000000000000</v>
      </c>
      <c r="E28" s="19">
        <v>298000</v>
      </c>
      <c r="F28" s="19">
        <v>5020</v>
      </c>
      <c r="G28" s="18">
        <v>11.8</v>
      </c>
      <c r="H28" s="18">
        <v>0.87</v>
      </c>
      <c r="I28" s="26">
        <v>30.68</v>
      </c>
      <c r="J28" s="19">
        <v>112000000</v>
      </c>
      <c r="K28" s="19">
        <v>1520000</v>
      </c>
      <c r="L28" s="19">
        <v>1.2499999999999999E-8</v>
      </c>
      <c r="M28" s="19">
        <v>1.04E+20</v>
      </c>
      <c r="N28" s="19">
        <v>8.75E+19</v>
      </c>
      <c r="O28" s="19">
        <v>1.65E+19</v>
      </c>
      <c r="P28" s="19">
        <v>2.1E+19</v>
      </c>
      <c r="Q28" s="19">
        <v>3.22E+18</v>
      </c>
      <c r="R28" s="19">
        <v>2.34E+18</v>
      </c>
      <c r="S28" s="19">
        <v>4.73E+18</v>
      </c>
      <c r="T28" s="19">
        <v>1.14E+19</v>
      </c>
      <c r="U28" s="19">
        <v>4.54E+18</v>
      </c>
      <c r="V28" s="18">
        <v>38.461399999999998</v>
      </c>
      <c r="W28" s="18">
        <v>-77.559200000000004</v>
      </c>
      <c r="X28" s="19">
        <v>1500000</v>
      </c>
      <c r="Y28" s="26">
        <v>0.4</v>
      </c>
      <c r="Z28" s="18">
        <v>63</v>
      </c>
      <c r="AA28" s="18">
        <v>96</v>
      </c>
      <c r="AB28" s="18">
        <v>804.4</v>
      </c>
      <c r="AC28" s="26">
        <v>15.7</v>
      </c>
      <c r="AD28" s="25">
        <v>0.5</v>
      </c>
      <c r="AE28" s="25">
        <v>0.62540655000000001</v>
      </c>
      <c r="AF28" s="25">
        <v>0.85</v>
      </c>
      <c r="AG28" s="19">
        <v>6.49E+16</v>
      </c>
      <c r="AH28" s="15"/>
    </row>
    <row r="29" spans="1:34">
      <c r="A29" s="15"/>
      <c r="B29" s="18" t="s">
        <v>2</v>
      </c>
      <c r="C29" s="18" t="s">
        <v>847</v>
      </c>
      <c r="D29" s="19">
        <v>9.25E+16</v>
      </c>
      <c r="E29" s="19">
        <v>498000</v>
      </c>
      <c r="F29" s="19">
        <v>11700</v>
      </c>
      <c r="G29" s="18">
        <v>6.5</v>
      </c>
      <c r="H29" s="18">
        <v>0.53</v>
      </c>
      <c r="I29" s="26">
        <v>16.899999999999999</v>
      </c>
      <c r="J29" s="19">
        <v>752000000</v>
      </c>
      <c r="K29" s="19">
        <v>11500000</v>
      </c>
      <c r="L29" s="19">
        <v>8.1300000000000007E-9</v>
      </c>
      <c r="M29" s="19">
        <v>5.15E+20</v>
      </c>
      <c r="N29" s="19">
        <v>2.64E+20</v>
      </c>
      <c r="O29" s="19">
        <v>1.63E+20</v>
      </c>
      <c r="P29" s="19">
        <v>2.52E+19</v>
      </c>
      <c r="Q29" s="19">
        <v>2.93E+19</v>
      </c>
      <c r="R29" s="19">
        <v>9.04E+18</v>
      </c>
      <c r="S29" s="19">
        <v>3.39E+18</v>
      </c>
      <c r="T29" s="19">
        <v>1.12E+19</v>
      </c>
      <c r="U29" s="19">
        <v>8.04E+18</v>
      </c>
      <c r="V29" s="18">
        <v>38.550699999999999</v>
      </c>
      <c r="W29" s="18">
        <v>-77.674800000000005</v>
      </c>
      <c r="X29" s="19">
        <v>1500000</v>
      </c>
      <c r="Y29" s="26">
        <v>0.3</v>
      </c>
      <c r="Z29" s="18">
        <v>71</v>
      </c>
      <c r="AA29" s="18">
        <v>111</v>
      </c>
      <c r="AB29" s="18">
        <v>806.3</v>
      </c>
      <c r="AC29" s="26">
        <v>9.6999999999999993</v>
      </c>
      <c r="AD29" s="25">
        <v>0.5</v>
      </c>
      <c r="AE29" s="25">
        <v>0.62540655000000001</v>
      </c>
      <c r="AF29" s="25">
        <v>0.85</v>
      </c>
      <c r="AG29" s="19">
        <v>6.49E+16</v>
      </c>
      <c r="AH29" s="15"/>
    </row>
    <row r="30" spans="1:34">
      <c r="A30" s="15"/>
      <c r="B30" s="18" t="s">
        <v>2</v>
      </c>
      <c r="C30" s="18" t="s">
        <v>848</v>
      </c>
      <c r="D30" s="19">
        <v>5.29E+16</v>
      </c>
      <c r="E30" s="19">
        <v>309000</v>
      </c>
      <c r="F30" s="19">
        <v>7390</v>
      </c>
      <c r="G30" s="18">
        <v>11.6</v>
      </c>
      <c r="H30" s="18">
        <v>0.88</v>
      </c>
      <c r="I30" s="26">
        <v>30.16</v>
      </c>
      <c r="J30" s="19">
        <v>944000000</v>
      </c>
      <c r="K30" s="19">
        <v>5500000</v>
      </c>
      <c r="L30" s="19">
        <v>1.7800000000000001E-8</v>
      </c>
      <c r="M30" s="19">
        <v>6.23E+20</v>
      </c>
      <c r="N30" s="19">
        <v>1.88E+20</v>
      </c>
      <c r="O30" s="19">
        <v>1.61E+19</v>
      </c>
      <c r="P30" s="19">
        <v>1.46E+19</v>
      </c>
      <c r="Q30" s="19">
        <v>3.94E+18</v>
      </c>
      <c r="R30" s="19">
        <v>1.14E+19</v>
      </c>
      <c r="S30" s="19">
        <v>1.38E+18</v>
      </c>
      <c r="T30" s="19">
        <v>9.97E+18</v>
      </c>
      <c r="U30" s="19">
        <v>5.41E+18</v>
      </c>
      <c r="V30" s="18">
        <v>38.647199999999998</v>
      </c>
      <c r="W30" s="18">
        <v>-77.787300000000002</v>
      </c>
      <c r="X30" s="19">
        <v>1520000</v>
      </c>
      <c r="Y30" s="26">
        <v>0.3</v>
      </c>
      <c r="Z30" s="18">
        <v>83</v>
      </c>
      <c r="AA30" s="18">
        <v>140</v>
      </c>
      <c r="AB30" s="18">
        <v>812.2</v>
      </c>
      <c r="AC30" s="26">
        <v>21.7</v>
      </c>
      <c r="AD30" s="25">
        <v>0.5</v>
      </c>
      <c r="AE30" s="25">
        <v>0.62540655000000001</v>
      </c>
      <c r="AF30" s="25">
        <v>0.85</v>
      </c>
      <c r="AG30" s="19">
        <v>6.49E+16</v>
      </c>
      <c r="AH30" s="15"/>
    </row>
    <row r="31" spans="1:34">
      <c r="A31" s="15"/>
      <c r="B31" s="18" t="s">
        <v>2</v>
      </c>
      <c r="C31" s="18" t="s">
        <v>849</v>
      </c>
      <c r="D31" s="19">
        <v>1.51E+17</v>
      </c>
      <c r="E31" s="19">
        <v>638000</v>
      </c>
      <c r="F31" s="19">
        <v>14800</v>
      </c>
      <c r="G31" s="18">
        <v>4.7</v>
      </c>
      <c r="H31" s="18">
        <v>0.4</v>
      </c>
      <c r="I31" s="26">
        <v>12.22</v>
      </c>
      <c r="J31" s="19">
        <v>1530000000</v>
      </c>
      <c r="K31" s="19">
        <v>20100000</v>
      </c>
      <c r="L31" s="19">
        <v>1.0099999999999999E-8</v>
      </c>
      <c r="M31" s="19">
        <v>1.01E+21</v>
      </c>
      <c r="N31" s="19">
        <v>4.44E+20</v>
      </c>
      <c r="O31" s="19">
        <v>1.91E+20</v>
      </c>
      <c r="P31" s="19">
        <v>2.78E+19</v>
      </c>
      <c r="Q31" s="19">
        <v>5.18E+19</v>
      </c>
      <c r="R31" s="19">
        <v>1.13E+19</v>
      </c>
      <c r="S31" s="19">
        <v>4.12E+18</v>
      </c>
      <c r="T31" s="19">
        <v>1.49E+19</v>
      </c>
      <c r="U31" s="19">
        <v>6.76E+18</v>
      </c>
      <c r="V31" s="18">
        <v>38.678400000000003</v>
      </c>
      <c r="W31" s="18">
        <v>-77.569199999999995</v>
      </c>
      <c r="X31" s="19">
        <v>1440000</v>
      </c>
      <c r="Y31" s="26">
        <v>0.2</v>
      </c>
      <c r="Z31" s="18">
        <v>68</v>
      </c>
      <c r="AA31" s="18">
        <v>72</v>
      </c>
      <c r="AB31" s="18">
        <v>769.1</v>
      </c>
      <c r="AC31" s="26">
        <v>27.3</v>
      </c>
      <c r="AD31" s="25">
        <v>0.5</v>
      </c>
      <c r="AE31" s="25">
        <v>0.62540655000000001</v>
      </c>
      <c r="AF31" s="25">
        <v>0.85</v>
      </c>
      <c r="AG31" s="19">
        <v>6.49E+16</v>
      </c>
      <c r="AH31" s="15"/>
    </row>
    <row r="32" spans="1:34">
      <c r="A32" s="15"/>
      <c r="B32" s="18" t="s">
        <v>2</v>
      </c>
      <c r="C32" s="18" t="s">
        <v>850</v>
      </c>
      <c r="D32" s="19">
        <v>1.33E+16</v>
      </c>
      <c r="E32" s="19">
        <v>980000</v>
      </c>
      <c r="F32" s="19">
        <v>16300</v>
      </c>
      <c r="G32" s="18">
        <v>2.9</v>
      </c>
      <c r="H32" s="18">
        <v>0.26</v>
      </c>
      <c r="I32" s="26">
        <v>7.54</v>
      </c>
      <c r="J32" s="19">
        <v>72800000</v>
      </c>
      <c r="K32" s="19">
        <v>789000</v>
      </c>
      <c r="L32" s="19">
        <v>5.4800000000000001E-9</v>
      </c>
      <c r="M32" s="19">
        <v>1.15E+20</v>
      </c>
      <c r="N32" s="19">
        <v>8.55E+19</v>
      </c>
      <c r="O32" s="19">
        <v>1.19E+19</v>
      </c>
      <c r="P32" s="19">
        <v>4.97E+18</v>
      </c>
      <c r="Q32" s="19">
        <v>2.25E+19</v>
      </c>
      <c r="R32" s="19">
        <v>1.77E+18</v>
      </c>
      <c r="S32" s="19">
        <v>4.75E+18</v>
      </c>
      <c r="T32" s="19">
        <v>1.43E+19</v>
      </c>
      <c r="U32" s="19">
        <v>4.42E+18</v>
      </c>
      <c r="V32" s="18">
        <v>38.6389</v>
      </c>
      <c r="W32" s="18">
        <v>-77.406099999999995</v>
      </c>
      <c r="X32" s="19">
        <v>1460000</v>
      </c>
      <c r="Y32" s="26">
        <v>0.4</v>
      </c>
      <c r="Z32" s="18">
        <v>93</v>
      </c>
      <c r="AA32" s="18">
        <v>107</v>
      </c>
      <c r="AB32" s="18">
        <v>779</v>
      </c>
      <c r="AC32" s="26">
        <v>21.3</v>
      </c>
      <c r="AD32" s="25">
        <v>0.5</v>
      </c>
      <c r="AE32" s="25">
        <v>0.62540655000000001</v>
      </c>
      <c r="AF32" s="25">
        <v>0.85</v>
      </c>
      <c r="AG32" s="19">
        <v>6.49E+16</v>
      </c>
      <c r="AH32" s="15"/>
    </row>
    <row r="33" spans="1:34">
      <c r="A33" s="15"/>
      <c r="B33" s="18" t="s">
        <v>2</v>
      </c>
      <c r="C33" s="18" t="s">
        <v>851</v>
      </c>
      <c r="D33" s="19">
        <v>3.88E+16</v>
      </c>
      <c r="E33" s="19">
        <v>688000</v>
      </c>
      <c r="F33" s="19">
        <v>10500</v>
      </c>
      <c r="G33" s="18">
        <v>4.5</v>
      </c>
      <c r="H33" s="18">
        <v>0.37</v>
      </c>
      <c r="I33" s="26">
        <v>11.7</v>
      </c>
      <c r="J33" s="19">
        <v>393000000</v>
      </c>
      <c r="K33" s="19">
        <v>2730000</v>
      </c>
      <c r="L33" s="19">
        <v>1.0099999999999999E-8</v>
      </c>
      <c r="M33" s="19">
        <v>3.44E+20</v>
      </c>
      <c r="N33" s="19">
        <v>1.86E+20</v>
      </c>
      <c r="O33" s="19">
        <v>5.38E+19</v>
      </c>
      <c r="P33" s="19">
        <v>1.61E+19</v>
      </c>
      <c r="Q33" s="19">
        <v>1.48E+19</v>
      </c>
      <c r="R33" s="19">
        <v>8.29E+18</v>
      </c>
      <c r="S33" s="19">
        <v>3.78E+18</v>
      </c>
      <c r="T33" s="19">
        <v>1.24E+19</v>
      </c>
      <c r="U33" s="19">
        <v>1.52E+19</v>
      </c>
      <c r="V33" s="18">
        <v>38.808399999999999</v>
      </c>
      <c r="W33" s="18">
        <v>-77.367699999999999</v>
      </c>
      <c r="X33" s="19">
        <v>1470000</v>
      </c>
      <c r="Y33" s="26">
        <v>0.4</v>
      </c>
      <c r="Z33" s="18">
        <v>107</v>
      </c>
      <c r="AA33" s="18">
        <v>114</v>
      </c>
      <c r="AB33" s="18">
        <v>783.8</v>
      </c>
      <c r="AC33" s="26">
        <v>44.2</v>
      </c>
      <c r="AD33" s="25">
        <v>0.5</v>
      </c>
      <c r="AE33" s="25">
        <v>0.62540655000000001</v>
      </c>
      <c r="AF33" s="25">
        <v>0.85</v>
      </c>
      <c r="AG33" s="19">
        <v>6.49E+16</v>
      </c>
      <c r="AH33" s="15"/>
    </row>
    <row r="34" spans="1:34">
      <c r="A34" s="15"/>
      <c r="B34" s="18" t="s">
        <v>2</v>
      </c>
      <c r="C34" s="18" t="s">
        <v>852</v>
      </c>
      <c r="D34" s="19">
        <v>2.17E+16</v>
      </c>
      <c r="E34" s="19">
        <v>303000</v>
      </c>
      <c r="F34" s="19">
        <v>7240</v>
      </c>
      <c r="G34" s="18">
        <v>11.7</v>
      </c>
      <c r="H34" s="18">
        <v>0.89</v>
      </c>
      <c r="I34" s="26">
        <v>30.42</v>
      </c>
      <c r="J34" s="19">
        <v>158000000</v>
      </c>
      <c r="K34" s="19">
        <v>1220000</v>
      </c>
      <c r="L34" s="19">
        <v>7.3E-9</v>
      </c>
      <c r="M34" s="19">
        <v>2.4E+20</v>
      </c>
      <c r="N34" s="19">
        <v>1.18E+20</v>
      </c>
      <c r="O34" s="19">
        <v>2.62E+19</v>
      </c>
      <c r="P34" s="19">
        <v>1.43E+19</v>
      </c>
      <c r="Q34" s="19">
        <v>1.52E+19</v>
      </c>
      <c r="R34" s="19">
        <v>5.47E+18</v>
      </c>
      <c r="S34" s="19">
        <v>5.12E+18</v>
      </c>
      <c r="T34" s="19">
        <v>1.72E+19</v>
      </c>
      <c r="U34" s="19">
        <v>4.6E+19</v>
      </c>
      <c r="V34" s="18">
        <v>38.821599999999997</v>
      </c>
      <c r="W34" s="18">
        <v>-77.333699999999993</v>
      </c>
      <c r="X34" s="19">
        <v>1480000</v>
      </c>
      <c r="Y34" s="26">
        <v>0.4</v>
      </c>
      <c r="Z34" s="18">
        <v>82</v>
      </c>
      <c r="AA34" s="18">
        <v>121</v>
      </c>
      <c r="AB34" s="18">
        <v>786.6</v>
      </c>
      <c r="AC34" s="26">
        <v>15.9</v>
      </c>
      <c r="AD34" s="25">
        <v>0.5</v>
      </c>
      <c r="AE34" s="25">
        <v>0.62540655000000001</v>
      </c>
      <c r="AF34" s="25">
        <v>0.85</v>
      </c>
      <c r="AG34" s="19">
        <v>6.49E+16</v>
      </c>
      <c r="AH34" s="15"/>
    </row>
    <row r="35" spans="1:34">
      <c r="A35" s="15"/>
      <c r="B35" s="18" t="s">
        <v>2</v>
      </c>
      <c r="C35" s="18" t="s">
        <v>853</v>
      </c>
      <c r="D35" s="19">
        <v>6.15E+16</v>
      </c>
      <c r="E35" s="19">
        <v>336000</v>
      </c>
      <c r="F35" s="19">
        <v>7880</v>
      </c>
      <c r="G35" s="18">
        <v>10.3</v>
      </c>
      <c r="H35" s="18">
        <v>0.79</v>
      </c>
      <c r="I35" s="26">
        <v>26.78</v>
      </c>
      <c r="J35" s="19">
        <v>649000000</v>
      </c>
      <c r="K35" s="19">
        <v>4500000</v>
      </c>
      <c r="L35" s="19">
        <v>1.05E-8</v>
      </c>
      <c r="M35" s="19">
        <v>3.85E+20</v>
      </c>
      <c r="N35" s="19">
        <v>2.28E+20</v>
      </c>
      <c r="O35" s="19">
        <v>7.02E+19</v>
      </c>
      <c r="P35" s="19">
        <v>2.22E+19</v>
      </c>
      <c r="Q35" s="19">
        <v>2E+19</v>
      </c>
      <c r="R35" s="19">
        <v>1.07E+19</v>
      </c>
      <c r="S35" s="19">
        <v>1.49E+18</v>
      </c>
      <c r="T35" s="19">
        <v>2.03E+19</v>
      </c>
      <c r="U35" s="19">
        <v>3.38E+18</v>
      </c>
      <c r="V35" s="18">
        <v>38.964399999999998</v>
      </c>
      <c r="W35" s="18">
        <v>-77.573999999999998</v>
      </c>
      <c r="X35" s="19">
        <v>1470000</v>
      </c>
      <c r="Y35" s="26">
        <v>0.3</v>
      </c>
      <c r="Z35" s="18">
        <v>75</v>
      </c>
      <c r="AA35" s="18">
        <v>110</v>
      </c>
      <c r="AB35" s="18">
        <v>783.5</v>
      </c>
      <c r="AC35" s="26">
        <v>22.5</v>
      </c>
      <c r="AD35" s="25">
        <v>0.5</v>
      </c>
      <c r="AE35" s="25">
        <v>0.62540655000000001</v>
      </c>
      <c r="AF35" s="25">
        <v>0.85</v>
      </c>
      <c r="AG35" s="19">
        <v>6.49E+16</v>
      </c>
      <c r="AH35" s="15"/>
    </row>
    <row r="36" spans="1:34">
      <c r="A36" s="15"/>
      <c r="B36" s="18" t="s">
        <v>2</v>
      </c>
      <c r="C36" s="18" t="s">
        <v>854</v>
      </c>
      <c r="D36" s="19">
        <v>2.37E+16</v>
      </c>
      <c r="E36" s="19">
        <v>453000</v>
      </c>
      <c r="F36" s="19">
        <v>8280</v>
      </c>
      <c r="G36" s="18">
        <v>7.9</v>
      </c>
      <c r="H36" s="18">
        <v>0.61</v>
      </c>
      <c r="I36" s="26">
        <v>20.54</v>
      </c>
      <c r="J36" s="19">
        <v>185000000</v>
      </c>
      <c r="K36" s="19">
        <v>1980000</v>
      </c>
      <c r="L36" s="19">
        <v>7.7900000000000006E-9</v>
      </c>
      <c r="M36" s="19">
        <v>1.56E+20</v>
      </c>
      <c r="N36" s="19">
        <v>1.31E+20</v>
      </c>
      <c r="O36" s="19">
        <v>3.18E+19</v>
      </c>
      <c r="P36" s="19">
        <v>2.7E+19</v>
      </c>
      <c r="Q36" s="19">
        <v>2.62E+19</v>
      </c>
      <c r="R36" s="19">
        <v>4.62E+18</v>
      </c>
      <c r="S36" s="19">
        <v>5.54E+18</v>
      </c>
      <c r="T36" s="19">
        <v>1.83E+19</v>
      </c>
      <c r="U36" s="19">
        <v>2.26E+19</v>
      </c>
      <c r="V36" s="18">
        <v>38.909999999999997</v>
      </c>
      <c r="W36" s="18">
        <v>-77.749700000000004</v>
      </c>
      <c r="X36" s="19">
        <v>1520000</v>
      </c>
      <c r="Y36" s="26">
        <v>0.5</v>
      </c>
      <c r="Z36" s="18">
        <v>295</v>
      </c>
      <c r="AA36" s="18">
        <v>184</v>
      </c>
      <c r="AB36" s="18">
        <v>808.7</v>
      </c>
      <c r="AC36" s="26">
        <v>63.8</v>
      </c>
      <c r="AD36" s="25">
        <v>0.5</v>
      </c>
      <c r="AE36" s="25">
        <v>0.62540655000000001</v>
      </c>
      <c r="AF36" s="25">
        <v>0.85</v>
      </c>
      <c r="AG36" s="19">
        <v>6.49E+16</v>
      </c>
      <c r="AH36" s="15"/>
    </row>
    <row r="37" spans="1:34">
      <c r="A37" s="15"/>
      <c r="B37" s="18" t="s">
        <v>2</v>
      </c>
      <c r="C37" s="18" t="s">
        <v>855</v>
      </c>
      <c r="D37" s="19">
        <v>2.5E+16</v>
      </c>
      <c r="E37" s="19">
        <v>274000</v>
      </c>
      <c r="F37" s="19">
        <v>6520</v>
      </c>
      <c r="G37" s="18">
        <v>14.2</v>
      </c>
      <c r="H37" s="18">
        <v>1.07</v>
      </c>
      <c r="I37" s="26">
        <v>36.92</v>
      </c>
      <c r="J37" s="19">
        <v>187000000</v>
      </c>
      <c r="K37" s="19">
        <v>1760000</v>
      </c>
      <c r="L37" s="19">
        <v>7.4899999999999996E-9</v>
      </c>
      <c r="M37" s="19">
        <v>1.41E+20</v>
      </c>
      <c r="N37" s="19">
        <v>1.16E+20</v>
      </c>
      <c r="O37" s="19">
        <v>2.64E+19</v>
      </c>
      <c r="P37" s="19">
        <v>2.02E+19</v>
      </c>
      <c r="Q37" s="19">
        <v>2.55E+19</v>
      </c>
      <c r="R37" s="19">
        <v>2.59E+18</v>
      </c>
      <c r="S37" s="19">
        <v>4.58E+18</v>
      </c>
      <c r="T37" s="19">
        <v>1.27E+19</v>
      </c>
      <c r="U37" s="19">
        <v>1.44E+19</v>
      </c>
      <c r="V37" s="18">
        <v>39.095300000000002</v>
      </c>
      <c r="W37" s="18">
        <v>-77.803600000000003</v>
      </c>
      <c r="X37" s="19">
        <v>1510000</v>
      </c>
      <c r="Y37" s="26">
        <v>0.6</v>
      </c>
      <c r="Z37" s="18">
        <v>435</v>
      </c>
      <c r="AA37" s="18">
        <v>210</v>
      </c>
      <c r="AB37" s="18">
        <v>799.6</v>
      </c>
      <c r="AC37" s="26">
        <v>49</v>
      </c>
      <c r="AD37" s="25">
        <v>0.5</v>
      </c>
      <c r="AE37" s="25">
        <v>0.62540655000000001</v>
      </c>
      <c r="AF37" s="25">
        <v>0.85</v>
      </c>
      <c r="AG37" s="19">
        <v>6.49E+16</v>
      </c>
      <c r="AH37" s="15"/>
    </row>
    <row r="38" spans="1:34">
      <c r="A38" s="15"/>
      <c r="B38" s="18" t="s">
        <v>2</v>
      </c>
      <c r="C38" s="18" t="s">
        <v>856</v>
      </c>
      <c r="D38" s="19">
        <v>1.14E+17</v>
      </c>
      <c r="E38" s="19">
        <v>280000</v>
      </c>
      <c r="F38" s="19">
        <v>6620</v>
      </c>
      <c r="G38" s="18">
        <v>14</v>
      </c>
      <c r="H38" s="18">
        <v>1.05</v>
      </c>
      <c r="I38" s="26">
        <v>36.4</v>
      </c>
      <c r="J38" s="19">
        <v>895000000</v>
      </c>
      <c r="K38" s="19">
        <v>8880000</v>
      </c>
      <c r="L38" s="19">
        <v>7.8500000000000008E-9</v>
      </c>
      <c r="M38" s="19">
        <v>9.28E+20</v>
      </c>
      <c r="N38" s="19">
        <v>3.56E+20</v>
      </c>
      <c r="O38" s="19">
        <v>9.35E+19</v>
      </c>
      <c r="P38" s="19">
        <v>5.82E+19</v>
      </c>
      <c r="Q38" s="19">
        <v>2.2E+19</v>
      </c>
      <c r="R38" s="19">
        <v>1.24E+19</v>
      </c>
      <c r="S38" s="19">
        <v>9.35E+17</v>
      </c>
      <c r="T38" s="19">
        <v>1.34E+19</v>
      </c>
      <c r="U38" s="19">
        <v>4.34E+17</v>
      </c>
      <c r="V38" s="18">
        <v>39.080399999999997</v>
      </c>
      <c r="W38" s="18">
        <v>-78.163200000000003</v>
      </c>
      <c r="X38" s="19">
        <v>1430000</v>
      </c>
      <c r="Y38" s="26">
        <v>0.3</v>
      </c>
      <c r="Z38" s="18">
        <v>57</v>
      </c>
      <c r="AA38" s="18">
        <v>216</v>
      </c>
      <c r="AB38" s="18">
        <v>756.7</v>
      </c>
      <c r="AC38" s="26">
        <v>12.7</v>
      </c>
      <c r="AD38" s="25">
        <v>0.5</v>
      </c>
      <c r="AE38" s="25">
        <v>0.62540655000000001</v>
      </c>
      <c r="AF38" s="25">
        <v>0.85</v>
      </c>
      <c r="AG38" s="19">
        <v>6.49E+16</v>
      </c>
      <c r="AH38" s="15"/>
    </row>
    <row r="39" spans="1:34">
      <c r="A39" s="15"/>
      <c r="B39" s="18" t="s">
        <v>2</v>
      </c>
      <c r="C39" s="18" t="s">
        <v>857</v>
      </c>
      <c r="D39" s="19">
        <v>5E+16</v>
      </c>
      <c r="E39" s="19">
        <v>554000</v>
      </c>
      <c r="F39" s="19">
        <v>12800</v>
      </c>
      <c r="G39" s="18">
        <v>7.4</v>
      </c>
      <c r="H39" s="18">
        <v>0.6</v>
      </c>
      <c r="I39" s="26">
        <v>19.239999999999998</v>
      </c>
      <c r="J39" s="19">
        <v>398000000</v>
      </c>
      <c r="K39" s="19">
        <v>2560000</v>
      </c>
      <c r="L39" s="19">
        <v>7.9599999999999998E-9</v>
      </c>
      <c r="M39" s="19">
        <v>6.22E+20</v>
      </c>
      <c r="N39" s="19">
        <v>2.59E+20</v>
      </c>
      <c r="O39" s="19">
        <v>6.62E+19</v>
      </c>
      <c r="P39" s="19">
        <v>3.48E+19</v>
      </c>
      <c r="Q39" s="19">
        <v>3.31E+19</v>
      </c>
      <c r="R39" s="19">
        <v>5.3E+18</v>
      </c>
      <c r="S39" s="19">
        <v>5.22E+17</v>
      </c>
      <c r="T39" s="19">
        <v>1.94E+19</v>
      </c>
      <c r="U39" s="19">
        <v>8.95E+18</v>
      </c>
      <c r="V39" s="18">
        <v>38.955500000000001</v>
      </c>
      <c r="W39" s="18">
        <v>-78.057100000000005</v>
      </c>
      <c r="X39" s="19">
        <v>1530000</v>
      </c>
      <c r="Y39" s="26">
        <v>1.1000000000000001</v>
      </c>
      <c r="Z39" s="18">
        <v>521</v>
      </c>
      <c r="AA39" s="18">
        <v>376</v>
      </c>
      <c r="AB39" s="18">
        <v>812.8</v>
      </c>
      <c r="AC39" s="26">
        <v>13.4</v>
      </c>
      <c r="AD39" s="25">
        <v>0.5</v>
      </c>
      <c r="AE39" s="25">
        <v>0.62540655000000001</v>
      </c>
      <c r="AF39" s="25">
        <v>0.85</v>
      </c>
      <c r="AG39" s="19">
        <v>6.49E+16</v>
      </c>
      <c r="AH39" s="15"/>
    </row>
    <row r="40" spans="1:34">
      <c r="A40" s="15"/>
      <c r="B40" s="18" t="s">
        <v>2</v>
      </c>
      <c r="C40" s="18" t="s">
        <v>858</v>
      </c>
      <c r="D40" s="19">
        <v>4.81E+16</v>
      </c>
      <c r="E40" s="19">
        <v>941000</v>
      </c>
      <c r="F40" s="19">
        <v>15400</v>
      </c>
      <c r="G40" s="18">
        <v>4.8</v>
      </c>
      <c r="H40" s="18">
        <v>0.41</v>
      </c>
      <c r="I40" s="26">
        <v>12.48</v>
      </c>
      <c r="J40" s="19">
        <v>363000000</v>
      </c>
      <c r="K40" s="19">
        <v>3360000</v>
      </c>
      <c r="L40" s="19">
        <v>7.5499999999999998E-9</v>
      </c>
      <c r="M40" s="19">
        <v>1.53E+20</v>
      </c>
      <c r="N40" s="19">
        <v>1.94E+20</v>
      </c>
      <c r="O40" s="19">
        <v>3.9E+19</v>
      </c>
      <c r="P40" s="19">
        <v>2.3E+19</v>
      </c>
      <c r="Q40" s="19">
        <v>4.61E+19</v>
      </c>
      <c r="R40" s="19">
        <v>3.11E+18</v>
      </c>
      <c r="S40" s="19">
        <v>1.34E+18</v>
      </c>
      <c r="T40" s="19">
        <v>6.98E+18</v>
      </c>
      <c r="U40" s="19">
        <v>4.33E+17</v>
      </c>
      <c r="V40" s="18">
        <v>38.744</v>
      </c>
      <c r="W40" s="18">
        <v>-78.554500000000004</v>
      </c>
      <c r="X40" s="19">
        <v>1510000</v>
      </c>
      <c r="Y40" s="26">
        <v>1.3</v>
      </c>
      <c r="Z40" s="18">
        <v>445</v>
      </c>
      <c r="AA40" s="18">
        <v>604</v>
      </c>
      <c r="AB40" s="18">
        <v>805.1</v>
      </c>
      <c r="AC40" s="26">
        <v>9.1999999999999993</v>
      </c>
      <c r="AD40" s="25">
        <v>0.5</v>
      </c>
      <c r="AE40" s="25">
        <v>0.62540655000000001</v>
      </c>
      <c r="AF40" s="25">
        <v>0.85</v>
      </c>
      <c r="AG40" s="19">
        <v>6.49E+16</v>
      </c>
      <c r="AH40" s="15"/>
    </row>
    <row r="41" spans="1:34">
      <c r="A41" s="15"/>
      <c r="B41" s="18" t="s">
        <v>2</v>
      </c>
      <c r="C41" s="18" t="s">
        <v>859</v>
      </c>
      <c r="D41" s="19">
        <v>4.57E+16</v>
      </c>
      <c r="E41" s="19">
        <v>370000</v>
      </c>
      <c r="F41" s="19">
        <v>8650</v>
      </c>
      <c r="G41" s="18">
        <v>13.2</v>
      </c>
      <c r="H41" s="18">
        <v>1.02</v>
      </c>
      <c r="I41" s="26">
        <v>34.32</v>
      </c>
      <c r="J41" s="19">
        <v>414000000</v>
      </c>
      <c r="K41" s="19">
        <v>2220000</v>
      </c>
      <c r="L41" s="19">
        <v>9.05E-9</v>
      </c>
      <c r="M41" s="19">
        <v>9.94E+20</v>
      </c>
      <c r="N41" s="19">
        <v>2.9E+20</v>
      </c>
      <c r="O41" s="19">
        <v>1.03E+20</v>
      </c>
      <c r="P41" s="19">
        <v>4.71E+19</v>
      </c>
      <c r="Q41" s="19">
        <v>2.82E+19</v>
      </c>
      <c r="R41" s="19">
        <v>7.02E+18</v>
      </c>
      <c r="S41" s="19">
        <v>7.74E+17</v>
      </c>
      <c r="T41" s="19">
        <v>1.9E+19</v>
      </c>
      <c r="U41" s="19">
        <v>2.17E+19</v>
      </c>
      <c r="V41" s="18">
        <v>38.320300000000003</v>
      </c>
      <c r="W41" s="18">
        <v>-78.622200000000007</v>
      </c>
      <c r="X41" s="19">
        <v>1590000</v>
      </c>
      <c r="Y41" s="26">
        <v>1.7</v>
      </c>
      <c r="Z41" s="18">
        <v>538</v>
      </c>
      <c r="AA41" s="18">
        <v>624</v>
      </c>
      <c r="AB41" s="18">
        <v>858.7</v>
      </c>
      <c r="AC41" s="26">
        <v>13.7</v>
      </c>
      <c r="AD41" s="25">
        <v>0.5</v>
      </c>
      <c r="AE41" s="25">
        <v>0.62540655000000001</v>
      </c>
      <c r="AF41" s="25">
        <v>0.85</v>
      </c>
      <c r="AG41" s="19">
        <v>6.49E+16</v>
      </c>
      <c r="AH41" s="15"/>
    </row>
    <row r="42" spans="1:34">
      <c r="A42" s="15"/>
      <c r="B42" s="18" t="s">
        <v>2</v>
      </c>
      <c r="C42" s="18" t="s">
        <v>860</v>
      </c>
      <c r="D42" s="19">
        <v>1.4E+17</v>
      </c>
      <c r="E42" s="19">
        <v>1110000</v>
      </c>
      <c r="F42" s="19">
        <v>18300</v>
      </c>
      <c r="G42" s="18">
        <v>3.2</v>
      </c>
      <c r="H42" s="18">
        <v>0.28000000000000003</v>
      </c>
      <c r="I42" s="26">
        <v>8.32</v>
      </c>
      <c r="J42" s="19">
        <v>1700000000</v>
      </c>
      <c r="K42" s="19">
        <v>17500000</v>
      </c>
      <c r="L42" s="19">
        <v>1.2100000000000001E-8</v>
      </c>
      <c r="M42" s="19">
        <v>1.34E+21</v>
      </c>
      <c r="N42" s="19">
        <v>4.58E+20</v>
      </c>
      <c r="O42" s="19">
        <v>9.8E+19</v>
      </c>
      <c r="P42" s="19">
        <v>5.07E+19</v>
      </c>
      <c r="Q42" s="19">
        <v>2.27E+19</v>
      </c>
      <c r="R42" s="19">
        <v>2.53E+19</v>
      </c>
      <c r="S42" s="19">
        <v>1.22E+18</v>
      </c>
      <c r="T42" s="19">
        <v>1.01E+19</v>
      </c>
      <c r="U42" s="19">
        <v>4.22E+17</v>
      </c>
      <c r="V42" s="18">
        <v>38.259399999999999</v>
      </c>
      <c r="W42" s="18">
        <v>-78.928299999999993</v>
      </c>
      <c r="X42" s="19">
        <v>1410000</v>
      </c>
      <c r="Y42" s="26">
        <v>0.4</v>
      </c>
      <c r="Z42" s="18">
        <v>140</v>
      </c>
      <c r="AA42" s="18">
        <v>369</v>
      </c>
      <c r="AB42" s="18">
        <v>760</v>
      </c>
      <c r="AC42" s="26">
        <v>15.9</v>
      </c>
      <c r="AD42" s="25">
        <v>0.5</v>
      </c>
      <c r="AE42" s="25">
        <v>0.62540655000000001</v>
      </c>
      <c r="AF42" s="25">
        <v>0.85</v>
      </c>
      <c r="AG42" s="19">
        <v>6.49E+16</v>
      </c>
      <c r="AH42" s="15"/>
    </row>
    <row r="43" spans="1:34">
      <c r="A43" s="15"/>
      <c r="B43" s="18" t="s">
        <v>2</v>
      </c>
      <c r="C43" s="18" t="s">
        <v>861</v>
      </c>
      <c r="D43" s="19">
        <v>2.92E+16</v>
      </c>
      <c r="E43" s="19">
        <v>550000</v>
      </c>
      <c r="F43" s="19">
        <v>13300</v>
      </c>
      <c r="G43" s="18">
        <v>8.5</v>
      </c>
      <c r="H43" s="18">
        <v>0.69</v>
      </c>
      <c r="I43" s="26">
        <v>22.1</v>
      </c>
      <c r="J43" s="19">
        <v>262000000</v>
      </c>
      <c r="K43" s="19">
        <v>3910000</v>
      </c>
      <c r="L43" s="19">
        <v>8.9999999999999995E-9</v>
      </c>
      <c r="M43" s="19">
        <v>2.49E+20</v>
      </c>
      <c r="N43" s="19">
        <v>1.18E+20</v>
      </c>
      <c r="O43" s="19">
        <v>1.42E+19</v>
      </c>
      <c r="P43" s="19">
        <v>1.65E+19</v>
      </c>
      <c r="Q43" s="19">
        <v>1.87E+19</v>
      </c>
      <c r="R43" s="19">
        <v>3.81E+18</v>
      </c>
      <c r="S43" s="19">
        <v>1.51E+17</v>
      </c>
      <c r="T43" s="19">
        <v>1.11E+19</v>
      </c>
      <c r="U43" s="19">
        <v>7.67E+18</v>
      </c>
      <c r="V43" s="18">
        <v>38.093499999999999</v>
      </c>
      <c r="W43" s="18">
        <v>-78.810599999999994</v>
      </c>
      <c r="X43" s="19">
        <v>1600000</v>
      </c>
      <c r="Y43" s="26">
        <v>1.4</v>
      </c>
      <c r="Z43" s="18">
        <v>531</v>
      </c>
      <c r="AA43" s="18">
        <v>580</v>
      </c>
      <c r="AB43" s="18">
        <v>867.8</v>
      </c>
      <c r="AC43" s="26">
        <v>26.5</v>
      </c>
      <c r="AD43" s="25">
        <v>0.5</v>
      </c>
      <c r="AE43" s="25">
        <v>0.62540655000000001</v>
      </c>
      <c r="AF43" s="25">
        <v>0.85</v>
      </c>
      <c r="AG43" s="19">
        <v>6.49E+16</v>
      </c>
      <c r="AH43" s="15"/>
    </row>
    <row r="44" spans="1:34">
      <c r="A44" s="15"/>
      <c r="B44" s="18" t="s">
        <v>2</v>
      </c>
      <c r="C44" s="18" t="s">
        <v>862</v>
      </c>
      <c r="D44" s="19">
        <v>2.93E+16</v>
      </c>
      <c r="E44" s="19">
        <v>440000</v>
      </c>
      <c r="F44" s="19">
        <v>7450</v>
      </c>
      <c r="G44" s="18">
        <v>11.8</v>
      </c>
      <c r="H44" s="18">
        <v>0.9</v>
      </c>
      <c r="I44" s="26">
        <v>30.68</v>
      </c>
      <c r="J44" s="19">
        <v>351000000</v>
      </c>
      <c r="K44" s="19">
        <v>3380000</v>
      </c>
      <c r="L44" s="19">
        <v>1.2E-8</v>
      </c>
      <c r="M44" s="19">
        <v>2.74E+20</v>
      </c>
      <c r="N44" s="19">
        <v>1.73E+20</v>
      </c>
      <c r="O44" s="19">
        <v>3.07E+19</v>
      </c>
      <c r="P44" s="19">
        <v>1.35E+19</v>
      </c>
      <c r="Q44" s="19">
        <v>2.16E+19</v>
      </c>
      <c r="R44" s="19">
        <v>3.14E+18</v>
      </c>
      <c r="S44" s="19">
        <v>2.57E+17</v>
      </c>
      <c r="T44" s="19">
        <v>5.22E+18</v>
      </c>
      <c r="U44" s="19">
        <v>8.18E+18</v>
      </c>
      <c r="V44" s="18">
        <v>37.913200000000003</v>
      </c>
      <c r="W44" s="18">
        <v>-79.004300000000001</v>
      </c>
      <c r="X44" s="19">
        <v>1660000</v>
      </c>
      <c r="Y44" s="26">
        <v>1.6</v>
      </c>
      <c r="Z44" s="18">
        <v>651</v>
      </c>
      <c r="AA44" s="18">
        <v>702</v>
      </c>
      <c r="AB44" s="18">
        <v>902.5</v>
      </c>
      <c r="AC44" s="26">
        <v>30</v>
      </c>
      <c r="AD44" s="25">
        <v>0.5</v>
      </c>
      <c r="AE44" s="25">
        <v>0.62540655000000001</v>
      </c>
      <c r="AF44" s="25">
        <v>0.85</v>
      </c>
      <c r="AG44" s="19">
        <v>6.49E+16</v>
      </c>
      <c r="AH44" s="15"/>
    </row>
    <row r="45" spans="1:34">
      <c r="A45" s="15"/>
      <c r="B45" s="18" t="s">
        <v>2</v>
      </c>
      <c r="C45" s="18" t="s">
        <v>863</v>
      </c>
      <c r="D45" s="19">
        <v>4.2E+16</v>
      </c>
      <c r="E45" s="19">
        <v>239000</v>
      </c>
      <c r="F45" s="19">
        <v>5490</v>
      </c>
      <c r="G45" s="18">
        <v>28.5</v>
      </c>
      <c r="H45" s="18">
        <v>2.15</v>
      </c>
      <c r="I45" s="26">
        <v>74.099999999999994</v>
      </c>
      <c r="J45" s="19">
        <v>218000000</v>
      </c>
      <c r="K45" s="19">
        <v>1440000</v>
      </c>
      <c r="L45" s="19">
        <v>5.1799999999999999E-9</v>
      </c>
      <c r="M45" s="19">
        <v>2.77E+20</v>
      </c>
      <c r="N45" s="19">
        <v>1.54E+20</v>
      </c>
      <c r="O45" s="19">
        <v>4.71E+19</v>
      </c>
      <c r="P45" s="19">
        <v>4.31E+19</v>
      </c>
      <c r="Q45" s="19">
        <v>3.34E+19</v>
      </c>
      <c r="R45" s="19">
        <v>6.3E+18</v>
      </c>
      <c r="S45" s="19">
        <v>6.02E+17</v>
      </c>
      <c r="T45" s="19">
        <v>6.23E+18</v>
      </c>
      <c r="U45" s="19">
        <v>1.56E+18</v>
      </c>
      <c r="V45" s="18">
        <v>38.532800000000002</v>
      </c>
      <c r="W45" s="18">
        <v>-79.169399999999996</v>
      </c>
      <c r="X45" s="19">
        <v>1640000</v>
      </c>
      <c r="Y45" s="26">
        <v>2.1</v>
      </c>
      <c r="Z45" s="18">
        <v>631</v>
      </c>
      <c r="AA45" s="18">
        <v>988</v>
      </c>
      <c r="AB45" s="18">
        <v>880</v>
      </c>
      <c r="AC45" s="26">
        <v>29.5</v>
      </c>
      <c r="AD45" s="25">
        <v>0.5</v>
      </c>
      <c r="AE45" s="25">
        <v>0.62540655000000001</v>
      </c>
      <c r="AF45" s="25">
        <v>0.85</v>
      </c>
      <c r="AG45" s="19">
        <v>6.49E+16</v>
      </c>
      <c r="AH45" s="15"/>
    </row>
    <row r="46" spans="1:34">
      <c r="A46" s="15"/>
      <c r="B46" s="18" t="s">
        <v>2</v>
      </c>
      <c r="C46" s="18" t="s">
        <v>864</v>
      </c>
      <c r="D46" s="19">
        <v>2.87E+16</v>
      </c>
      <c r="E46" s="19">
        <v>396000</v>
      </c>
      <c r="F46" s="19">
        <v>9250</v>
      </c>
      <c r="G46" s="18">
        <v>19.3</v>
      </c>
      <c r="H46" s="18">
        <v>1.51</v>
      </c>
      <c r="I46" s="26">
        <v>50.18</v>
      </c>
      <c r="J46" s="19">
        <v>306000000</v>
      </c>
      <c r="K46" s="19">
        <v>2790000</v>
      </c>
      <c r="L46" s="19">
        <v>1.07E-8</v>
      </c>
      <c r="M46" s="19">
        <v>1.68E+20</v>
      </c>
      <c r="N46" s="19">
        <v>1.17E+20</v>
      </c>
      <c r="O46" s="19">
        <v>1.19E+19</v>
      </c>
      <c r="P46" s="19">
        <v>3.11E+18</v>
      </c>
      <c r="Q46" s="19">
        <v>2.34E+19</v>
      </c>
      <c r="R46" s="19">
        <v>5.01E+18</v>
      </c>
      <c r="S46" s="19" t="s">
        <v>810</v>
      </c>
      <c r="T46" s="19">
        <v>1.36E+19</v>
      </c>
      <c r="U46" s="19">
        <v>6.58E+17</v>
      </c>
      <c r="V46" s="18">
        <v>38.472700000000003</v>
      </c>
      <c r="W46" s="18">
        <v>-79.6798</v>
      </c>
      <c r="X46" s="19">
        <v>1900000</v>
      </c>
      <c r="Y46" s="26">
        <v>1.3</v>
      </c>
      <c r="Z46" s="18">
        <v>293</v>
      </c>
      <c r="AA46" s="18">
        <v>1197</v>
      </c>
      <c r="AB46" s="18">
        <v>1021.6</v>
      </c>
      <c r="AC46" s="26">
        <v>15.8</v>
      </c>
      <c r="AD46" s="25">
        <v>0.5</v>
      </c>
      <c r="AE46" s="25">
        <v>0.62540655000000001</v>
      </c>
      <c r="AF46" s="25">
        <v>0.85</v>
      </c>
      <c r="AG46" s="19">
        <v>6.49E+16</v>
      </c>
      <c r="AH46" s="15"/>
    </row>
    <row r="47" spans="1:34">
      <c r="A47" s="15"/>
      <c r="B47" s="18" t="s">
        <v>2</v>
      </c>
      <c r="C47" s="18" t="s">
        <v>865</v>
      </c>
      <c r="D47" s="19">
        <v>1.36E+17</v>
      </c>
      <c r="E47" s="19">
        <v>873000</v>
      </c>
      <c r="F47" s="19">
        <v>16500</v>
      </c>
      <c r="G47" s="18">
        <v>4.4000000000000004</v>
      </c>
      <c r="H47" s="18">
        <v>0.37</v>
      </c>
      <c r="I47" s="26">
        <v>11.44</v>
      </c>
      <c r="J47" s="19">
        <v>608000000</v>
      </c>
      <c r="K47" s="19">
        <v>4680000</v>
      </c>
      <c r="L47" s="19">
        <v>4.4800000000000002E-9</v>
      </c>
      <c r="M47" s="19">
        <v>7.35E+20</v>
      </c>
      <c r="N47" s="19">
        <v>2.92E+20</v>
      </c>
      <c r="O47" s="19">
        <v>5.39E+19</v>
      </c>
      <c r="P47" s="19">
        <v>2E+19</v>
      </c>
      <c r="Q47" s="19">
        <v>2.2E+19</v>
      </c>
      <c r="R47" s="19">
        <v>1.55E+19</v>
      </c>
      <c r="S47" s="19">
        <v>1.48E+18</v>
      </c>
      <c r="T47" s="19">
        <v>7.09E+18</v>
      </c>
      <c r="U47" s="19">
        <v>2.86E+17</v>
      </c>
      <c r="V47" s="18">
        <v>39.043599999999998</v>
      </c>
      <c r="W47" s="18">
        <v>-78.927800000000005</v>
      </c>
      <c r="X47" s="19">
        <v>1370000</v>
      </c>
      <c r="Y47" s="26">
        <v>1</v>
      </c>
      <c r="Z47" s="18">
        <v>711</v>
      </c>
      <c r="AA47" s="18">
        <v>390</v>
      </c>
      <c r="AB47" s="18">
        <v>726.5</v>
      </c>
      <c r="AC47" s="26">
        <v>13.4</v>
      </c>
      <c r="AD47" s="25">
        <v>0.5</v>
      </c>
      <c r="AE47" s="25">
        <v>0.62540655000000001</v>
      </c>
      <c r="AF47" s="25">
        <v>0.85</v>
      </c>
      <c r="AG47" s="19">
        <v>6.49E+16</v>
      </c>
      <c r="AH47" s="15"/>
    </row>
    <row r="48" spans="1:34">
      <c r="A48" s="15"/>
      <c r="B48" s="18" t="s">
        <v>2</v>
      </c>
      <c r="C48" s="18" t="s">
        <v>866</v>
      </c>
      <c r="D48" s="19">
        <v>5.42E+16</v>
      </c>
      <c r="E48" s="19">
        <v>506000</v>
      </c>
      <c r="F48" s="19">
        <v>9640</v>
      </c>
      <c r="G48" s="18">
        <v>10</v>
      </c>
      <c r="H48" s="18">
        <v>0.78</v>
      </c>
      <c r="I48" s="26">
        <v>26</v>
      </c>
      <c r="J48" s="19">
        <v>430000000</v>
      </c>
      <c r="K48" s="19">
        <v>4770000</v>
      </c>
      <c r="L48" s="19">
        <v>7.9300000000000005E-9</v>
      </c>
      <c r="M48" s="19">
        <v>2.98E+20</v>
      </c>
      <c r="N48" s="19">
        <v>1.42E+20</v>
      </c>
      <c r="O48" s="19">
        <v>2.21E+19</v>
      </c>
      <c r="P48" s="19">
        <v>1E+19</v>
      </c>
      <c r="Q48" s="19">
        <v>1.94E+19</v>
      </c>
      <c r="R48" s="19">
        <v>5.26E+18</v>
      </c>
      <c r="S48" s="19">
        <v>3.97E+17</v>
      </c>
      <c r="T48" s="19">
        <v>7.63E+18</v>
      </c>
      <c r="U48" s="19">
        <v>7.06E+17</v>
      </c>
      <c r="V48" s="18">
        <v>39.138500000000001</v>
      </c>
      <c r="W48" s="18">
        <v>-78.8125</v>
      </c>
      <c r="X48" s="19">
        <v>1500000</v>
      </c>
      <c r="Y48" s="26">
        <v>1.1000000000000001</v>
      </c>
      <c r="Z48" s="18">
        <v>487</v>
      </c>
      <c r="AA48" s="18">
        <v>650</v>
      </c>
      <c r="AB48" s="18">
        <v>794.3</v>
      </c>
      <c r="AC48" s="26">
        <v>26.8</v>
      </c>
      <c r="AD48" s="25">
        <v>0.5</v>
      </c>
      <c r="AE48" s="25">
        <v>0.62540655000000001</v>
      </c>
      <c r="AF48" s="25">
        <v>0.85</v>
      </c>
      <c r="AG48" s="19">
        <v>6.49E+16</v>
      </c>
      <c r="AH48" s="15"/>
    </row>
    <row r="49" spans="1:34">
      <c r="A49" s="15"/>
      <c r="B49" s="18" t="s">
        <v>2</v>
      </c>
      <c r="C49" s="18" t="s">
        <v>867</v>
      </c>
      <c r="D49" s="19">
        <v>6.39E+16</v>
      </c>
      <c r="E49" s="19">
        <v>495000</v>
      </c>
      <c r="F49" s="19">
        <v>10900</v>
      </c>
      <c r="G49" s="18">
        <v>14.9</v>
      </c>
      <c r="H49" s="18">
        <v>1.18</v>
      </c>
      <c r="I49" s="26">
        <v>38.74</v>
      </c>
      <c r="J49" s="19">
        <v>289000000</v>
      </c>
      <c r="K49" s="19">
        <v>4750000</v>
      </c>
      <c r="L49" s="19">
        <v>4.5200000000000001E-9</v>
      </c>
      <c r="M49" s="19">
        <v>3.83E+20</v>
      </c>
      <c r="N49" s="19">
        <v>2.34E+20</v>
      </c>
      <c r="O49" s="19">
        <v>7.66E+19</v>
      </c>
      <c r="P49" s="19">
        <v>5.92E+19</v>
      </c>
      <c r="Q49" s="19">
        <v>2.63E+19</v>
      </c>
      <c r="R49" s="19">
        <v>6.64E+18</v>
      </c>
      <c r="S49" s="19">
        <v>1.58E+18</v>
      </c>
      <c r="T49" s="19">
        <v>1.16E+19</v>
      </c>
      <c r="U49" s="19">
        <v>7.43E+17</v>
      </c>
      <c r="V49" s="18">
        <v>38.911499999999997</v>
      </c>
      <c r="W49" s="18">
        <v>-79.414000000000001</v>
      </c>
      <c r="X49" s="19">
        <v>1910000</v>
      </c>
      <c r="Y49" s="26">
        <v>1.9</v>
      </c>
      <c r="Z49" s="18">
        <v>753</v>
      </c>
      <c r="AA49" s="18">
        <v>1154</v>
      </c>
      <c r="AB49" s="18">
        <v>1017.1</v>
      </c>
      <c r="AC49" s="26">
        <v>20.2</v>
      </c>
      <c r="AD49" s="25">
        <v>0.5</v>
      </c>
      <c r="AE49" s="25">
        <v>0.62540655000000001</v>
      </c>
      <c r="AF49" s="25">
        <v>0.85</v>
      </c>
      <c r="AG49" s="19">
        <v>6.49E+16</v>
      </c>
      <c r="AH49" s="15"/>
    </row>
    <row r="50" spans="1:34">
      <c r="A50" s="15"/>
      <c r="B50" s="18" t="s">
        <v>2</v>
      </c>
      <c r="C50" s="18" t="s">
        <v>868</v>
      </c>
      <c r="D50" s="19">
        <v>7.04E+16</v>
      </c>
      <c r="E50" s="19">
        <v>379000</v>
      </c>
      <c r="F50" s="19">
        <v>7290</v>
      </c>
      <c r="G50" s="18">
        <v>16.3</v>
      </c>
      <c r="H50" s="18">
        <v>1.24</v>
      </c>
      <c r="I50" s="26">
        <v>42.38</v>
      </c>
      <c r="J50" s="19">
        <v>134000000</v>
      </c>
      <c r="K50" s="19">
        <v>1160000</v>
      </c>
      <c r="L50" s="19">
        <v>1.9099999999999998E-9</v>
      </c>
      <c r="M50" s="19">
        <v>7.91E+20</v>
      </c>
      <c r="N50" s="19">
        <v>1.3E+20</v>
      </c>
      <c r="O50" s="19">
        <v>8.16E+18</v>
      </c>
      <c r="P50" s="19">
        <v>1.72E+19</v>
      </c>
      <c r="Q50" s="19">
        <v>1.01E+19</v>
      </c>
      <c r="R50" s="19">
        <v>2.83E+18</v>
      </c>
      <c r="S50" s="19">
        <v>1.01E+17</v>
      </c>
      <c r="T50" s="19">
        <v>1.8E+19</v>
      </c>
      <c r="U50" s="19">
        <v>2.7E+17</v>
      </c>
      <c r="V50" s="18">
        <v>39.231999999999999</v>
      </c>
      <c r="W50" s="18">
        <v>-79.471400000000003</v>
      </c>
      <c r="X50" s="19">
        <v>1950000</v>
      </c>
      <c r="Y50" s="26">
        <v>1</v>
      </c>
      <c r="Z50" s="18">
        <v>254</v>
      </c>
      <c r="AA50" s="18">
        <v>879</v>
      </c>
      <c r="AB50" s="18">
        <v>1029.5999999999999</v>
      </c>
      <c r="AC50" s="26">
        <v>13.8</v>
      </c>
      <c r="AD50" s="25">
        <v>0.5</v>
      </c>
      <c r="AE50" s="25">
        <v>0.62540655000000001</v>
      </c>
      <c r="AF50" s="25">
        <v>0.85</v>
      </c>
      <c r="AG50" s="19">
        <v>6.49E+16</v>
      </c>
      <c r="AH50" s="15"/>
    </row>
    <row r="51" spans="1:34">
      <c r="A51" s="15"/>
      <c r="B51" s="18" t="s">
        <v>2</v>
      </c>
      <c r="C51" s="18" t="s">
        <v>869</v>
      </c>
      <c r="D51" s="19">
        <v>7.97E+16</v>
      </c>
      <c r="E51" s="19">
        <v>574000</v>
      </c>
      <c r="F51" s="19">
        <v>9490</v>
      </c>
      <c r="G51" s="18">
        <v>10.1</v>
      </c>
      <c r="H51" s="18">
        <v>0.8</v>
      </c>
      <c r="I51" s="26">
        <v>26.26</v>
      </c>
      <c r="J51" s="19">
        <v>624000000</v>
      </c>
      <c r="K51" s="19">
        <v>9580000</v>
      </c>
      <c r="L51" s="19">
        <v>7.8299999999999996E-9</v>
      </c>
      <c r="M51" s="19">
        <v>3.34E+20</v>
      </c>
      <c r="N51" s="19">
        <v>1.55E+20</v>
      </c>
      <c r="O51" s="19">
        <v>1.42E+19</v>
      </c>
      <c r="P51" s="19">
        <v>9.18E+18</v>
      </c>
      <c r="Q51" s="19">
        <v>1.54E+19</v>
      </c>
      <c r="R51" s="19">
        <v>1.89E+19</v>
      </c>
      <c r="S51" s="19">
        <v>2.43E+17</v>
      </c>
      <c r="T51" s="19">
        <v>1.1E+19</v>
      </c>
      <c r="U51" s="19">
        <v>2.46E+17</v>
      </c>
      <c r="V51" s="18">
        <v>39.362099999999998</v>
      </c>
      <c r="W51" s="18">
        <v>-79.308999999999997</v>
      </c>
      <c r="X51" s="19">
        <v>1820000</v>
      </c>
      <c r="Y51" s="26">
        <v>0.6</v>
      </c>
      <c r="Z51" s="18">
        <v>258</v>
      </c>
      <c r="AA51" s="18">
        <v>845</v>
      </c>
      <c r="AB51" s="18">
        <v>961.5</v>
      </c>
      <c r="AC51" s="26">
        <v>19.7</v>
      </c>
      <c r="AD51" s="25">
        <v>0.5</v>
      </c>
      <c r="AE51" s="25">
        <v>0.62540655000000001</v>
      </c>
      <c r="AF51" s="25">
        <v>0.85</v>
      </c>
      <c r="AG51" s="19">
        <v>6.49E+16</v>
      </c>
      <c r="AH51" s="15"/>
    </row>
    <row r="52" spans="1:34">
      <c r="A52" s="15"/>
      <c r="B52" s="18" t="s">
        <v>2</v>
      </c>
      <c r="C52" s="18" t="s">
        <v>46</v>
      </c>
      <c r="D52" s="19">
        <v>1.66E+17</v>
      </c>
      <c r="E52" s="19">
        <v>572000</v>
      </c>
      <c r="F52" s="19">
        <v>9580</v>
      </c>
      <c r="G52" s="18">
        <v>9.3000000000000007</v>
      </c>
      <c r="H52" s="18">
        <v>0.73</v>
      </c>
      <c r="I52" s="26">
        <v>24.18</v>
      </c>
      <c r="J52" s="19">
        <v>708000000</v>
      </c>
      <c r="K52" s="19">
        <v>7710000</v>
      </c>
      <c r="L52" s="19">
        <v>4.2599999999999998E-9</v>
      </c>
      <c r="M52" s="19">
        <v>1.05E+21</v>
      </c>
      <c r="N52" s="19">
        <v>2.27E+20</v>
      </c>
      <c r="O52" s="19">
        <v>3.23E+19</v>
      </c>
      <c r="P52" s="19">
        <v>2.71E+19</v>
      </c>
      <c r="Q52" s="19">
        <v>1.58E+19</v>
      </c>
      <c r="R52" s="19">
        <v>2.94E+19</v>
      </c>
      <c r="S52" s="19" t="s">
        <v>810</v>
      </c>
      <c r="T52" s="19">
        <v>6.64E+18</v>
      </c>
      <c r="U52" s="19">
        <v>2.04E+17</v>
      </c>
      <c r="V52" s="18">
        <v>39.370899999999999</v>
      </c>
      <c r="W52" s="18">
        <v>-79.124899999999997</v>
      </c>
      <c r="X52" s="19">
        <v>1650000</v>
      </c>
      <c r="Y52" s="26">
        <v>1.1000000000000001</v>
      </c>
      <c r="Z52" s="18">
        <v>496</v>
      </c>
      <c r="AA52" s="18">
        <v>715</v>
      </c>
      <c r="AB52" s="18">
        <v>868.1</v>
      </c>
      <c r="AC52" s="26">
        <v>21.9</v>
      </c>
      <c r="AD52" s="25">
        <v>0.5</v>
      </c>
      <c r="AE52" s="25">
        <v>0.62540655000000001</v>
      </c>
      <c r="AF52" s="25">
        <v>0.85</v>
      </c>
      <c r="AG52" s="19">
        <v>6.49E+16</v>
      </c>
      <c r="AH52" s="15"/>
    </row>
    <row r="53" spans="1:34">
      <c r="A53" s="15"/>
      <c r="B53" s="18" t="s">
        <v>2</v>
      </c>
      <c r="C53" s="18" t="s">
        <v>47</v>
      </c>
      <c r="D53" s="19">
        <v>5.07E+16</v>
      </c>
      <c r="E53" s="19">
        <v>503000</v>
      </c>
      <c r="F53" s="19">
        <v>12000</v>
      </c>
      <c r="G53" s="18">
        <v>11.4</v>
      </c>
      <c r="H53" s="18">
        <v>0.91</v>
      </c>
      <c r="I53" s="26">
        <v>29.64</v>
      </c>
      <c r="J53" s="19">
        <v>415000000</v>
      </c>
      <c r="K53" s="19">
        <v>3200000</v>
      </c>
      <c r="L53" s="19">
        <v>8.1799999999999995E-9</v>
      </c>
      <c r="M53" s="19">
        <v>2.37E+20</v>
      </c>
      <c r="N53" s="19">
        <v>9.27E+19</v>
      </c>
      <c r="O53" s="19">
        <v>1.38E+19</v>
      </c>
      <c r="P53" s="19">
        <v>3.84E+19</v>
      </c>
      <c r="Q53" s="19">
        <v>7.15E+18</v>
      </c>
      <c r="R53" s="19">
        <v>4.41E+18</v>
      </c>
      <c r="S53" s="19" t="s">
        <v>810</v>
      </c>
      <c r="T53" s="19">
        <v>7.07E+18</v>
      </c>
      <c r="U53" s="19">
        <v>8.63E+17</v>
      </c>
      <c r="V53" s="18">
        <v>39.446399999999997</v>
      </c>
      <c r="W53" s="18">
        <v>-79.253600000000006</v>
      </c>
      <c r="X53" s="19">
        <v>1770000</v>
      </c>
      <c r="Y53" s="26">
        <v>0.9</v>
      </c>
      <c r="Z53" s="18">
        <v>284</v>
      </c>
      <c r="AA53" s="18">
        <v>805</v>
      </c>
      <c r="AB53" s="18">
        <v>929.5</v>
      </c>
      <c r="AC53" s="26">
        <v>17.3</v>
      </c>
      <c r="AD53" s="25">
        <v>0.5</v>
      </c>
      <c r="AE53" s="25">
        <v>0.62540655000000001</v>
      </c>
      <c r="AF53" s="25">
        <v>0.85</v>
      </c>
      <c r="AG53" s="19">
        <v>6.49E+16</v>
      </c>
      <c r="AH53" s="15"/>
    </row>
    <row r="54" spans="1:34">
      <c r="A54" s="15"/>
      <c r="B54" s="18" t="s">
        <v>2</v>
      </c>
      <c r="C54" s="18" t="s">
        <v>48</v>
      </c>
      <c r="D54" s="19">
        <v>1.82E+17</v>
      </c>
      <c r="E54" s="19">
        <v>306000</v>
      </c>
      <c r="F54" s="19">
        <v>7170</v>
      </c>
      <c r="G54" s="18">
        <v>18.2</v>
      </c>
      <c r="H54" s="18">
        <v>1.39</v>
      </c>
      <c r="I54" s="26">
        <v>47.32</v>
      </c>
      <c r="J54" s="19">
        <v>328000000</v>
      </c>
      <c r="K54" s="19">
        <v>3010000</v>
      </c>
      <c r="L54" s="19">
        <v>1.8E-9</v>
      </c>
      <c r="M54" s="19">
        <v>4.3E+20</v>
      </c>
      <c r="N54" s="19">
        <v>1.86E+20</v>
      </c>
      <c r="O54" s="19">
        <v>4.96E+19</v>
      </c>
      <c r="P54" s="19">
        <v>1.8E+20</v>
      </c>
      <c r="Q54" s="19">
        <v>1.04E+19</v>
      </c>
      <c r="R54" s="19">
        <v>4.44E+19</v>
      </c>
      <c r="S54" s="19" t="s">
        <v>810</v>
      </c>
      <c r="T54" s="19">
        <v>1.16E+19</v>
      </c>
      <c r="U54" s="19">
        <v>2.39E+17</v>
      </c>
      <c r="V54" s="18">
        <v>39.543599999999998</v>
      </c>
      <c r="W54" s="18">
        <v>-78.963399999999993</v>
      </c>
      <c r="X54" s="19">
        <v>1580000</v>
      </c>
      <c r="Y54" s="26">
        <v>1</v>
      </c>
      <c r="Z54" s="18">
        <v>401</v>
      </c>
      <c r="AA54" s="18">
        <v>704</v>
      </c>
      <c r="AB54" s="18">
        <v>829.4</v>
      </c>
      <c r="AC54" s="26">
        <v>9.8000000000000007</v>
      </c>
      <c r="AD54" s="25">
        <v>0.5</v>
      </c>
      <c r="AE54" s="25">
        <v>0.62540655000000001</v>
      </c>
      <c r="AF54" s="25">
        <v>0.85</v>
      </c>
      <c r="AG54" s="19">
        <v>6.49E+16</v>
      </c>
      <c r="AH54" s="15"/>
    </row>
    <row r="55" spans="1:34">
      <c r="A55" s="15"/>
      <c r="B55" s="18" t="s">
        <v>2</v>
      </c>
      <c r="C55" s="18" t="s">
        <v>49</v>
      </c>
      <c r="D55" s="19">
        <v>2.42E+16</v>
      </c>
      <c r="E55" s="19">
        <v>635000</v>
      </c>
      <c r="F55" s="19">
        <v>10500</v>
      </c>
      <c r="G55" s="18">
        <v>7.5</v>
      </c>
      <c r="H55" s="18">
        <v>0.6</v>
      </c>
      <c r="I55" s="26">
        <v>19.5</v>
      </c>
      <c r="J55" s="19">
        <v>357000000</v>
      </c>
      <c r="K55" s="19">
        <v>4530000</v>
      </c>
      <c r="L55" s="19">
        <v>1.4699999999999999E-8</v>
      </c>
      <c r="M55" s="19">
        <v>6.17E+19</v>
      </c>
      <c r="N55" s="19">
        <v>8.36E+19</v>
      </c>
      <c r="O55" s="19">
        <v>1.04E+19</v>
      </c>
      <c r="P55" s="19">
        <v>6.76E+18</v>
      </c>
      <c r="Q55" s="19">
        <v>1.59E+19</v>
      </c>
      <c r="R55" s="19">
        <v>1.71E+18</v>
      </c>
      <c r="S55" s="19" t="s">
        <v>810</v>
      </c>
      <c r="T55" s="19">
        <v>2.34E+19</v>
      </c>
      <c r="U55" s="19">
        <v>4.86E+17</v>
      </c>
      <c r="V55" s="18">
        <v>39.890500000000003</v>
      </c>
      <c r="W55" s="18">
        <v>-78.626499999999993</v>
      </c>
      <c r="X55" s="19">
        <v>1480000</v>
      </c>
      <c r="Y55" s="26">
        <v>1.1000000000000001</v>
      </c>
      <c r="Z55" s="18">
        <v>377</v>
      </c>
      <c r="AA55" s="18">
        <v>478</v>
      </c>
      <c r="AB55" s="18">
        <v>772.1</v>
      </c>
      <c r="AC55" s="26">
        <v>8.6</v>
      </c>
      <c r="AD55" s="25">
        <v>0.5</v>
      </c>
      <c r="AE55" s="25">
        <v>0.62540655000000001</v>
      </c>
      <c r="AF55" s="25">
        <v>0.85</v>
      </c>
      <c r="AG55" s="19">
        <v>6.49E+16</v>
      </c>
      <c r="AH55" s="15"/>
    </row>
    <row r="56" spans="1:34">
      <c r="A56" s="15"/>
      <c r="B56" s="18" t="s">
        <v>2</v>
      </c>
      <c r="C56" s="18" t="s">
        <v>50</v>
      </c>
      <c r="D56" s="19">
        <v>6.72E+16</v>
      </c>
      <c r="E56" s="19">
        <v>307000</v>
      </c>
      <c r="F56" s="19">
        <v>7570</v>
      </c>
      <c r="G56" s="18">
        <v>14.1</v>
      </c>
      <c r="H56" s="18">
        <v>1.08</v>
      </c>
      <c r="I56" s="26">
        <v>36.659999999999997</v>
      </c>
      <c r="J56" s="19">
        <v>391000000</v>
      </c>
      <c r="K56" s="19">
        <v>5290000</v>
      </c>
      <c r="L56" s="19">
        <v>5.8100000000000004E-9</v>
      </c>
      <c r="M56" s="19">
        <v>4.97E+20</v>
      </c>
      <c r="N56" s="19">
        <v>2.52E+20</v>
      </c>
      <c r="O56" s="19">
        <v>8.14E+19</v>
      </c>
      <c r="P56" s="19">
        <v>2.82E+20</v>
      </c>
      <c r="Q56" s="19">
        <v>1.97E+19</v>
      </c>
      <c r="R56" s="19">
        <v>6.3E+18</v>
      </c>
      <c r="S56" s="19" t="s">
        <v>810</v>
      </c>
      <c r="T56" s="19">
        <v>7.81E+18</v>
      </c>
      <c r="U56" s="19">
        <v>2.55E+17</v>
      </c>
      <c r="V56" s="18">
        <v>39.695500000000003</v>
      </c>
      <c r="W56" s="18">
        <v>-78.609300000000005</v>
      </c>
      <c r="X56" s="19">
        <v>1430000</v>
      </c>
      <c r="Y56" s="26">
        <v>1.2</v>
      </c>
      <c r="Z56" s="18">
        <v>364</v>
      </c>
      <c r="AA56" s="18">
        <v>380</v>
      </c>
      <c r="AB56" s="18">
        <v>748.4</v>
      </c>
      <c r="AC56" s="26">
        <v>29.1</v>
      </c>
      <c r="AD56" s="25">
        <v>0.5</v>
      </c>
      <c r="AE56" s="25">
        <v>0.62540655000000001</v>
      </c>
      <c r="AF56" s="25">
        <v>0.85</v>
      </c>
      <c r="AG56" s="19">
        <v>6.49E+16</v>
      </c>
      <c r="AH56" s="15"/>
    </row>
    <row r="57" spans="1:34">
      <c r="A57" s="15"/>
      <c r="B57" s="18" t="s">
        <v>2</v>
      </c>
      <c r="C57" s="18" t="s">
        <v>51</v>
      </c>
      <c r="D57" s="19">
        <v>3.76E+16</v>
      </c>
      <c r="E57" s="19">
        <v>686000</v>
      </c>
      <c r="F57" s="19">
        <v>11300</v>
      </c>
      <c r="G57" s="18">
        <v>6</v>
      </c>
      <c r="H57" s="18">
        <v>0.49</v>
      </c>
      <c r="I57" s="26">
        <v>15.6</v>
      </c>
      <c r="J57" s="19">
        <v>211000000</v>
      </c>
      <c r="K57" s="19">
        <v>3540000</v>
      </c>
      <c r="L57" s="19">
        <v>5.6100000000000003E-9</v>
      </c>
      <c r="M57" s="19">
        <v>1.7E+20</v>
      </c>
      <c r="N57" s="19">
        <v>1.91E+20</v>
      </c>
      <c r="O57" s="19">
        <v>2.26E+19</v>
      </c>
      <c r="P57" s="19">
        <v>1.81E+19</v>
      </c>
      <c r="Q57" s="19">
        <v>3.65E+19</v>
      </c>
      <c r="R57" s="19">
        <v>2.96E+18</v>
      </c>
      <c r="S57" s="19" t="s">
        <v>810</v>
      </c>
      <c r="T57" s="19">
        <v>2.45E+19</v>
      </c>
      <c r="U57" s="19">
        <v>1.44E+18</v>
      </c>
      <c r="V57" s="18">
        <v>39.4651</v>
      </c>
      <c r="W57" s="18">
        <v>-78.458399999999997</v>
      </c>
      <c r="X57" s="19">
        <v>1440000</v>
      </c>
      <c r="Y57" s="26">
        <v>1.1000000000000001</v>
      </c>
      <c r="Z57" s="18">
        <v>415</v>
      </c>
      <c r="AA57" s="18">
        <v>422</v>
      </c>
      <c r="AB57" s="18">
        <v>757.3</v>
      </c>
      <c r="AC57" s="26">
        <v>18.399999999999999</v>
      </c>
      <c r="AD57" s="25">
        <v>0.5</v>
      </c>
      <c r="AE57" s="25">
        <v>0.62540655000000001</v>
      </c>
      <c r="AF57" s="25">
        <v>0.85</v>
      </c>
      <c r="AG57" s="19">
        <v>6.49E+16</v>
      </c>
      <c r="AH57" s="15"/>
    </row>
    <row r="58" spans="1:34">
      <c r="A58" s="15"/>
      <c r="B58" s="18" t="s">
        <v>2</v>
      </c>
      <c r="C58" s="18" t="s">
        <v>52</v>
      </c>
      <c r="D58" s="19">
        <v>3.57E+16</v>
      </c>
      <c r="E58" s="19">
        <v>350000</v>
      </c>
      <c r="F58" s="19">
        <v>8190</v>
      </c>
      <c r="G58" s="18">
        <v>12</v>
      </c>
      <c r="H58" s="18">
        <v>0.92</v>
      </c>
      <c r="I58" s="26">
        <v>31.2</v>
      </c>
      <c r="J58" s="19">
        <v>297000000</v>
      </c>
      <c r="K58" s="19">
        <v>1980000</v>
      </c>
      <c r="L58" s="19">
        <v>8.2999999999999999E-9</v>
      </c>
      <c r="M58" s="19">
        <v>2.28E+20</v>
      </c>
      <c r="N58" s="19">
        <v>8.74E+19</v>
      </c>
      <c r="O58" s="19">
        <v>1.35E+19</v>
      </c>
      <c r="P58" s="19">
        <v>4.37E+18</v>
      </c>
      <c r="Q58" s="19">
        <v>9.37E+18</v>
      </c>
      <c r="R58" s="19">
        <v>3.45E+18</v>
      </c>
      <c r="S58" s="19" t="s">
        <v>810</v>
      </c>
      <c r="T58" s="19">
        <v>6.29E+18</v>
      </c>
      <c r="U58" s="19">
        <v>1.1E+18</v>
      </c>
      <c r="V58" s="18">
        <v>39.787799999999997</v>
      </c>
      <c r="W58" s="18">
        <v>-78.292500000000004</v>
      </c>
      <c r="X58" s="19">
        <v>1440000</v>
      </c>
      <c r="Y58" s="26">
        <v>0.8</v>
      </c>
      <c r="Z58" s="18">
        <v>342</v>
      </c>
      <c r="AA58" s="18">
        <v>333</v>
      </c>
      <c r="AB58" s="18">
        <v>754.5</v>
      </c>
      <c r="AC58" s="26">
        <v>21.3</v>
      </c>
      <c r="AD58" s="25">
        <v>0.5</v>
      </c>
      <c r="AE58" s="25">
        <v>0.62540655000000001</v>
      </c>
      <c r="AF58" s="25">
        <v>0.85</v>
      </c>
      <c r="AG58" s="19">
        <v>6.49E+16</v>
      </c>
      <c r="AH58" s="15"/>
    </row>
    <row r="59" spans="1:34">
      <c r="A59" s="15"/>
      <c r="B59" s="18" t="s">
        <v>2</v>
      </c>
      <c r="C59" s="18" t="s">
        <v>53</v>
      </c>
      <c r="D59" s="19">
        <v>2.94E+16</v>
      </c>
      <c r="E59" s="19">
        <v>362000</v>
      </c>
      <c r="F59" s="19">
        <v>9320</v>
      </c>
      <c r="G59" s="18">
        <v>12.5</v>
      </c>
      <c r="H59" s="18">
        <v>0.97</v>
      </c>
      <c r="I59" s="26">
        <v>32.5</v>
      </c>
      <c r="J59" s="19">
        <v>229000000</v>
      </c>
      <c r="K59" s="19">
        <v>1250000</v>
      </c>
      <c r="L59" s="19">
        <v>7.8000000000000004E-9</v>
      </c>
      <c r="M59" s="19">
        <v>1.75E+20</v>
      </c>
      <c r="N59" s="19">
        <v>8.67E+19</v>
      </c>
      <c r="O59" s="19">
        <v>1.39E+19</v>
      </c>
      <c r="P59" s="19">
        <v>7.33E+18</v>
      </c>
      <c r="Q59" s="19">
        <v>9.85E+18</v>
      </c>
      <c r="R59" s="19">
        <v>2.72E+18</v>
      </c>
      <c r="S59" s="19" t="s">
        <v>810</v>
      </c>
      <c r="T59" s="19">
        <v>5.07E+18</v>
      </c>
      <c r="U59" s="19">
        <v>1.08E+18</v>
      </c>
      <c r="V59" s="18">
        <v>39.8874</v>
      </c>
      <c r="W59" s="18">
        <v>-78.286699999999996</v>
      </c>
      <c r="X59" s="19">
        <v>1480000</v>
      </c>
      <c r="Y59" s="26">
        <v>0.9</v>
      </c>
      <c r="Z59" s="18">
        <v>259</v>
      </c>
      <c r="AA59" s="18">
        <v>438</v>
      </c>
      <c r="AB59" s="18">
        <v>771.3</v>
      </c>
      <c r="AC59" s="26">
        <v>11.9</v>
      </c>
      <c r="AD59" s="25">
        <v>0.5</v>
      </c>
      <c r="AE59" s="25">
        <v>0.62540655000000001</v>
      </c>
      <c r="AF59" s="25">
        <v>0.85</v>
      </c>
      <c r="AG59" s="19">
        <v>6.49E+16</v>
      </c>
      <c r="AH59" s="15"/>
    </row>
    <row r="60" spans="1:34">
      <c r="A60" s="15"/>
      <c r="B60" s="18" t="s">
        <v>2</v>
      </c>
      <c r="C60" s="18" t="s">
        <v>54</v>
      </c>
      <c r="D60" s="19">
        <v>1.87E+16</v>
      </c>
      <c r="E60" s="19">
        <v>480000</v>
      </c>
      <c r="F60" s="19">
        <v>8030</v>
      </c>
      <c r="G60" s="18">
        <v>9.1999999999999993</v>
      </c>
      <c r="H60" s="18">
        <v>0.71</v>
      </c>
      <c r="I60" s="26">
        <v>23.92</v>
      </c>
      <c r="J60" s="19">
        <v>105000000</v>
      </c>
      <c r="K60" s="19">
        <v>704000</v>
      </c>
      <c r="L60" s="19">
        <v>5.5899999999999999E-9</v>
      </c>
      <c r="M60" s="19">
        <v>8.74E+19</v>
      </c>
      <c r="N60" s="19">
        <v>1.05E+20</v>
      </c>
      <c r="O60" s="19">
        <v>1.84E+19</v>
      </c>
      <c r="P60" s="19">
        <v>7.63E+18</v>
      </c>
      <c r="Q60" s="19">
        <v>1.74E+19</v>
      </c>
      <c r="R60" s="19">
        <v>2.37E+18</v>
      </c>
      <c r="S60" s="19" t="s">
        <v>810</v>
      </c>
      <c r="T60" s="19">
        <v>1.65E+19</v>
      </c>
      <c r="U60" s="19">
        <v>4.91E+17</v>
      </c>
      <c r="V60" s="18">
        <v>40.203400000000002</v>
      </c>
      <c r="W60" s="18">
        <v>-77.638599999999997</v>
      </c>
      <c r="X60" s="19">
        <v>1580000</v>
      </c>
      <c r="Y60" s="26">
        <v>1.3</v>
      </c>
      <c r="Z60" s="18">
        <v>409</v>
      </c>
      <c r="AA60" s="18">
        <v>453</v>
      </c>
      <c r="AB60" s="18">
        <v>819.3</v>
      </c>
      <c r="AC60" s="26">
        <v>25.1</v>
      </c>
      <c r="AD60" s="25">
        <v>0.5</v>
      </c>
      <c r="AE60" s="25">
        <v>0.62540655000000001</v>
      </c>
      <c r="AF60" s="25">
        <v>0.85</v>
      </c>
      <c r="AG60" s="19">
        <v>6.49E+16</v>
      </c>
      <c r="AH60" s="15"/>
    </row>
    <row r="61" spans="1:34">
      <c r="A61" s="15"/>
      <c r="B61" s="18" t="s">
        <v>2</v>
      </c>
      <c r="C61" s="18" t="s">
        <v>55</v>
      </c>
      <c r="D61" s="19">
        <v>1.02E+17</v>
      </c>
      <c r="E61" s="19">
        <v>294000</v>
      </c>
      <c r="F61" s="19">
        <v>6930</v>
      </c>
      <c r="G61" s="18">
        <v>12.8</v>
      </c>
      <c r="H61" s="18">
        <v>0.97</v>
      </c>
      <c r="I61" s="26">
        <v>33.28</v>
      </c>
      <c r="J61" s="19">
        <v>779000000</v>
      </c>
      <c r="K61" s="19">
        <v>4820000</v>
      </c>
      <c r="L61" s="19">
        <v>7.6000000000000002E-9</v>
      </c>
      <c r="M61" s="19">
        <v>5.93E+20</v>
      </c>
      <c r="N61" s="19">
        <v>3.5E+20</v>
      </c>
      <c r="O61" s="19">
        <v>2.1E+20</v>
      </c>
      <c r="P61" s="19">
        <v>2.44E+19</v>
      </c>
      <c r="Q61" s="19">
        <v>1.9E+19</v>
      </c>
      <c r="R61" s="19">
        <v>6.91E+18</v>
      </c>
      <c r="S61" s="19" t="s">
        <v>810</v>
      </c>
      <c r="T61" s="19">
        <v>9.87E+18</v>
      </c>
      <c r="U61" s="19">
        <v>5.63E+18</v>
      </c>
      <c r="V61" s="18">
        <v>39.89</v>
      </c>
      <c r="W61" s="18">
        <v>-77.219700000000003</v>
      </c>
      <c r="X61" s="19">
        <v>1520000</v>
      </c>
      <c r="Y61" s="26">
        <v>0.3</v>
      </c>
      <c r="Z61" s="18">
        <v>70</v>
      </c>
      <c r="AA61" s="18">
        <v>172</v>
      </c>
      <c r="AB61" s="18">
        <v>795.2</v>
      </c>
      <c r="AC61" s="26">
        <v>12.1</v>
      </c>
      <c r="AD61" s="25">
        <v>0.5</v>
      </c>
      <c r="AE61" s="25">
        <v>0.62540655000000001</v>
      </c>
      <c r="AF61" s="25">
        <v>0.85</v>
      </c>
      <c r="AG61" s="19">
        <v>6.49E+16</v>
      </c>
      <c r="AH61" s="15"/>
    </row>
    <row r="62" spans="1:34">
      <c r="A62" s="15"/>
      <c r="B62" s="18" t="s">
        <v>2</v>
      </c>
      <c r="C62" s="18" t="s">
        <v>56</v>
      </c>
      <c r="D62" s="19">
        <v>3.02E+16</v>
      </c>
      <c r="E62" s="19">
        <v>411000</v>
      </c>
      <c r="F62" s="19">
        <v>7810</v>
      </c>
      <c r="G62" s="18">
        <v>9.3000000000000007</v>
      </c>
      <c r="H62" s="18">
        <v>0.71</v>
      </c>
      <c r="I62" s="26">
        <v>24.18</v>
      </c>
      <c r="J62" s="19">
        <v>236000000</v>
      </c>
      <c r="K62" s="19">
        <v>1610000</v>
      </c>
      <c r="L62" s="19">
        <v>7.8199999999999999E-9</v>
      </c>
      <c r="M62" s="19">
        <v>1.29E+20</v>
      </c>
      <c r="N62" s="19">
        <v>7.8E+19</v>
      </c>
      <c r="O62" s="19">
        <v>1.27E+19</v>
      </c>
      <c r="P62" s="19">
        <v>1.81E+19</v>
      </c>
      <c r="Q62" s="19">
        <v>5.44E+18</v>
      </c>
      <c r="R62" s="19">
        <v>3.25E+18</v>
      </c>
      <c r="S62" s="19" t="s">
        <v>810</v>
      </c>
      <c r="T62" s="19">
        <v>4.47E+18</v>
      </c>
      <c r="U62" s="19">
        <v>1.51E+18</v>
      </c>
      <c r="V62" s="18">
        <v>39.904299999999999</v>
      </c>
      <c r="W62" s="18">
        <v>-77.310100000000006</v>
      </c>
      <c r="X62" s="19">
        <v>1550000</v>
      </c>
      <c r="Y62" s="26">
        <v>0.5</v>
      </c>
      <c r="Z62" s="18">
        <v>313</v>
      </c>
      <c r="AA62" s="18">
        <v>240</v>
      </c>
      <c r="AB62" s="18">
        <v>807.8</v>
      </c>
      <c r="AC62" s="26">
        <v>11.2</v>
      </c>
      <c r="AD62" s="25">
        <v>0.5</v>
      </c>
      <c r="AE62" s="25">
        <v>0.62540655000000001</v>
      </c>
      <c r="AF62" s="25">
        <v>0.85</v>
      </c>
      <c r="AG62" s="19">
        <v>6.49E+16</v>
      </c>
      <c r="AH62" s="15"/>
    </row>
    <row r="63" spans="1:34">
      <c r="A63" s="15"/>
      <c r="B63" s="18" t="s">
        <v>2</v>
      </c>
      <c r="C63" s="18" t="s">
        <v>57</v>
      </c>
      <c r="D63" s="19">
        <v>4230000000000000</v>
      </c>
      <c r="E63" s="19">
        <v>348000</v>
      </c>
      <c r="F63" s="19">
        <v>6640</v>
      </c>
      <c r="G63" s="18">
        <v>14.3</v>
      </c>
      <c r="H63" s="18">
        <v>1.08</v>
      </c>
      <c r="I63" s="26">
        <v>37.18</v>
      </c>
      <c r="J63" s="19">
        <v>48800000</v>
      </c>
      <c r="K63" s="19">
        <v>423000</v>
      </c>
      <c r="L63" s="19">
        <v>1.15E-8</v>
      </c>
      <c r="M63" s="19">
        <v>3.19E+19</v>
      </c>
      <c r="N63" s="19">
        <v>3E+19</v>
      </c>
      <c r="O63" s="19">
        <v>4.73E+18</v>
      </c>
      <c r="P63" s="19">
        <v>5.78E+18</v>
      </c>
      <c r="Q63" s="19">
        <v>5.23E+18</v>
      </c>
      <c r="R63" s="19">
        <v>1.9E+17</v>
      </c>
      <c r="S63" s="19" t="s">
        <v>810</v>
      </c>
      <c r="T63" s="19">
        <v>5.04E+18</v>
      </c>
      <c r="U63" s="19">
        <v>4.16E+17</v>
      </c>
      <c r="V63" s="18">
        <v>39.972000000000001</v>
      </c>
      <c r="W63" s="18">
        <v>-77.429100000000005</v>
      </c>
      <c r="X63" s="19">
        <v>1680000</v>
      </c>
      <c r="Y63" s="26">
        <v>0.8</v>
      </c>
      <c r="Z63" s="18">
        <v>218</v>
      </c>
      <c r="AA63" s="18">
        <v>561</v>
      </c>
      <c r="AB63" s="18">
        <v>878.4</v>
      </c>
      <c r="AC63" s="26">
        <v>12.3</v>
      </c>
      <c r="AD63" s="25">
        <v>0.5</v>
      </c>
      <c r="AE63" s="25">
        <v>0.62540655000000001</v>
      </c>
      <c r="AF63" s="25">
        <v>0.85</v>
      </c>
      <c r="AG63" s="19">
        <v>6.49E+16</v>
      </c>
      <c r="AH63" s="15"/>
    </row>
    <row r="64" spans="1:34">
      <c r="A64" s="15"/>
      <c r="B64" s="18" t="s">
        <v>2</v>
      </c>
      <c r="C64" s="18" t="s">
        <v>58</v>
      </c>
      <c r="D64" s="19">
        <v>2.88E+16</v>
      </c>
      <c r="E64" s="19">
        <v>246000</v>
      </c>
      <c r="F64" s="19">
        <v>5830</v>
      </c>
      <c r="G64" s="18">
        <v>16</v>
      </c>
      <c r="H64" s="18">
        <v>1.19</v>
      </c>
      <c r="I64" s="26">
        <v>41.6</v>
      </c>
      <c r="J64" s="19">
        <v>368000000</v>
      </c>
      <c r="K64" s="19">
        <v>4180000</v>
      </c>
      <c r="L64" s="19">
        <v>1.28E-8</v>
      </c>
      <c r="M64" s="19">
        <v>7.42E+20</v>
      </c>
      <c r="N64" s="19">
        <v>2.46E+20</v>
      </c>
      <c r="O64" s="19">
        <v>1.64E+20</v>
      </c>
      <c r="P64" s="19">
        <v>6.68E+19</v>
      </c>
      <c r="Q64" s="19">
        <v>3.78E+18</v>
      </c>
      <c r="R64" s="19">
        <v>9.18E+18</v>
      </c>
      <c r="S64" s="19" t="s">
        <v>810</v>
      </c>
      <c r="T64" s="19">
        <v>6.71E+18</v>
      </c>
      <c r="U64" s="19">
        <v>1.12E+19</v>
      </c>
      <c r="V64" s="18">
        <v>39.564799999999998</v>
      </c>
      <c r="W64" s="18">
        <v>-77.025000000000006</v>
      </c>
      <c r="X64" s="19">
        <v>1580000</v>
      </c>
      <c r="Y64" s="26">
        <v>0.6</v>
      </c>
      <c r="Z64" s="18">
        <v>129</v>
      </c>
      <c r="AA64" s="18">
        <v>213</v>
      </c>
      <c r="AB64" s="18">
        <v>831.3</v>
      </c>
      <c r="AC64" s="26">
        <v>22.9</v>
      </c>
      <c r="AD64" s="25">
        <v>0.5</v>
      </c>
      <c r="AE64" s="25">
        <v>0.62540655000000001</v>
      </c>
      <c r="AF64" s="25">
        <v>0.85</v>
      </c>
      <c r="AG64" s="19">
        <v>6.49E+16</v>
      </c>
      <c r="AH64" s="15"/>
    </row>
    <row r="65" spans="1:35">
      <c r="A65" s="15"/>
      <c r="B65" s="18" t="s">
        <v>2</v>
      </c>
      <c r="C65" s="18" t="s">
        <v>870</v>
      </c>
      <c r="D65" s="19">
        <v>2.6E+16</v>
      </c>
      <c r="E65" s="19">
        <v>258000</v>
      </c>
      <c r="F65" s="19">
        <v>6070</v>
      </c>
      <c r="G65" s="18">
        <v>15.7</v>
      </c>
      <c r="H65" s="18">
        <v>1.17</v>
      </c>
      <c r="I65" s="26">
        <v>40.82</v>
      </c>
      <c r="J65" s="19">
        <v>353000000</v>
      </c>
      <c r="K65" s="19">
        <v>2410000</v>
      </c>
      <c r="L65" s="19">
        <v>1.3599999999999999E-8</v>
      </c>
      <c r="M65" s="19">
        <v>7.36E+20</v>
      </c>
      <c r="N65" s="19">
        <v>2.4E+20</v>
      </c>
      <c r="O65" s="19">
        <v>9.46E+19</v>
      </c>
      <c r="P65" s="19">
        <v>1.37E+19</v>
      </c>
      <c r="Q65" s="19">
        <v>9.54E+18</v>
      </c>
      <c r="R65" s="19">
        <v>9.25E+18</v>
      </c>
      <c r="S65" s="19">
        <v>2.12E+18</v>
      </c>
      <c r="T65" s="19">
        <v>1.38E+19</v>
      </c>
      <c r="U65" s="19">
        <v>6.77E+18</v>
      </c>
      <c r="V65" s="18">
        <v>39.668700000000001</v>
      </c>
      <c r="W65" s="18">
        <v>-76.918499999999995</v>
      </c>
      <c r="X65" s="19">
        <v>1610000</v>
      </c>
      <c r="Y65" s="26">
        <v>0.7</v>
      </c>
      <c r="Z65" s="18">
        <v>153</v>
      </c>
      <c r="AA65" s="18">
        <v>262</v>
      </c>
      <c r="AB65" s="18">
        <v>842.3</v>
      </c>
      <c r="AC65" s="26">
        <v>15.2</v>
      </c>
      <c r="AD65" s="25">
        <v>0.5</v>
      </c>
      <c r="AE65" s="25">
        <v>0.62540655000000001</v>
      </c>
      <c r="AF65" s="25">
        <v>0.85</v>
      </c>
      <c r="AG65" s="19">
        <v>6.49E+16</v>
      </c>
      <c r="AH65" s="15"/>
      <c r="AI65" s="238"/>
    </row>
    <row r="66" spans="1:35">
      <c r="A66" s="15"/>
      <c r="B66" s="18" t="s">
        <v>8</v>
      </c>
      <c r="C66" s="18" t="s">
        <v>59</v>
      </c>
      <c r="D66" s="19">
        <v>1.32E+16</v>
      </c>
      <c r="E66" s="19">
        <v>566000</v>
      </c>
      <c r="F66" s="19">
        <v>7720</v>
      </c>
      <c r="G66" s="18">
        <v>6.3</v>
      </c>
      <c r="H66" s="18">
        <v>0.5</v>
      </c>
      <c r="I66" s="26">
        <v>16.38</v>
      </c>
      <c r="J66" s="19">
        <v>71600000</v>
      </c>
      <c r="K66" s="19">
        <v>983000</v>
      </c>
      <c r="L66" s="19">
        <v>5.4199999999999999E-9</v>
      </c>
      <c r="M66" s="19">
        <v>3.59E+19</v>
      </c>
      <c r="N66" s="19">
        <v>6.91E+19</v>
      </c>
      <c r="O66" s="19">
        <v>7.94E+18</v>
      </c>
      <c r="P66" s="19">
        <v>4.3E+18</v>
      </c>
      <c r="Q66" s="19">
        <v>8.44E+18</v>
      </c>
      <c r="R66" s="19">
        <v>4.01E+17</v>
      </c>
      <c r="S66" s="155" t="s">
        <v>810</v>
      </c>
      <c r="T66" s="19">
        <v>3.39E+18</v>
      </c>
      <c r="U66" s="19">
        <v>1.18E+18</v>
      </c>
      <c r="V66" s="18">
        <v>-41.238759360000003</v>
      </c>
      <c r="W66" s="18">
        <v>148.1841</v>
      </c>
      <c r="X66" s="19">
        <v>613000</v>
      </c>
      <c r="Y66" s="26">
        <v>7.2</v>
      </c>
      <c r="Z66" s="18">
        <v>300</v>
      </c>
      <c r="AA66" s="18">
        <v>141</v>
      </c>
      <c r="AB66" s="18">
        <v>973.4</v>
      </c>
      <c r="AC66" s="26">
        <v>39.4</v>
      </c>
      <c r="AD66" s="25">
        <v>0.3</v>
      </c>
      <c r="AE66" s="25">
        <v>0.379378561</v>
      </c>
      <c r="AF66" s="25">
        <v>0.65</v>
      </c>
      <c r="AG66" s="19">
        <v>8.41E+16</v>
      </c>
      <c r="AH66" s="15"/>
      <c r="AI66" s="238"/>
    </row>
    <row r="67" spans="1:35">
      <c r="A67" s="15"/>
      <c r="B67" s="18" t="s">
        <v>8</v>
      </c>
      <c r="C67" s="18" t="s">
        <v>60</v>
      </c>
      <c r="D67" s="19">
        <v>1.06E+16</v>
      </c>
      <c r="E67" s="19">
        <v>397000</v>
      </c>
      <c r="F67" s="19">
        <v>11700</v>
      </c>
      <c r="G67" s="18">
        <v>10.5</v>
      </c>
      <c r="H67" s="18">
        <v>0.84</v>
      </c>
      <c r="I67" s="26">
        <v>27.3</v>
      </c>
      <c r="J67" s="19">
        <v>59900000</v>
      </c>
      <c r="K67" s="19">
        <v>905000</v>
      </c>
      <c r="L67" s="19">
        <v>5.6299999999999998E-9</v>
      </c>
      <c r="M67" s="19">
        <v>3.14E+19</v>
      </c>
      <c r="N67" s="19">
        <v>4.79E+19</v>
      </c>
      <c r="O67" s="19">
        <v>4.61E+18</v>
      </c>
      <c r="P67" s="19">
        <v>2.11E+18</v>
      </c>
      <c r="Q67" s="19">
        <v>8.24E+18</v>
      </c>
      <c r="R67" s="19">
        <v>7.9E+17</v>
      </c>
      <c r="S67" s="155" t="s">
        <v>810</v>
      </c>
      <c r="T67" s="19">
        <v>3.7E+18</v>
      </c>
      <c r="U67" s="19">
        <v>5.93E+17</v>
      </c>
      <c r="V67" s="18">
        <v>-41.317879249999997</v>
      </c>
      <c r="W67" s="18">
        <v>148.07650000000001</v>
      </c>
      <c r="X67" s="19">
        <v>672000</v>
      </c>
      <c r="Y67" s="26">
        <v>10.9</v>
      </c>
      <c r="Z67" s="18">
        <v>672</v>
      </c>
      <c r="AA67" s="18">
        <v>265</v>
      </c>
      <c r="AB67" s="18">
        <v>1066.0999999999999</v>
      </c>
      <c r="AC67" s="26">
        <v>55.3</v>
      </c>
      <c r="AD67" s="25">
        <v>0.3</v>
      </c>
      <c r="AE67" s="25">
        <v>0.379378561</v>
      </c>
      <c r="AF67" s="25">
        <v>0.65</v>
      </c>
      <c r="AG67" s="19">
        <v>8.41E+16</v>
      </c>
      <c r="AH67" s="15"/>
    </row>
    <row r="68" spans="1:35">
      <c r="A68" s="15"/>
      <c r="B68" s="18" t="s">
        <v>8</v>
      </c>
      <c r="C68" s="18" t="s">
        <v>61</v>
      </c>
      <c r="D68" s="19">
        <v>1.08E+16</v>
      </c>
      <c r="E68" s="19">
        <v>256000</v>
      </c>
      <c r="F68" s="19">
        <v>6950</v>
      </c>
      <c r="G68" s="18">
        <v>18.5</v>
      </c>
      <c r="H68" s="18">
        <v>1.4</v>
      </c>
      <c r="I68" s="26">
        <v>48.1</v>
      </c>
      <c r="J68" s="19">
        <v>48400000</v>
      </c>
      <c r="K68" s="19">
        <v>669000</v>
      </c>
      <c r="L68" s="19">
        <v>4.4699999999999997E-9</v>
      </c>
      <c r="M68" s="19">
        <v>3.08E+19</v>
      </c>
      <c r="N68" s="19">
        <v>7.56E+19</v>
      </c>
      <c r="O68" s="19">
        <v>5.26E+18</v>
      </c>
      <c r="P68" s="19">
        <v>6.59E+18</v>
      </c>
      <c r="Q68" s="19">
        <v>1.38E+19</v>
      </c>
      <c r="R68" s="19">
        <v>6.89E+17</v>
      </c>
      <c r="S68" s="155" t="s">
        <v>810</v>
      </c>
      <c r="T68" s="19">
        <v>5.03E+18</v>
      </c>
      <c r="U68" s="19">
        <v>8.23E+17</v>
      </c>
      <c r="V68" s="18">
        <v>-41.239019470000002</v>
      </c>
      <c r="W68" s="18">
        <v>148.01750000000001</v>
      </c>
      <c r="X68" s="19">
        <v>740000</v>
      </c>
      <c r="Y68" s="26">
        <v>11.7</v>
      </c>
      <c r="Z68" s="18">
        <v>779</v>
      </c>
      <c r="AA68" s="18">
        <v>364</v>
      </c>
      <c r="AB68" s="18">
        <v>1175</v>
      </c>
      <c r="AC68" s="26">
        <v>34.5</v>
      </c>
      <c r="AD68" s="25">
        <v>0.3</v>
      </c>
      <c r="AE68" s="25">
        <v>0.379378561</v>
      </c>
      <c r="AF68" s="25">
        <v>0.65</v>
      </c>
      <c r="AG68" s="19">
        <v>8.41E+16</v>
      </c>
      <c r="AH68" s="15"/>
    </row>
    <row r="69" spans="1:35">
      <c r="A69" s="15"/>
      <c r="B69" s="18" t="s">
        <v>8</v>
      </c>
      <c r="C69" s="18" t="s">
        <v>62</v>
      </c>
      <c r="D69" s="19">
        <v>1.09E+16</v>
      </c>
      <c r="E69" s="19">
        <v>363000</v>
      </c>
      <c r="F69" s="19">
        <v>8480</v>
      </c>
      <c r="G69" s="18">
        <v>12.4</v>
      </c>
      <c r="H69" s="18">
        <v>0.96</v>
      </c>
      <c r="I69" s="26">
        <v>32.24</v>
      </c>
      <c r="J69" s="19">
        <v>42900000</v>
      </c>
      <c r="K69" s="19">
        <v>595000</v>
      </c>
      <c r="L69" s="19">
        <v>3.9300000000000003E-9</v>
      </c>
      <c r="M69" s="19">
        <v>3.26E+19</v>
      </c>
      <c r="N69" s="19">
        <v>6.76E+19</v>
      </c>
      <c r="O69" s="19">
        <v>9.63E+18</v>
      </c>
      <c r="P69" s="19">
        <v>1.7E+18</v>
      </c>
      <c r="Q69" s="19">
        <v>1.27E+19</v>
      </c>
      <c r="R69" s="19">
        <v>6.37E+17</v>
      </c>
      <c r="S69" s="155" t="s">
        <v>810</v>
      </c>
      <c r="T69" s="19">
        <v>4.7E+18</v>
      </c>
      <c r="U69" s="19">
        <v>1.52E+18</v>
      </c>
      <c r="V69" s="18">
        <v>-41.221794240000001</v>
      </c>
      <c r="W69" s="18">
        <v>148.0513</v>
      </c>
      <c r="X69" s="19">
        <v>743000</v>
      </c>
      <c r="Y69" s="26">
        <v>10.8</v>
      </c>
      <c r="Z69" s="18">
        <v>708</v>
      </c>
      <c r="AA69" s="18">
        <v>348</v>
      </c>
      <c r="AB69" s="18">
        <v>1179.8</v>
      </c>
      <c r="AC69" s="26">
        <v>28.1</v>
      </c>
      <c r="AD69" s="25">
        <v>0.3</v>
      </c>
      <c r="AE69" s="25">
        <v>0.379378561</v>
      </c>
      <c r="AF69" s="25">
        <v>0.65</v>
      </c>
      <c r="AG69" s="19">
        <v>8.41E+16</v>
      </c>
      <c r="AH69" s="15"/>
    </row>
    <row r="70" spans="1:35">
      <c r="A70" s="15"/>
      <c r="B70" s="18" t="s">
        <v>8</v>
      </c>
      <c r="C70" s="18" t="s">
        <v>63</v>
      </c>
      <c r="D70" s="19">
        <v>4.06E+16</v>
      </c>
      <c r="E70" s="19">
        <v>233000</v>
      </c>
      <c r="F70" s="19">
        <v>5050</v>
      </c>
      <c r="G70" s="18">
        <v>21.6</v>
      </c>
      <c r="H70" s="18">
        <v>1.59</v>
      </c>
      <c r="I70" s="26">
        <v>56.16</v>
      </c>
      <c r="J70" s="19">
        <v>185000000</v>
      </c>
      <c r="K70" s="19">
        <v>2500000</v>
      </c>
      <c r="L70" s="19">
        <v>4.56E-9</v>
      </c>
      <c r="M70" s="19">
        <v>1.21E+20</v>
      </c>
      <c r="N70" s="19">
        <v>1.66E+20</v>
      </c>
      <c r="O70" s="19">
        <v>3.65E+19</v>
      </c>
      <c r="P70" s="19">
        <v>7.42E+18</v>
      </c>
      <c r="Q70" s="19">
        <v>1.46E+19</v>
      </c>
      <c r="R70" s="19">
        <v>2.71E+18</v>
      </c>
      <c r="S70" s="155" t="s">
        <v>810</v>
      </c>
      <c r="T70" s="19">
        <v>4.61E+18</v>
      </c>
      <c r="U70" s="19">
        <v>5.09E+18</v>
      </c>
      <c r="V70" s="18">
        <v>-41.256798860000004</v>
      </c>
      <c r="W70" s="18">
        <v>147.94200000000001</v>
      </c>
      <c r="X70" s="19">
        <v>769000</v>
      </c>
      <c r="Y70" s="26">
        <v>12.6</v>
      </c>
      <c r="Z70" s="18">
        <v>789</v>
      </c>
      <c r="AA70" s="18">
        <v>439</v>
      </c>
      <c r="AB70" s="18">
        <v>1221.4000000000001</v>
      </c>
      <c r="AC70" s="26">
        <v>65.8</v>
      </c>
      <c r="AD70" s="25">
        <v>0.3</v>
      </c>
      <c r="AE70" s="25">
        <v>0.379378561</v>
      </c>
      <c r="AF70" s="25">
        <v>0.65</v>
      </c>
      <c r="AG70" s="19">
        <v>8.41E+16</v>
      </c>
      <c r="AH70" s="15"/>
    </row>
    <row r="71" spans="1:35">
      <c r="A71" s="15"/>
      <c r="B71" s="18" t="s">
        <v>8</v>
      </c>
      <c r="C71" s="18" t="s">
        <v>64</v>
      </c>
      <c r="D71" s="19">
        <v>5.82E+16</v>
      </c>
      <c r="E71" s="19">
        <v>188000</v>
      </c>
      <c r="F71" s="19">
        <v>5600</v>
      </c>
      <c r="G71" s="18">
        <v>31.5</v>
      </c>
      <c r="H71" s="18">
        <v>2.39</v>
      </c>
      <c r="I71" s="26">
        <v>81.900000000000006</v>
      </c>
      <c r="J71" s="19">
        <v>230000000</v>
      </c>
      <c r="K71" s="19">
        <v>2500000</v>
      </c>
      <c r="L71" s="19">
        <v>3.94E-9</v>
      </c>
      <c r="M71" s="19">
        <v>1.54E+20</v>
      </c>
      <c r="N71" s="19">
        <v>2.46E+20</v>
      </c>
      <c r="O71" s="19">
        <v>8.03E+19</v>
      </c>
      <c r="P71" s="19">
        <v>1.47E+19</v>
      </c>
      <c r="Q71" s="19">
        <v>1.76E+19</v>
      </c>
      <c r="R71" s="19">
        <v>2.6E+18</v>
      </c>
      <c r="S71" s="155" t="s">
        <v>810</v>
      </c>
      <c r="T71" s="19">
        <v>8.06E+18</v>
      </c>
      <c r="U71" s="19">
        <v>7.04E+18</v>
      </c>
      <c r="V71" s="18">
        <v>-41.311169370000002</v>
      </c>
      <c r="W71" s="18">
        <v>147.88800000000001</v>
      </c>
      <c r="X71" s="19">
        <v>792000</v>
      </c>
      <c r="Y71" s="26">
        <v>9.4</v>
      </c>
      <c r="Z71" s="18">
        <v>756</v>
      </c>
      <c r="AA71" s="18">
        <v>652</v>
      </c>
      <c r="AB71" s="18">
        <v>1257.4000000000001</v>
      </c>
      <c r="AC71" s="26">
        <v>42.2</v>
      </c>
      <c r="AD71" s="25">
        <v>0.3</v>
      </c>
      <c r="AE71" s="25">
        <v>0.379378561</v>
      </c>
      <c r="AF71" s="25">
        <v>0.65</v>
      </c>
      <c r="AG71" s="19">
        <v>8.41E+16</v>
      </c>
      <c r="AH71" s="15"/>
    </row>
    <row r="72" spans="1:35">
      <c r="A72" s="15"/>
      <c r="B72" s="18" t="s">
        <v>8</v>
      </c>
      <c r="C72" s="18" t="s">
        <v>65</v>
      </c>
      <c r="D72" s="19">
        <v>5.54E+16</v>
      </c>
      <c r="E72" s="19">
        <v>248000</v>
      </c>
      <c r="F72" s="19">
        <v>6100</v>
      </c>
      <c r="G72" s="18">
        <v>22.5</v>
      </c>
      <c r="H72" s="18">
        <v>1.69</v>
      </c>
      <c r="I72" s="26">
        <v>58.5</v>
      </c>
      <c r="J72" s="19">
        <v>220000000</v>
      </c>
      <c r="K72" s="19">
        <v>2400000</v>
      </c>
      <c r="L72" s="19">
        <v>3.9700000000000001E-9</v>
      </c>
      <c r="M72" s="19">
        <v>1.48E+20</v>
      </c>
      <c r="N72" s="19">
        <v>2.68E+20</v>
      </c>
      <c r="O72" s="19">
        <v>7.9E+19</v>
      </c>
      <c r="P72" s="19">
        <v>1.03E+19</v>
      </c>
      <c r="Q72" s="19">
        <v>1.98E+19</v>
      </c>
      <c r="R72" s="19">
        <v>2.85E+18</v>
      </c>
      <c r="S72" s="155" t="s">
        <v>810</v>
      </c>
      <c r="T72" s="19">
        <v>7.27E+18</v>
      </c>
      <c r="U72" s="19">
        <v>7.41E+18</v>
      </c>
      <c r="V72" s="18">
        <v>-41.348375599999997</v>
      </c>
      <c r="W72" s="18">
        <v>147.92509999999999</v>
      </c>
      <c r="X72" s="19">
        <v>753000</v>
      </c>
      <c r="Y72" s="26">
        <v>10.6</v>
      </c>
      <c r="Z72" s="18">
        <v>636</v>
      </c>
      <c r="AA72" s="18">
        <v>596</v>
      </c>
      <c r="AB72" s="18">
        <v>1196</v>
      </c>
      <c r="AC72" s="26">
        <v>20.399999999999999</v>
      </c>
      <c r="AD72" s="25">
        <v>0.3</v>
      </c>
      <c r="AE72" s="25">
        <v>0.379378561</v>
      </c>
      <c r="AF72" s="25">
        <v>0.65</v>
      </c>
      <c r="AG72" s="19">
        <v>8.41E+16</v>
      </c>
      <c r="AH72" s="15"/>
    </row>
    <row r="73" spans="1:35">
      <c r="A73" s="15"/>
      <c r="B73" s="18" t="s">
        <v>8</v>
      </c>
      <c r="C73" s="18" t="s">
        <v>66</v>
      </c>
      <c r="D73" s="19">
        <v>1.08E+16</v>
      </c>
      <c r="E73" s="19">
        <v>411000</v>
      </c>
      <c r="F73" s="19">
        <v>9930</v>
      </c>
      <c r="G73" s="18">
        <v>10.7</v>
      </c>
      <c r="H73" s="18">
        <v>0.84</v>
      </c>
      <c r="I73" s="26">
        <v>27.82</v>
      </c>
      <c r="J73" s="19">
        <v>43900000</v>
      </c>
      <c r="K73" s="19">
        <v>606000</v>
      </c>
      <c r="L73" s="19">
        <v>4.0599999999999996E-9</v>
      </c>
      <c r="M73" s="19">
        <v>4.11E+19</v>
      </c>
      <c r="N73" s="19">
        <v>5.77E+19</v>
      </c>
      <c r="O73" s="19">
        <v>5.18E+18</v>
      </c>
      <c r="P73" s="19">
        <v>4.97E+18</v>
      </c>
      <c r="Q73" s="19">
        <v>1.19E+19</v>
      </c>
      <c r="R73" s="19">
        <v>9.47E+17</v>
      </c>
      <c r="S73" s="155" t="s">
        <v>810</v>
      </c>
      <c r="T73" s="19">
        <v>4.68E+18</v>
      </c>
      <c r="U73" s="19">
        <v>5.8E+17</v>
      </c>
      <c r="V73" s="18">
        <v>-41.27910645</v>
      </c>
      <c r="W73" s="18">
        <v>148.03919999999999</v>
      </c>
      <c r="X73" s="19">
        <v>700000</v>
      </c>
      <c r="Y73" s="26">
        <v>10.4</v>
      </c>
      <c r="Z73" s="18">
        <v>1177</v>
      </c>
      <c r="AA73" s="18">
        <v>331</v>
      </c>
      <c r="AB73" s="18">
        <v>1110.4000000000001</v>
      </c>
      <c r="AC73" s="26">
        <v>423.5</v>
      </c>
      <c r="AD73" s="25">
        <v>0.3</v>
      </c>
      <c r="AE73" s="25">
        <v>0.379378561</v>
      </c>
      <c r="AF73" s="25">
        <v>0.65</v>
      </c>
      <c r="AG73" s="19">
        <v>8.41E+16</v>
      </c>
      <c r="AH73" s="15"/>
    </row>
    <row r="74" spans="1:35">
      <c r="A74" s="15"/>
      <c r="B74" s="18" t="s">
        <v>67</v>
      </c>
      <c r="C74" s="18" t="s">
        <v>68</v>
      </c>
      <c r="D74" s="19">
        <v>3.15E+16</v>
      </c>
      <c r="E74" s="19">
        <v>1920000</v>
      </c>
      <c r="F74" s="19">
        <v>7420</v>
      </c>
      <c r="G74" s="18">
        <v>92.5</v>
      </c>
      <c r="H74" s="18">
        <v>7.93</v>
      </c>
      <c r="I74" s="26">
        <v>240.5</v>
      </c>
      <c r="J74" s="19">
        <v>485000000</v>
      </c>
      <c r="K74" s="19">
        <v>1570000</v>
      </c>
      <c r="L74" s="19">
        <v>1.5399999999999999E-8</v>
      </c>
      <c r="M74" s="19">
        <v>2.12E+20</v>
      </c>
      <c r="N74" s="19">
        <v>1.7E+20</v>
      </c>
      <c r="O74" s="19">
        <v>8.51E+19</v>
      </c>
      <c r="P74" s="19">
        <v>3.04E+19</v>
      </c>
      <c r="Q74" s="19">
        <v>2.92E+19</v>
      </c>
      <c r="R74" s="19">
        <v>3.63E+18</v>
      </c>
      <c r="S74" s="19">
        <v>3.73E+18</v>
      </c>
      <c r="T74" s="19">
        <v>2.21E+18</v>
      </c>
      <c r="U74" s="19">
        <v>4.2E+18</v>
      </c>
      <c r="V74" s="18">
        <v>27.114999999999998</v>
      </c>
      <c r="W74" s="18">
        <v>99.355999999999995</v>
      </c>
      <c r="X74" s="19">
        <v>1100000</v>
      </c>
      <c r="Y74" s="26">
        <v>17.8</v>
      </c>
      <c r="Z74" s="18">
        <v>1681</v>
      </c>
      <c r="AA74" s="18">
        <v>2929</v>
      </c>
      <c r="AB74" s="18">
        <v>1026.7</v>
      </c>
      <c r="AC74" s="26">
        <v>199.3</v>
      </c>
      <c r="AD74" s="25">
        <v>0.03</v>
      </c>
      <c r="AE74" s="25">
        <v>0.451197501</v>
      </c>
      <c r="AF74" s="25">
        <v>0.57999999999999996</v>
      </c>
      <c r="AG74" s="19">
        <v>1.39E+17</v>
      </c>
      <c r="AH74" s="15"/>
    </row>
    <row r="75" spans="1:35">
      <c r="A75" s="15"/>
      <c r="B75" s="18" t="s">
        <v>67</v>
      </c>
      <c r="C75" s="18" t="s">
        <v>69</v>
      </c>
      <c r="D75" s="19">
        <v>4.78E+16</v>
      </c>
      <c r="E75" s="19">
        <v>5370000</v>
      </c>
      <c r="F75" s="19">
        <v>11000</v>
      </c>
      <c r="G75" s="18">
        <v>35.200000000000003</v>
      </c>
      <c r="H75" s="18">
        <v>2.86</v>
      </c>
      <c r="I75" s="26">
        <v>91.52</v>
      </c>
      <c r="J75" s="19">
        <v>1190000000</v>
      </c>
      <c r="K75" s="19">
        <v>2360000</v>
      </c>
      <c r="L75" s="19">
        <v>2.4900000000000001E-8</v>
      </c>
      <c r="M75" s="19">
        <v>2.48E+20</v>
      </c>
      <c r="N75" s="19">
        <v>1.25E+20</v>
      </c>
      <c r="O75" s="19">
        <v>4.82E+19</v>
      </c>
      <c r="P75" s="19">
        <v>1.94E+19</v>
      </c>
      <c r="Q75" s="19">
        <v>5.03E+18</v>
      </c>
      <c r="R75" s="19">
        <v>7.62E+18</v>
      </c>
      <c r="S75" s="19">
        <v>1.08E+18</v>
      </c>
      <c r="T75" s="19">
        <v>2.55E+18</v>
      </c>
      <c r="U75" s="19">
        <v>2.79E+17</v>
      </c>
      <c r="V75" s="18">
        <v>27.048999999999999</v>
      </c>
      <c r="W75" s="18">
        <v>99.384</v>
      </c>
      <c r="X75" s="19">
        <v>1070000</v>
      </c>
      <c r="Y75" s="26">
        <v>18.8</v>
      </c>
      <c r="Z75" s="18">
        <v>871</v>
      </c>
      <c r="AA75" s="18">
        <v>3104</v>
      </c>
      <c r="AB75" s="18">
        <v>1006.2</v>
      </c>
      <c r="AC75" s="26">
        <v>4.2</v>
      </c>
      <c r="AD75" s="25">
        <v>0.03</v>
      </c>
      <c r="AE75" s="25">
        <v>0.451197501</v>
      </c>
      <c r="AF75" s="25">
        <v>0.57999999999999996</v>
      </c>
      <c r="AG75" s="19">
        <v>1.39E+17</v>
      </c>
      <c r="AH75" s="15"/>
    </row>
    <row r="76" spans="1:35">
      <c r="A76" s="15"/>
      <c r="B76" s="18" t="s">
        <v>67</v>
      </c>
      <c r="C76" s="18" t="s">
        <v>70</v>
      </c>
      <c r="D76" s="19">
        <v>3.59E+16</v>
      </c>
      <c r="E76" s="19">
        <v>1490000</v>
      </c>
      <c r="F76" s="19">
        <v>8330</v>
      </c>
      <c r="G76" s="18">
        <v>121.5</v>
      </c>
      <c r="H76" s="18">
        <v>11.52</v>
      </c>
      <c r="I76" s="26">
        <v>315.89999999999998</v>
      </c>
      <c r="J76" s="19">
        <v>397000000</v>
      </c>
      <c r="K76" s="19">
        <v>1320000</v>
      </c>
      <c r="L76" s="19">
        <v>1.11E-8</v>
      </c>
      <c r="M76" s="19">
        <v>2.79E+20</v>
      </c>
      <c r="N76" s="19">
        <v>7.54E+19</v>
      </c>
      <c r="O76" s="19">
        <v>3.13E+19</v>
      </c>
      <c r="P76" s="19">
        <v>1.67E+19</v>
      </c>
      <c r="Q76" s="19">
        <v>1.42E+19</v>
      </c>
      <c r="R76" s="19">
        <v>7.41E+18</v>
      </c>
      <c r="S76" s="19">
        <v>1.15E+18</v>
      </c>
      <c r="T76" s="19">
        <v>4.14E+18</v>
      </c>
      <c r="U76" s="19">
        <v>1.01E+18</v>
      </c>
      <c r="V76" s="18">
        <v>27.055</v>
      </c>
      <c r="W76" s="18">
        <v>99.328999999999994</v>
      </c>
      <c r="X76" s="19">
        <v>1110000</v>
      </c>
      <c r="Y76" s="26">
        <v>20.6</v>
      </c>
      <c r="Z76" s="18">
        <v>809</v>
      </c>
      <c r="AA76" s="18">
        <v>2968</v>
      </c>
      <c r="AB76" s="18">
        <v>1042</v>
      </c>
      <c r="AC76" s="26">
        <v>5.8</v>
      </c>
      <c r="AD76" s="25">
        <v>0.03</v>
      </c>
      <c r="AE76" s="25">
        <v>0.451197501</v>
      </c>
      <c r="AF76" s="25">
        <v>0.57999999999999996</v>
      </c>
      <c r="AG76" s="19">
        <v>1.39E+17</v>
      </c>
      <c r="AH76" s="15"/>
    </row>
    <row r="77" spans="1:35">
      <c r="A77" s="15"/>
      <c r="B77" s="18" t="s">
        <v>67</v>
      </c>
      <c r="C77" s="18" t="s">
        <v>71</v>
      </c>
      <c r="D77" s="19">
        <v>4.33E+16</v>
      </c>
      <c r="E77" s="19">
        <v>2600000</v>
      </c>
      <c r="F77" s="19">
        <v>7950</v>
      </c>
      <c r="G77" s="18">
        <v>68.599999999999994</v>
      </c>
      <c r="H77" s="18">
        <v>5.68</v>
      </c>
      <c r="I77" s="26">
        <v>178.36</v>
      </c>
      <c r="J77" s="19">
        <v>415000000</v>
      </c>
      <c r="K77" s="19">
        <v>2860000</v>
      </c>
      <c r="L77" s="19">
        <v>9.5900000000000002E-9</v>
      </c>
      <c r="M77" s="19">
        <v>3.55E+20</v>
      </c>
      <c r="N77" s="19">
        <v>4.47E+19</v>
      </c>
      <c r="O77" s="19">
        <v>9.2E+19</v>
      </c>
      <c r="P77" s="19">
        <v>6.72E+19</v>
      </c>
      <c r="Q77" s="19">
        <v>7.04E+18</v>
      </c>
      <c r="R77" s="19">
        <v>4.57E+18</v>
      </c>
      <c r="S77" s="19">
        <v>1.33E+18</v>
      </c>
      <c r="T77" s="19">
        <v>4.52E+18</v>
      </c>
      <c r="U77" s="19">
        <v>8.96E+16</v>
      </c>
      <c r="V77" s="18">
        <v>27.056999999999999</v>
      </c>
      <c r="W77" s="18">
        <v>99.372</v>
      </c>
      <c r="X77" s="19">
        <v>1100000</v>
      </c>
      <c r="Y77" s="26">
        <v>18.3</v>
      </c>
      <c r="Z77" s="18">
        <v>964</v>
      </c>
      <c r="AA77" s="18">
        <v>2965</v>
      </c>
      <c r="AB77" s="18">
        <v>1030.0999999999999</v>
      </c>
      <c r="AC77" s="26">
        <v>16</v>
      </c>
      <c r="AD77" s="25">
        <v>0.03</v>
      </c>
      <c r="AE77" s="25">
        <v>0.451197501</v>
      </c>
      <c r="AF77" s="25">
        <v>0.57999999999999996</v>
      </c>
      <c r="AG77" s="19">
        <v>1.39E+17</v>
      </c>
      <c r="AH77" s="15"/>
    </row>
    <row r="78" spans="1:35">
      <c r="A78" s="15"/>
      <c r="B78" s="18" t="s">
        <v>67</v>
      </c>
      <c r="C78" s="18" t="s">
        <v>72</v>
      </c>
      <c r="D78" s="19">
        <v>2.79E+17</v>
      </c>
      <c r="E78" s="19">
        <v>2780000</v>
      </c>
      <c r="F78" s="19">
        <v>10400</v>
      </c>
      <c r="G78" s="18">
        <v>63.7</v>
      </c>
      <c r="H78" s="18">
        <v>5.46</v>
      </c>
      <c r="I78" s="26">
        <v>165.62</v>
      </c>
      <c r="J78" s="19">
        <v>939000000</v>
      </c>
      <c r="K78" s="19">
        <v>5370000</v>
      </c>
      <c r="L78" s="19">
        <v>3.36E-9</v>
      </c>
      <c r="M78" s="19">
        <v>1.93E+21</v>
      </c>
      <c r="N78" s="19">
        <v>3.97E+20</v>
      </c>
      <c r="O78" s="19">
        <v>5.05E+20</v>
      </c>
      <c r="P78" s="19">
        <v>2.98E+20</v>
      </c>
      <c r="Q78" s="19">
        <v>3.65E+19</v>
      </c>
      <c r="R78" s="19">
        <v>4.13E+19</v>
      </c>
      <c r="S78" s="19">
        <v>6.29E+18</v>
      </c>
      <c r="T78" s="19">
        <v>2.21E+19</v>
      </c>
      <c r="U78" s="19">
        <v>1.73E+18</v>
      </c>
      <c r="V78" s="18">
        <v>27.056000000000001</v>
      </c>
      <c r="W78" s="18">
        <v>99.358999999999995</v>
      </c>
      <c r="X78" s="19">
        <v>1100000</v>
      </c>
      <c r="Y78" s="26">
        <v>18.8</v>
      </c>
      <c r="Z78" s="18">
        <v>998</v>
      </c>
      <c r="AA78" s="18">
        <v>2947</v>
      </c>
      <c r="AB78" s="18">
        <v>1034.7</v>
      </c>
      <c r="AC78" s="26">
        <v>23.2</v>
      </c>
      <c r="AD78" s="25">
        <v>0.03</v>
      </c>
      <c r="AE78" s="25">
        <v>0.451197501</v>
      </c>
      <c r="AF78" s="25">
        <v>0.57999999999999996</v>
      </c>
      <c r="AG78" s="19">
        <v>1.39E+17</v>
      </c>
      <c r="AH78" s="15"/>
    </row>
    <row r="79" spans="1:35">
      <c r="A79" s="15"/>
      <c r="B79" s="18" t="s">
        <v>67</v>
      </c>
      <c r="C79" s="18" t="s">
        <v>73</v>
      </c>
      <c r="D79" s="19">
        <v>8.12E+16</v>
      </c>
      <c r="E79" s="19">
        <v>4840000</v>
      </c>
      <c r="F79" s="19">
        <v>9320</v>
      </c>
      <c r="G79" s="18">
        <v>38</v>
      </c>
      <c r="H79" s="18">
        <v>3.07</v>
      </c>
      <c r="I79" s="26">
        <v>98.8</v>
      </c>
      <c r="J79" s="19">
        <v>6810000000</v>
      </c>
      <c r="K79" s="19">
        <v>6080000</v>
      </c>
      <c r="L79" s="19">
        <v>8.3799999999999996E-8</v>
      </c>
      <c r="M79" s="19">
        <v>3.56E+20</v>
      </c>
      <c r="N79" s="19">
        <v>2.04E+20</v>
      </c>
      <c r="O79" s="19">
        <v>4.74E+19</v>
      </c>
      <c r="P79" s="19">
        <v>3.4E+19</v>
      </c>
      <c r="Q79" s="19">
        <v>8.76E+18</v>
      </c>
      <c r="R79" s="19">
        <v>2.33E+19</v>
      </c>
      <c r="S79" s="19">
        <v>1.18E+18</v>
      </c>
      <c r="T79" s="19">
        <v>2.95E+18</v>
      </c>
      <c r="U79" s="19">
        <v>8.86E+17</v>
      </c>
      <c r="V79" s="18">
        <v>27.061</v>
      </c>
      <c r="W79" s="18">
        <v>99.375</v>
      </c>
      <c r="X79" s="19">
        <v>1090000</v>
      </c>
      <c r="Y79" s="26">
        <v>20.7</v>
      </c>
      <c r="Z79" s="18">
        <v>799</v>
      </c>
      <c r="AA79" s="18">
        <v>3054</v>
      </c>
      <c r="AB79" s="18">
        <v>1019.9</v>
      </c>
      <c r="AC79" s="26">
        <v>6.5</v>
      </c>
      <c r="AD79" s="25">
        <v>0.03</v>
      </c>
      <c r="AE79" s="25">
        <v>0.451197501</v>
      </c>
      <c r="AF79" s="25">
        <v>0.57999999999999996</v>
      </c>
      <c r="AG79" s="19">
        <v>1.39E+17</v>
      </c>
      <c r="AH79" s="15"/>
    </row>
    <row r="80" spans="1:35">
      <c r="A80" s="15"/>
      <c r="B80" s="18" t="s">
        <v>67</v>
      </c>
      <c r="C80" s="18" t="s">
        <v>74</v>
      </c>
      <c r="D80" s="19">
        <v>2.61E+16</v>
      </c>
      <c r="E80" s="19">
        <v>858000</v>
      </c>
      <c r="F80" s="19">
        <v>4860</v>
      </c>
      <c r="G80" s="18">
        <v>209.3</v>
      </c>
      <c r="H80" s="18">
        <v>19.82</v>
      </c>
      <c r="I80" s="26">
        <v>544.17999999999995</v>
      </c>
      <c r="J80" s="19">
        <v>288000000</v>
      </c>
      <c r="K80" s="19">
        <v>2420000</v>
      </c>
      <c r="L80" s="19">
        <v>1.11E-8</v>
      </c>
      <c r="M80" s="19">
        <v>2.04E+20</v>
      </c>
      <c r="N80" s="19">
        <v>7.29E+19</v>
      </c>
      <c r="O80" s="19">
        <v>2.85E+19</v>
      </c>
      <c r="P80" s="19">
        <v>5.36E+19</v>
      </c>
      <c r="Q80" s="19">
        <v>1.44E+19</v>
      </c>
      <c r="R80" s="19">
        <v>9.35E+18</v>
      </c>
      <c r="S80" s="19">
        <v>1.25E+18</v>
      </c>
      <c r="T80" s="19">
        <v>2.96E+18</v>
      </c>
      <c r="U80" s="19">
        <v>9.86E+17</v>
      </c>
      <c r="V80" s="18">
        <v>27.068999999999999</v>
      </c>
      <c r="W80" s="18">
        <v>99.322000000000003</v>
      </c>
      <c r="X80" s="19">
        <v>1110000</v>
      </c>
      <c r="Y80" s="26">
        <v>20.5</v>
      </c>
      <c r="Z80" s="18">
        <v>1057</v>
      </c>
      <c r="AA80" s="18">
        <v>2932</v>
      </c>
      <c r="AB80" s="18">
        <v>1040</v>
      </c>
      <c r="AC80" s="26">
        <v>8.4</v>
      </c>
      <c r="AD80" s="25">
        <v>0.03</v>
      </c>
      <c r="AE80" s="25">
        <v>0.451197501</v>
      </c>
      <c r="AF80" s="25">
        <v>0.57999999999999996</v>
      </c>
      <c r="AG80" s="19">
        <v>1.39E+17</v>
      </c>
      <c r="AH80" s="15"/>
    </row>
    <row r="81" spans="1:35">
      <c r="A81" s="15"/>
      <c r="B81" s="18" t="s">
        <v>67</v>
      </c>
      <c r="C81" s="18" t="s">
        <v>75</v>
      </c>
      <c r="D81" s="19">
        <v>2.91E+16</v>
      </c>
      <c r="E81" s="19">
        <v>1470000</v>
      </c>
      <c r="F81" s="19">
        <v>4240</v>
      </c>
      <c r="G81" s="18">
        <v>120.3</v>
      </c>
      <c r="H81" s="18">
        <v>9.7899999999999991</v>
      </c>
      <c r="I81" s="26">
        <v>312.77999999999997</v>
      </c>
      <c r="J81" s="19">
        <v>274000000</v>
      </c>
      <c r="K81" s="19">
        <v>1310000</v>
      </c>
      <c r="L81" s="19">
        <v>9.4099999999999996E-9</v>
      </c>
      <c r="M81" s="19">
        <v>2.63E+20</v>
      </c>
      <c r="N81" s="19">
        <v>7.95E+19</v>
      </c>
      <c r="O81" s="19">
        <v>2.66E+19</v>
      </c>
      <c r="P81" s="19">
        <v>4.11E+19</v>
      </c>
      <c r="Q81" s="19">
        <v>1.92E+19</v>
      </c>
      <c r="R81" s="19">
        <v>8.04E+18</v>
      </c>
      <c r="S81" s="19">
        <v>1.43E+18</v>
      </c>
      <c r="T81" s="19">
        <v>3.88E+18</v>
      </c>
      <c r="U81" s="19">
        <v>7.07E+17</v>
      </c>
      <c r="V81" s="18">
        <v>27.062000000000001</v>
      </c>
      <c r="W81" s="18">
        <v>99.350999999999999</v>
      </c>
      <c r="X81" s="19">
        <v>1110000</v>
      </c>
      <c r="Y81" s="26">
        <v>19.2</v>
      </c>
      <c r="Z81" s="18">
        <v>1079</v>
      </c>
      <c r="AA81" s="18">
        <v>2924</v>
      </c>
      <c r="AB81" s="18">
        <v>1038.8</v>
      </c>
      <c r="AC81" s="26">
        <v>34.4</v>
      </c>
      <c r="AD81" s="25">
        <v>0.03</v>
      </c>
      <c r="AE81" s="25">
        <v>0.451197501</v>
      </c>
      <c r="AF81" s="25">
        <v>0.57999999999999996</v>
      </c>
      <c r="AG81" s="19">
        <v>1.39E+17</v>
      </c>
      <c r="AH81" s="15"/>
    </row>
    <row r="82" spans="1:35">
      <c r="A82" s="15"/>
      <c r="B82" s="18" t="s">
        <v>67</v>
      </c>
      <c r="C82" s="18" t="s">
        <v>76</v>
      </c>
      <c r="D82" s="19">
        <v>4.86E+16</v>
      </c>
      <c r="E82" s="19">
        <v>16700000</v>
      </c>
      <c r="F82" s="19">
        <v>21500</v>
      </c>
      <c r="G82" s="18">
        <v>12</v>
      </c>
      <c r="H82" s="18">
        <v>1</v>
      </c>
      <c r="I82" s="26">
        <v>31.2</v>
      </c>
      <c r="J82" s="19">
        <v>3010000000</v>
      </c>
      <c r="K82" s="19">
        <v>7520000</v>
      </c>
      <c r="L82" s="19">
        <v>6.1900000000000005E-8</v>
      </c>
      <c r="M82" s="19">
        <v>5E+20</v>
      </c>
      <c r="N82" s="19">
        <v>5.33E+20</v>
      </c>
      <c r="O82" s="19">
        <v>1.64E+20</v>
      </c>
      <c r="P82" s="19">
        <v>2.82E+19</v>
      </c>
      <c r="Q82" s="19">
        <v>3.66E+18</v>
      </c>
      <c r="R82" s="19">
        <v>8.71E+18</v>
      </c>
      <c r="S82" s="19">
        <v>9.44E+17</v>
      </c>
      <c r="T82" s="19">
        <v>2.87E+18</v>
      </c>
      <c r="U82" s="19">
        <v>4.2E+18</v>
      </c>
      <c r="V82" s="18">
        <v>27.175000000000001</v>
      </c>
      <c r="W82" s="18">
        <v>99.406999999999996</v>
      </c>
      <c r="X82" s="19">
        <v>1030000</v>
      </c>
      <c r="Y82" s="26">
        <v>9.6999999999999993</v>
      </c>
      <c r="Z82" s="18">
        <v>291</v>
      </c>
      <c r="AA82" s="18">
        <v>3299</v>
      </c>
      <c r="AB82" s="18">
        <v>956.9</v>
      </c>
      <c r="AC82" s="26">
        <v>13.5</v>
      </c>
      <c r="AD82" s="25">
        <v>0.03</v>
      </c>
      <c r="AE82" s="25">
        <v>0.451197501</v>
      </c>
      <c r="AF82" s="25">
        <v>0.57999999999999996</v>
      </c>
      <c r="AG82" s="19">
        <v>1.39E+17</v>
      </c>
      <c r="AH82" s="15"/>
    </row>
    <row r="83" spans="1:35">
      <c r="A83" s="15"/>
      <c r="B83" s="18" t="s">
        <v>67</v>
      </c>
      <c r="C83" s="18" t="s">
        <v>77</v>
      </c>
      <c r="D83" s="19">
        <v>4.86E+16</v>
      </c>
      <c r="E83" s="19">
        <v>16200000</v>
      </c>
      <c r="F83" s="19">
        <v>21000</v>
      </c>
      <c r="G83" s="18">
        <v>12.2</v>
      </c>
      <c r="H83" s="18">
        <v>1.02</v>
      </c>
      <c r="I83" s="26">
        <v>31.72</v>
      </c>
      <c r="J83" s="19">
        <v>2870000000</v>
      </c>
      <c r="K83" s="19">
        <v>16200000</v>
      </c>
      <c r="L83" s="19">
        <v>5.91E-8</v>
      </c>
      <c r="M83" s="19">
        <v>5.67E+20</v>
      </c>
      <c r="N83" s="19">
        <v>5.67E+20</v>
      </c>
      <c r="O83" s="19">
        <v>2.32E+20</v>
      </c>
      <c r="P83" s="19">
        <v>5.58E+19</v>
      </c>
      <c r="Q83" s="19">
        <v>3.45E+18</v>
      </c>
      <c r="R83" s="19">
        <v>1.22E+19</v>
      </c>
      <c r="S83" s="19">
        <v>1.7E+18</v>
      </c>
      <c r="T83" s="19">
        <v>3.49E+18</v>
      </c>
      <c r="U83" s="19">
        <v>6.5E+18</v>
      </c>
      <c r="V83" s="18">
        <v>27.163</v>
      </c>
      <c r="W83" s="18">
        <v>99.409000000000006</v>
      </c>
      <c r="X83" s="19">
        <v>1030000</v>
      </c>
      <c r="Y83" s="26">
        <v>12.2</v>
      </c>
      <c r="Z83" s="18">
        <v>782</v>
      </c>
      <c r="AA83" s="18">
        <v>3268</v>
      </c>
      <c r="AB83" s="18">
        <v>957.7</v>
      </c>
      <c r="AC83" s="26">
        <v>18.5</v>
      </c>
      <c r="AD83" s="25">
        <v>0.03</v>
      </c>
      <c r="AE83" s="25">
        <v>0.451197501</v>
      </c>
      <c r="AF83" s="25">
        <v>0.57999999999999996</v>
      </c>
      <c r="AG83" s="19">
        <v>1.39E+17</v>
      </c>
      <c r="AH83" s="15"/>
    </row>
    <row r="84" spans="1:35">
      <c r="A84" s="15"/>
      <c r="B84" s="18" t="s">
        <v>67</v>
      </c>
      <c r="C84" s="18" t="s">
        <v>78</v>
      </c>
      <c r="D84" s="19">
        <v>5.03E+16</v>
      </c>
      <c r="E84" s="19">
        <v>5720000</v>
      </c>
      <c r="F84" s="19">
        <v>17500</v>
      </c>
      <c r="G84" s="18">
        <v>34.5</v>
      </c>
      <c r="H84" s="18">
        <v>2.92</v>
      </c>
      <c r="I84" s="26">
        <v>89.7</v>
      </c>
      <c r="J84" s="19">
        <v>1300000000</v>
      </c>
      <c r="K84" s="19">
        <v>13500000</v>
      </c>
      <c r="L84" s="19">
        <v>2.5799999999999999E-8</v>
      </c>
      <c r="M84" s="19">
        <v>3.79E+20</v>
      </c>
      <c r="N84" s="19">
        <v>3.16E+20</v>
      </c>
      <c r="O84" s="19">
        <v>2.01E+20</v>
      </c>
      <c r="P84" s="19">
        <v>1.21E+20</v>
      </c>
      <c r="Q84" s="19">
        <v>5.63E+18</v>
      </c>
      <c r="R84" s="19">
        <v>8.93E+18</v>
      </c>
      <c r="S84" s="19">
        <v>1.63E+18</v>
      </c>
      <c r="T84" s="19">
        <v>3.15E+18</v>
      </c>
      <c r="U84" s="19">
        <v>5.05E+18</v>
      </c>
      <c r="V84" s="18">
        <v>27.126999999999999</v>
      </c>
      <c r="W84" s="18">
        <v>99.430999999999997</v>
      </c>
      <c r="X84" s="19">
        <v>1050000</v>
      </c>
      <c r="Y84" s="26">
        <v>16.2</v>
      </c>
      <c r="Z84" s="18">
        <v>789</v>
      </c>
      <c r="AA84" s="18">
        <v>3192</v>
      </c>
      <c r="AB84" s="18">
        <v>976.3</v>
      </c>
      <c r="AC84" s="26">
        <v>17.8</v>
      </c>
      <c r="AD84" s="25">
        <v>0.03</v>
      </c>
      <c r="AE84" s="25">
        <v>0.451197501</v>
      </c>
      <c r="AF84" s="25">
        <v>0.57999999999999996</v>
      </c>
      <c r="AG84" s="19">
        <v>1.39E+17</v>
      </c>
      <c r="AH84" s="15"/>
    </row>
    <row r="85" spans="1:35">
      <c r="A85" s="15"/>
      <c r="B85" s="18" t="s">
        <v>67</v>
      </c>
      <c r="C85" s="18" t="s">
        <v>79</v>
      </c>
      <c r="D85" s="19">
        <v>5.79E+16</v>
      </c>
      <c r="E85" s="19">
        <v>6630000</v>
      </c>
      <c r="F85" s="19">
        <v>10500</v>
      </c>
      <c r="G85" s="18">
        <v>30.1</v>
      </c>
      <c r="H85" s="18">
        <v>2.4300000000000002</v>
      </c>
      <c r="I85" s="26">
        <v>78.260000000000005</v>
      </c>
      <c r="J85" s="19">
        <v>1130000000</v>
      </c>
      <c r="K85" s="19">
        <v>4950000</v>
      </c>
      <c r="L85" s="19">
        <v>1.9499999999999999E-8</v>
      </c>
      <c r="M85" s="19">
        <v>5.03E+20</v>
      </c>
      <c r="N85" s="19">
        <v>3.41E+20</v>
      </c>
      <c r="O85" s="19">
        <v>2.02E+20</v>
      </c>
      <c r="P85" s="19">
        <v>6.8E+19</v>
      </c>
      <c r="Q85" s="19">
        <v>4.85E+18</v>
      </c>
      <c r="R85" s="19">
        <v>1.4E+19</v>
      </c>
      <c r="S85" s="19">
        <v>1.58E+18</v>
      </c>
      <c r="T85" s="19">
        <v>2.83E+18</v>
      </c>
      <c r="U85" s="19">
        <v>4.11E+18</v>
      </c>
      <c r="V85" s="18">
        <v>27.152999999999999</v>
      </c>
      <c r="W85" s="18">
        <v>99.421999999999997</v>
      </c>
      <c r="X85" s="19">
        <v>1040000</v>
      </c>
      <c r="Y85" s="26">
        <v>14.3</v>
      </c>
      <c r="Z85" s="18">
        <v>873</v>
      </c>
      <c r="AA85" s="18">
        <v>3222</v>
      </c>
      <c r="AB85" s="18">
        <v>967</v>
      </c>
      <c r="AC85" s="26">
        <v>37.200000000000003</v>
      </c>
      <c r="AD85" s="25">
        <v>0.03</v>
      </c>
      <c r="AE85" s="25">
        <v>0.451197501</v>
      </c>
      <c r="AF85" s="25">
        <v>0.57999999999999996</v>
      </c>
      <c r="AG85" s="19">
        <v>1.39E+17</v>
      </c>
      <c r="AH85" s="15"/>
      <c r="AI85" s="238"/>
    </row>
    <row r="86" spans="1:35">
      <c r="A86" s="15"/>
      <c r="B86" s="18" t="s">
        <v>67</v>
      </c>
      <c r="C86" s="18" t="s">
        <v>80</v>
      </c>
      <c r="D86" s="19">
        <v>3.71E+16</v>
      </c>
      <c r="E86" s="19">
        <v>3400000</v>
      </c>
      <c r="F86" s="19">
        <v>7360</v>
      </c>
      <c r="G86" s="18">
        <v>50</v>
      </c>
      <c r="H86" s="18">
        <v>4.01</v>
      </c>
      <c r="I86" s="26">
        <v>130</v>
      </c>
      <c r="J86" s="19">
        <v>639000000</v>
      </c>
      <c r="K86" s="19">
        <v>5040000</v>
      </c>
      <c r="L86" s="19">
        <v>1.7199999999999999E-8</v>
      </c>
      <c r="M86" s="19">
        <v>1.54E+20</v>
      </c>
      <c r="N86" s="19">
        <v>1.22E+20</v>
      </c>
      <c r="O86" s="19">
        <v>6.12E+19</v>
      </c>
      <c r="P86" s="19">
        <v>8.97E+19</v>
      </c>
      <c r="Q86" s="19">
        <v>1.18E+19</v>
      </c>
      <c r="R86" s="19">
        <v>7.36E+18</v>
      </c>
      <c r="S86" s="19">
        <v>6.7E+17</v>
      </c>
      <c r="T86" s="19">
        <v>2.61E+18</v>
      </c>
      <c r="U86" s="19">
        <v>6.1E+17</v>
      </c>
      <c r="V86" s="18">
        <v>27.077000000000002</v>
      </c>
      <c r="W86" s="18">
        <v>99.352999999999994</v>
      </c>
      <c r="X86" s="19">
        <v>1110000</v>
      </c>
      <c r="Y86" s="26">
        <v>18.2</v>
      </c>
      <c r="Z86" s="18">
        <v>1181</v>
      </c>
      <c r="AA86" s="18">
        <v>2876</v>
      </c>
      <c r="AB86" s="18">
        <v>1042.5999999999999</v>
      </c>
      <c r="AC86" s="26">
        <v>62.9</v>
      </c>
      <c r="AD86" s="25">
        <v>0.03</v>
      </c>
      <c r="AE86" s="25">
        <v>0.451197501</v>
      </c>
      <c r="AF86" s="25">
        <v>0.57999999999999996</v>
      </c>
      <c r="AG86" s="19">
        <v>1.39E+17</v>
      </c>
      <c r="AH86" s="15"/>
    </row>
    <row r="87" spans="1:35">
      <c r="A87" s="15"/>
      <c r="B87" s="18" t="s">
        <v>67</v>
      </c>
      <c r="C87" s="18" t="s">
        <v>81</v>
      </c>
      <c r="D87" s="19">
        <v>4.24E+16</v>
      </c>
      <c r="E87" s="19">
        <v>9470000</v>
      </c>
      <c r="F87" s="19">
        <v>11600</v>
      </c>
      <c r="G87" s="18">
        <v>18.100000000000001</v>
      </c>
      <c r="H87" s="18">
        <v>1.47</v>
      </c>
      <c r="I87" s="26">
        <v>47.06</v>
      </c>
      <c r="J87" s="19">
        <v>1250000000</v>
      </c>
      <c r="K87" s="19">
        <v>5410000</v>
      </c>
      <c r="L87" s="19">
        <v>2.9499999999999999E-8</v>
      </c>
      <c r="M87" s="19">
        <v>3.12E+20</v>
      </c>
      <c r="N87" s="19">
        <v>2.78E+20</v>
      </c>
      <c r="O87" s="19">
        <v>1.44E+20</v>
      </c>
      <c r="P87" s="19">
        <v>3.43E+19</v>
      </c>
      <c r="Q87" s="19">
        <v>6.71E+18</v>
      </c>
      <c r="R87" s="19">
        <v>6.22E+18</v>
      </c>
      <c r="S87" s="19">
        <v>1.38E+18</v>
      </c>
      <c r="T87" s="19">
        <v>2.36E+18</v>
      </c>
      <c r="U87" s="19">
        <v>3.43E+18</v>
      </c>
      <c r="V87" s="18">
        <v>27.114999999999998</v>
      </c>
      <c r="W87" s="18">
        <v>99.376999999999995</v>
      </c>
      <c r="X87" s="19">
        <v>1090000</v>
      </c>
      <c r="Y87" s="26">
        <v>17</v>
      </c>
      <c r="Z87" s="18">
        <v>1191</v>
      </c>
      <c r="AA87" s="18">
        <v>2948</v>
      </c>
      <c r="AB87" s="18">
        <v>1020.5</v>
      </c>
      <c r="AC87" s="26">
        <v>132.6</v>
      </c>
      <c r="AD87" s="25">
        <v>0.03</v>
      </c>
      <c r="AE87" s="25">
        <v>0.451197501</v>
      </c>
      <c r="AF87" s="25">
        <v>0.57999999999999996</v>
      </c>
      <c r="AG87" s="19">
        <v>1.39E+17</v>
      </c>
      <c r="AH87" s="15"/>
    </row>
    <row r="88" spans="1:35">
      <c r="A88" s="15"/>
      <c r="B88" s="18" t="s">
        <v>67</v>
      </c>
      <c r="C88" s="18" t="s">
        <v>82</v>
      </c>
      <c r="D88" s="19">
        <v>4.26E+16</v>
      </c>
      <c r="E88" s="19">
        <v>10300000</v>
      </c>
      <c r="F88" s="19">
        <v>12400</v>
      </c>
      <c r="G88" s="18">
        <v>17.3</v>
      </c>
      <c r="H88" s="18">
        <v>1.41</v>
      </c>
      <c r="I88" s="26">
        <v>44.98</v>
      </c>
      <c r="J88" s="19">
        <v>1350000000</v>
      </c>
      <c r="K88" s="19">
        <v>6990000</v>
      </c>
      <c r="L88" s="19">
        <v>3.1699999999999999E-8</v>
      </c>
      <c r="M88" s="19">
        <v>3.75E+20</v>
      </c>
      <c r="N88" s="19">
        <v>3.2E+20</v>
      </c>
      <c r="O88" s="19">
        <v>1.78E+20</v>
      </c>
      <c r="P88" s="19">
        <v>4.32E+19</v>
      </c>
      <c r="Q88" s="19">
        <v>6.9E+18</v>
      </c>
      <c r="R88" s="19">
        <v>6.39E+18</v>
      </c>
      <c r="S88" s="19">
        <v>1.5E+18</v>
      </c>
      <c r="T88" s="19">
        <v>2.46E+18</v>
      </c>
      <c r="U88" s="19">
        <v>3.48E+18</v>
      </c>
      <c r="V88" s="18">
        <v>27.140999999999998</v>
      </c>
      <c r="W88" s="18">
        <v>99.400999999999996</v>
      </c>
      <c r="X88" s="19">
        <v>1070000</v>
      </c>
      <c r="Y88" s="26">
        <v>16.2</v>
      </c>
      <c r="Z88" s="18">
        <v>1092</v>
      </c>
      <c r="AA88" s="18">
        <v>3030</v>
      </c>
      <c r="AB88" s="18">
        <v>997.8</v>
      </c>
      <c r="AC88" s="26">
        <v>67.5</v>
      </c>
      <c r="AD88" s="25">
        <v>0.03</v>
      </c>
      <c r="AE88" s="25">
        <v>0.451197501</v>
      </c>
      <c r="AF88" s="25">
        <v>0.57999999999999996</v>
      </c>
      <c r="AG88" s="19">
        <v>1.39E+17</v>
      </c>
      <c r="AH88" s="15"/>
      <c r="AI88" s="238"/>
    </row>
    <row r="89" spans="1:35">
      <c r="A89" s="15"/>
      <c r="B89" s="18" t="s">
        <v>83</v>
      </c>
      <c r="C89" s="18" t="s">
        <v>84</v>
      </c>
      <c r="D89" s="19">
        <v>2.81E+16</v>
      </c>
      <c r="E89" s="19">
        <v>721000</v>
      </c>
      <c r="F89" s="19">
        <v>2950</v>
      </c>
      <c r="G89" s="18">
        <v>129.9</v>
      </c>
      <c r="H89" s="18">
        <v>10.5</v>
      </c>
      <c r="I89" s="26">
        <v>337.74</v>
      </c>
      <c r="J89" s="19">
        <v>187000000</v>
      </c>
      <c r="K89" s="19">
        <v>477000</v>
      </c>
      <c r="L89" s="19">
        <v>6.6599999999999997E-9</v>
      </c>
      <c r="M89" s="19">
        <v>2.36E+20</v>
      </c>
      <c r="N89" s="19">
        <v>8.97E+19</v>
      </c>
      <c r="O89" s="19">
        <v>4.14E+19</v>
      </c>
      <c r="P89" s="19">
        <v>1.15E+19</v>
      </c>
      <c r="Q89" s="19">
        <v>7.61E+18</v>
      </c>
      <c r="R89" s="19">
        <v>3.27E+18</v>
      </c>
      <c r="S89" s="19">
        <v>1.05E+18</v>
      </c>
      <c r="T89" s="19">
        <v>2.22E+18</v>
      </c>
      <c r="U89" s="19">
        <v>4.23E+17</v>
      </c>
      <c r="V89" s="18">
        <v>24.192</v>
      </c>
      <c r="W89" s="18">
        <v>100.74</v>
      </c>
      <c r="X89" s="19">
        <v>987000</v>
      </c>
      <c r="Y89" s="26">
        <v>22.8</v>
      </c>
      <c r="Z89" s="18">
        <v>1118</v>
      </c>
      <c r="AA89" s="18">
        <v>1804</v>
      </c>
      <c r="AB89" s="18">
        <v>1104</v>
      </c>
      <c r="AC89" s="26">
        <v>90.3</v>
      </c>
      <c r="AD89" s="25">
        <v>0.04</v>
      </c>
      <c r="AE89" s="25">
        <v>0.48275830800000002</v>
      </c>
      <c r="AF89" s="25">
        <v>0.85</v>
      </c>
      <c r="AG89" s="19">
        <v>4.8E+16</v>
      </c>
      <c r="AH89" s="15"/>
    </row>
    <row r="90" spans="1:35">
      <c r="A90" s="15"/>
      <c r="B90" s="18" t="s">
        <v>83</v>
      </c>
      <c r="C90" s="18" t="s">
        <v>85</v>
      </c>
      <c r="D90" s="19">
        <v>1.68E+16</v>
      </c>
      <c r="E90" s="19">
        <v>495000</v>
      </c>
      <c r="F90" s="19">
        <v>2410</v>
      </c>
      <c r="G90" s="18">
        <v>192.6</v>
      </c>
      <c r="H90" s="18">
        <v>16.329999999999998</v>
      </c>
      <c r="I90" s="26">
        <v>500.76</v>
      </c>
      <c r="J90" s="19">
        <v>101000000</v>
      </c>
      <c r="K90" s="19">
        <v>1060000</v>
      </c>
      <c r="L90" s="19">
        <v>6.0200000000000003E-9</v>
      </c>
      <c r="M90" s="19">
        <v>1.33E+20</v>
      </c>
      <c r="N90" s="19">
        <v>6.34E+19</v>
      </c>
      <c r="O90" s="19">
        <v>2.5E+19</v>
      </c>
      <c r="P90" s="19">
        <v>8.94E+18</v>
      </c>
      <c r="Q90" s="19">
        <v>6.65E+18</v>
      </c>
      <c r="R90" s="19">
        <v>3.24E+18</v>
      </c>
      <c r="S90" s="19">
        <v>6.39E+17</v>
      </c>
      <c r="T90" s="19">
        <v>2.49E+18</v>
      </c>
      <c r="U90" s="19">
        <v>4.73E+17</v>
      </c>
      <c r="V90" s="18">
        <v>24.114999999999998</v>
      </c>
      <c r="W90" s="18">
        <v>100.74</v>
      </c>
      <c r="X90" s="19">
        <v>1000000</v>
      </c>
      <c r="Y90" s="26">
        <v>22.1</v>
      </c>
      <c r="Z90" s="18">
        <v>1158</v>
      </c>
      <c r="AA90" s="18">
        <v>1826</v>
      </c>
      <c r="AB90" s="18">
        <v>1126.3</v>
      </c>
      <c r="AC90" s="26">
        <v>27.1</v>
      </c>
      <c r="AD90" s="25">
        <v>0.04</v>
      </c>
      <c r="AE90" s="25">
        <v>0.48275830800000002</v>
      </c>
      <c r="AF90" s="25">
        <v>0.85</v>
      </c>
      <c r="AG90" s="19">
        <v>4.8E+16</v>
      </c>
      <c r="AH90" s="15"/>
    </row>
    <row r="91" spans="1:35">
      <c r="A91" s="15"/>
      <c r="B91" s="18" t="s">
        <v>83</v>
      </c>
      <c r="C91" s="18" t="s">
        <v>86</v>
      </c>
      <c r="D91" s="19">
        <v>1.38E+16</v>
      </c>
      <c r="E91" s="19">
        <v>722000</v>
      </c>
      <c r="F91" s="19">
        <v>2660</v>
      </c>
      <c r="G91" s="18">
        <v>129.4</v>
      </c>
      <c r="H91" s="18">
        <v>10.199999999999999</v>
      </c>
      <c r="I91" s="26">
        <v>336.44</v>
      </c>
      <c r="J91" s="19">
        <v>103000000</v>
      </c>
      <c r="K91" s="19">
        <v>1150000</v>
      </c>
      <c r="L91" s="19">
        <v>7.44E-9</v>
      </c>
      <c r="M91" s="19">
        <v>1.01E+20</v>
      </c>
      <c r="N91" s="19">
        <v>5.48E+19</v>
      </c>
      <c r="O91" s="19">
        <v>2.06E+19</v>
      </c>
      <c r="P91" s="19">
        <v>6.65E+18</v>
      </c>
      <c r="Q91" s="19">
        <v>5.93E+18</v>
      </c>
      <c r="R91" s="19">
        <v>1.02E+18</v>
      </c>
      <c r="S91" s="19">
        <v>4.34E+17</v>
      </c>
      <c r="T91" s="19">
        <v>2.49E+18</v>
      </c>
      <c r="U91" s="19">
        <v>3.89E+17</v>
      </c>
      <c r="V91" s="18">
        <v>24.184000000000001</v>
      </c>
      <c r="W91" s="18">
        <v>100.75</v>
      </c>
      <c r="X91" s="19">
        <v>991000</v>
      </c>
      <c r="Y91" s="26">
        <v>22.6</v>
      </c>
      <c r="Z91" s="18">
        <v>1190</v>
      </c>
      <c r="AA91" s="18">
        <v>1800</v>
      </c>
      <c r="AB91" s="18">
        <v>1108.3</v>
      </c>
      <c r="AC91" s="26">
        <v>120.2</v>
      </c>
      <c r="AD91" s="25">
        <v>0.04</v>
      </c>
      <c r="AE91" s="25">
        <v>0.48275830800000002</v>
      </c>
      <c r="AF91" s="25">
        <v>0.85</v>
      </c>
      <c r="AG91" s="19">
        <v>4.8E+16</v>
      </c>
      <c r="AH91" s="15"/>
    </row>
    <row r="92" spans="1:35">
      <c r="A92" s="15"/>
      <c r="B92" s="18" t="s">
        <v>83</v>
      </c>
      <c r="C92" s="18" t="s">
        <v>87</v>
      </c>
      <c r="D92" s="19">
        <v>1.79E+16</v>
      </c>
      <c r="E92" s="19">
        <v>585000</v>
      </c>
      <c r="F92" s="19">
        <v>2350</v>
      </c>
      <c r="G92" s="18">
        <v>160.30000000000001</v>
      </c>
      <c r="H92" s="18">
        <v>12.85</v>
      </c>
      <c r="I92" s="26">
        <v>416.78</v>
      </c>
      <c r="J92" s="19">
        <v>104000000</v>
      </c>
      <c r="K92" s="19">
        <v>1170000</v>
      </c>
      <c r="L92" s="19">
        <v>5.8200000000000002E-9</v>
      </c>
      <c r="M92" s="19">
        <v>1.42E+20</v>
      </c>
      <c r="N92" s="19">
        <v>7.26E+19</v>
      </c>
      <c r="O92" s="19">
        <v>3.1E+19</v>
      </c>
      <c r="P92" s="19">
        <v>2.49E+19</v>
      </c>
      <c r="Q92" s="19">
        <v>6.92E+18</v>
      </c>
      <c r="R92" s="19">
        <v>2.73E+18</v>
      </c>
      <c r="S92" s="19">
        <v>9.48E+17</v>
      </c>
      <c r="T92" s="19">
        <v>2.46E+18</v>
      </c>
      <c r="U92" s="19">
        <v>5.45E+17</v>
      </c>
      <c r="V92" s="18">
        <v>24.184000000000001</v>
      </c>
      <c r="W92" s="18">
        <v>100.75</v>
      </c>
      <c r="X92" s="19">
        <v>991000</v>
      </c>
      <c r="Y92" s="26">
        <v>22.6</v>
      </c>
      <c r="Z92" s="18">
        <v>1190</v>
      </c>
      <c r="AA92" s="18">
        <v>1800</v>
      </c>
      <c r="AB92" s="18">
        <v>1108.3</v>
      </c>
      <c r="AC92" s="26">
        <v>120.2</v>
      </c>
      <c r="AD92" s="25">
        <v>0.04</v>
      </c>
      <c r="AE92" s="25">
        <v>0.48275830800000002</v>
      </c>
      <c r="AF92" s="25">
        <v>0.85</v>
      </c>
      <c r="AG92" s="19">
        <v>4.8E+16</v>
      </c>
      <c r="AH92" s="15"/>
    </row>
    <row r="93" spans="1:35">
      <c r="A93" s="15"/>
      <c r="B93" s="18" t="s">
        <v>83</v>
      </c>
      <c r="C93" s="18" t="s">
        <v>88</v>
      </c>
      <c r="D93" s="19">
        <v>3.49E+16</v>
      </c>
      <c r="E93" s="19">
        <v>805000</v>
      </c>
      <c r="F93" s="19">
        <v>2530</v>
      </c>
      <c r="G93" s="18">
        <v>119.4</v>
      </c>
      <c r="H93" s="18">
        <v>9.17</v>
      </c>
      <c r="I93" s="26">
        <v>310.44</v>
      </c>
      <c r="J93" s="19">
        <v>105000000</v>
      </c>
      <c r="K93" s="19">
        <v>1080000</v>
      </c>
      <c r="L93" s="19">
        <v>3.0100000000000002E-9</v>
      </c>
      <c r="M93" s="19">
        <v>2.49E+20</v>
      </c>
      <c r="N93" s="19">
        <v>1.47E+20</v>
      </c>
      <c r="O93" s="19">
        <v>1.11E+20</v>
      </c>
      <c r="P93" s="19">
        <v>6E+19</v>
      </c>
      <c r="Q93" s="19">
        <v>1.25E+19</v>
      </c>
      <c r="R93" s="19">
        <v>4.42E+18</v>
      </c>
      <c r="S93" s="19">
        <v>2.21E+18</v>
      </c>
      <c r="T93" s="19">
        <v>2.33E+18</v>
      </c>
      <c r="U93" s="19">
        <v>9.82E+17</v>
      </c>
      <c r="V93" s="18">
        <v>24.260999999999999</v>
      </c>
      <c r="W93" s="18">
        <v>100.81</v>
      </c>
      <c r="X93" s="19">
        <v>982000</v>
      </c>
      <c r="Y93" s="26">
        <v>17.399999999999999</v>
      </c>
      <c r="Z93" s="18">
        <v>1658</v>
      </c>
      <c r="AA93" s="18">
        <v>1829</v>
      </c>
      <c r="AB93" s="18">
        <v>1093.7</v>
      </c>
      <c r="AC93" s="26">
        <v>177.2</v>
      </c>
      <c r="AD93" s="25">
        <v>0.04</v>
      </c>
      <c r="AE93" s="25">
        <v>0.48275830800000002</v>
      </c>
      <c r="AF93" s="25">
        <v>0.85</v>
      </c>
      <c r="AG93" s="19">
        <v>4.8E+16</v>
      </c>
      <c r="AH93" s="15"/>
    </row>
    <row r="94" spans="1:35">
      <c r="A94" s="15"/>
      <c r="B94" s="18" t="s">
        <v>83</v>
      </c>
      <c r="C94" s="18" t="s">
        <v>89</v>
      </c>
      <c r="D94" s="19">
        <v>2.67E+16</v>
      </c>
      <c r="E94" s="19">
        <v>577000</v>
      </c>
      <c r="F94" s="19">
        <v>3110</v>
      </c>
      <c r="G94" s="18">
        <v>165.6</v>
      </c>
      <c r="H94" s="18">
        <v>14.59</v>
      </c>
      <c r="I94" s="26">
        <v>430.56</v>
      </c>
      <c r="J94" s="19">
        <v>96800000</v>
      </c>
      <c r="K94" s="19">
        <v>1060000</v>
      </c>
      <c r="L94" s="19">
        <v>3.6199999999999999E-9</v>
      </c>
      <c r="M94" s="19">
        <v>1.81E+20</v>
      </c>
      <c r="N94" s="19">
        <v>9.59E+19</v>
      </c>
      <c r="O94" s="19">
        <v>6E+19</v>
      </c>
      <c r="P94" s="19">
        <v>3.02E+19</v>
      </c>
      <c r="Q94" s="19">
        <v>9.72E+18</v>
      </c>
      <c r="R94" s="19">
        <v>3.6E+18</v>
      </c>
      <c r="S94" s="19">
        <v>1.4E+18</v>
      </c>
      <c r="T94" s="19">
        <v>2.59E+18</v>
      </c>
      <c r="U94" s="19">
        <v>6.55E+17</v>
      </c>
      <c r="V94" s="18">
        <v>24.247</v>
      </c>
      <c r="W94" s="18">
        <v>100.79</v>
      </c>
      <c r="X94" s="19">
        <v>986000</v>
      </c>
      <c r="Y94" s="26">
        <v>19.5</v>
      </c>
      <c r="Z94" s="18">
        <v>1669</v>
      </c>
      <c r="AA94" s="18">
        <v>1817</v>
      </c>
      <c r="AB94" s="18">
        <v>1099.4000000000001</v>
      </c>
      <c r="AC94" s="26">
        <v>297.89999999999998</v>
      </c>
      <c r="AD94" s="25">
        <v>0.04</v>
      </c>
      <c r="AE94" s="25">
        <v>0.48275830800000002</v>
      </c>
      <c r="AF94" s="25">
        <v>0.85</v>
      </c>
      <c r="AG94" s="19">
        <v>4.8E+16</v>
      </c>
      <c r="AH94" s="15"/>
    </row>
    <row r="95" spans="1:35">
      <c r="A95" s="15"/>
      <c r="B95" s="18" t="s">
        <v>83</v>
      </c>
      <c r="C95" s="18" t="s">
        <v>90</v>
      </c>
      <c r="D95" s="19">
        <v>4.04E+16</v>
      </c>
      <c r="E95" s="19">
        <v>933000</v>
      </c>
      <c r="F95" s="19">
        <v>3750</v>
      </c>
      <c r="G95" s="18">
        <v>79.599999999999994</v>
      </c>
      <c r="H95" s="18">
        <v>6.29</v>
      </c>
      <c r="I95" s="26">
        <v>206.96</v>
      </c>
      <c r="J95" s="19">
        <v>223000000</v>
      </c>
      <c r="K95" s="19">
        <v>1120000</v>
      </c>
      <c r="L95" s="19">
        <v>5.5100000000000002E-9</v>
      </c>
      <c r="M95" s="19">
        <v>2.73E+20</v>
      </c>
      <c r="N95" s="19">
        <v>9.74E+19</v>
      </c>
      <c r="O95" s="19">
        <v>9.02E+19</v>
      </c>
      <c r="P95" s="19">
        <v>4.21E+20</v>
      </c>
      <c r="Q95" s="19">
        <v>9.85E+18</v>
      </c>
      <c r="R95" s="19">
        <v>1.11E+19</v>
      </c>
      <c r="S95" s="19">
        <v>1.7E+18</v>
      </c>
      <c r="T95" s="19">
        <v>6.09E+18</v>
      </c>
      <c r="U95" s="19">
        <v>6.61E+17</v>
      </c>
      <c r="V95" s="18">
        <v>24.082000000000001</v>
      </c>
      <c r="W95" s="18">
        <v>100.84</v>
      </c>
      <c r="X95" s="19">
        <v>960000</v>
      </c>
      <c r="Y95" s="26">
        <v>12.6</v>
      </c>
      <c r="Z95" s="18">
        <v>1060</v>
      </c>
      <c r="AA95" s="18">
        <v>1398</v>
      </c>
      <c r="AB95" s="18">
        <v>1079.5</v>
      </c>
      <c r="AC95" s="26">
        <v>6.6</v>
      </c>
      <c r="AD95" s="25">
        <v>0.04</v>
      </c>
      <c r="AE95" s="25">
        <v>0.48275830800000002</v>
      </c>
      <c r="AF95" s="25">
        <v>0.85</v>
      </c>
      <c r="AG95" s="19">
        <v>4.8E+16</v>
      </c>
      <c r="AH95" s="15"/>
    </row>
    <row r="96" spans="1:35">
      <c r="A96" s="15"/>
      <c r="B96" s="18" t="s">
        <v>83</v>
      </c>
      <c r="C96" s="18" t="s">
        <v>91</v>
      </c>
      <c r="D96" s="19">
        <v>1.88E+16</v>
      </c>
      <c r="E96" s="19">
        <v>814000</v>
      </c>
      <c r="F96" s="19">
        <v>3010</v>
      </c>
      <c r="G96" s="18">
        <v>109.3</v>
      </c>
      <c r="H96" s="18">
        <v>8.59</v>
      </c>
      <c r="I96" s="26">
        <v>284.18</v>
      </c>
      <c r="J96" s="19">
        <v>77500000</v>
      </c>
      <c r="K96" s="19">
        <v>1130000</v>
      </c>
      <c r="L96" s="19">
        <v>4.1299999999999996E-9</v>
      </c>
      <c r="M96" s="19">
        <v>1.16E+20</v>
      </c>
      <c r="N96" s="19">
        <v>8.33E+19</v>
      </c>
      <c r="O96" s="19">
        <v>6.3E+19</v>
      </c>
      <c r="P96" s="19">
        <v>8.2E+19</v>
      </c>
      <c r="Q96" s="19">
        <v>9.03E+18</v>
      </c>
      <c r="R96" s="19">
        <v>3.59E+18</v>
      </c>
      <c r="S96" s="19">
        <v>1.36E+18</v>
      </c>
      <c r="T96" s="19">
        <v>2.73E+18</v>
      </c>
      <c r="U96" s="19">
        <v>6.1E+17</v>
      </c>
      <c r="V96" s="18">
        <v>24.177</v>
      </c>
      <c r="W96" s="18">
        <v>100.81</v>
      </c>
      <c r="X96" s="19">
        <v>987000</v>
      </c>
      <c r="Y96" s="26">
        <v>18.399999999999999</v>
      </c>
      <c r="Z96" s="18">
        <v>1774</v>
      </c>
      <c r="AA96" s="18">
        <v>1699</v>
      </c>
      <c r="AB96" s="18">
        <v>1105.0999999999999</v>
      </c>
      <c r="AC96" s="26">
        <v>664.5</v>
      </c>
      <c r="AD96" s="25">
        <v>0.04</v>
      </c>
      <c r="AE96" s="25">
        <v>0.48275830800000002</v>
      </c>
      <c r="AF96" s="25">
        <v>0.85</v>
      </c>
      <c r="AG96" s="19">
        <v>4.8E+16</v>
      </c>
      <c r="AH96" s="15"/>
    </row>
    <row r="97" spans="1:34">
      <c r="A97" s="15"/>
      <c r="B97" s="18" t="s">
        <v>83</v>
      </c>
      <c r="C97" s="18" t="s">
        <v>92</v>
      </c>
      <c r="D97" s="19">
        <v>2.14E+16</v>
      </c>
      <c r="E97" s="19">
        <v>530000</v>
      </c>
      <c r="F97" s="19">
        <v>2260</v>
      </c>
      <c r="G97" s="18">
        <v>164.8</v>
      </c>
      <c r="H97" s="18">
        <v>13.29</v>
      </c>
      <c r="I97" s="26">
        <v>428.48</v>
      </c>
      <c r="J97" s="19">
        <v>56500000</v>
      </c>
      <c r="K97" s="19">
        <v>1040000</v>
      </c>
      <c r="L97" s="19">
        <v>2.64E-9</v>
      </c>
      <c r="M97" s="19">
        <v>1.2E+20</v>
      </c>
      <c r="N97" s="19">
        <v>1.11E+20</v>
      </c>
      <c r="O97" s="19">
        <v>6.1E+19</v>
      </c>
      <c r="P97" s="19">
        <v>9.53E+19</v>
      </c>
      <c r="Q97" s="19">
        <v>1.22E+19</v>
      </c>
      <c r="R97" s="19">
        <v>3.14E+18</v>
      </c>
      <c r="S97" s="19">
        <v>1.53E+18</v>
      </c>
      <c r="T97" s="19">
        <v>2.79E+18</v>
      </c>
      <c r="U97" s="19">
        <v>7.04E+17</v>
      </c>
      <c r="V97" s="18">
        <v>24.106000000000002</v>
      </c>
      <c r="W97" s="18">
        <v>100.81</v>
      </c>
      <c r="X97" s="19">
        <v>990000</v>
      </c>
      <c r="Y97" s="26">
        <v>18.100000000000001</v>
      </c>
      <c r="Z97" s="18">
        <v>1815</v>
      </c>
      <c r="AA97" s="18">
        <v>1649</v>
      </c>
      <c r="AB97" s="18">
        <v>1112.7</v>
      </c>
      <c r="AC97" s="26">
        <v>926.1</v>
      </c>
      <c r="AD97" s="25">
        <v>0.04</v>
      </c>
      <c r="AE97" s="25">
        <v>0.48275830800000002</v>
      </c>
      <c r="AF97" s="25">
        <v>0.85</v>
      </c>
      <c r="AG97" s="19">
        <v>4.8E+16</v>
      </c>
      <c r="AH97" s="15"/>
    </row>
    <row r="98" spans="1:34">
      <c r="A98" s="15"/>
      <c r="B98" s="18" t="s">
        <v>83</v>
      </c>
      <c r="C98" s="18" t="s">
        <v>93</v>
      </c>
      <c r="D98" s="19">
        <v>1.3E+16</v>
      </c>
      <c r="E98" s="19">
        <v>1630000</v>
      </c>
      <c r="F98" s="19">
        <v>3990</v>
      </c>
      <c r="G98" s="18">
        <v>56.5</v>
      </c>
      <c r="H98" s="18">
        <v>4.26</v>
      </c>
      <c r="I98" s="26">
        <v>146.9</v>
      </c>
      <c r="J98" s="19">
        <v>168000000</v>
      </c>
      <c r="K98" s="19">
        <v>1260000</v>
      </c>
      <c r="L98" s="19">
        <v>1.29E-8</v>
      </c>
      <c r="M98" s="19">
        <v>1.08E+20</v>
      </c>
      <c r="N98" s="19">
        <v>7.61E+19</v>
      </c>
      <c r="O98" s="19">
        <v>3.03E+19</v>
      </c>
      <c r="P98" s="19">
        <v>8.42E+18</v>
      </c>
      <c r="Q98" s="19">
        <v>9.29E+18</v>
      </c>
      <c r="R98" s="19">
        <v>1.12E+18</v>
      </c>
      <c r="S98" s="19">
        <v>7.77E+17</v>
      </c>
      <c r="T98" s="19">
        <v>2.61E+18</v>
      </c>
      <c r="U98" s="19">
        <v>3.43E+17</v>
      </c>
      <c r="V98" s="18">
        <v>23.875</v>
      </c>
      <c r="W98" s="18">
        <v>100.6</v>
      </c>
      <c r="X98" s="19">
        <v>1060000</v>
      </c>
      <c r="Y98" s="26">
        <v>18.100000000000001</v>
      </c>
      <c r="Z98" s="18">
        <v>800</v>
      </c>
      <c r="AA98" s="18">
        <v>1828</v>
      </c>
      <c r="AB98" s="18">
        <v>1201.9000000000001</v>
      </c>
      <c r="AC98" s="26">
        <v>26.6</v>
      </c>
      <c r="AD98" s="25">
        <v>0.04</v>
      </c>
      <c r="AE98" s="25">
        <v>0.48275830800000002</v>
      </c>
      <c r="AF98" s="25">
        <v>0.85</v>
      </c>
      <c r="AG98" s="19">
        <v>4.8E+16</v>
      </c>
      <c r="AH98" s="15"/>
    </row>
    <row r="99" spans="1:34">
      <c r="A99" s="15"/>
      <c r="B99" s="18" t="s">
        <v>83</v>
      </c>
      <c r="C99" s="18" t="s">
        <v>94</v>
      </c>
      <c r="D99" s="19">
        <v>9220000000000000</v>
      </c>
      <c r="E99" s="19">
        <v>1600000</v>
      </c>
      <c r="F99" s="19">
        <v>3700</v>
      </c>
      <c r="G99" s="18">
        <v>55.1</v>
      </c>
      <c r="H99" s="18">
        <v>4.0999999999999996</v>
      </c>
      <c r="I99" s="26">
        <v>143.26</v>
      </c>
      <c r="J99" s="19">
        <v>136000000</v>
      </c>
      <c r="K99" s="19">
        <v>1090000</v>
      </c>
      <c r="L99" s="19">
        <v>1.4699999999999999E-8</v>
      </c>
      <c r="M99" s="19">
        <v>6.61E+19</v>
      </c>
      <c r="N99" s="19">
        <v>4.94E+19</v>
      </c>
      <c r="O99" s="19">
        <v>9.82E+18</v>
      </c>
      <c r="P99" s="19">
        <v>6.86E+18</v>
      </c>
      <c r="Q99" s="19">
        <v>7.72E+18</v>
      </c>
      <c r="R99" s="19">
        <v>1.25E+18</v>
      </c>
      <c r="S99" s="19">
        <v>6.52E+17</v>
      </c>
      <c r="T99" s="19">
        <v>2.56E+18</v>
      </c>
      <c r="U99" s="19">
        <v>2.73E+17</v>
      </c>
      <c r="V99" s="18">
        <v>23.675999999999998</v>
      </c>
      <c r="W99" s="18">
        <v>100.6</v>
      </c>
      <c r="X99" s="19">
        <v>1090000</v>
      </c>
      <c r="Y99" s="26">
        <v>19.5</v>
      </c>
      <c r="Z99" s="18">
        <v>811</v>
      </c>
      <c r="AA99" s="18">
        <v>1752</v>
      </c>
      <c r="AB99" s="18">
        <v>1248.7</v>
      </c>
      <c r="AC99" s="26">
        <v>17.5</v>
      </c>
      <c r="AD99" s="25">
        <v>0.04</v>
      </c>
      <c r="AE99" s="25">
        <v>0.48275830800000002</v>
      </c>
      <c r="AF99" s="25">
        <v>0.85</v>
      </c>
      <c r="AG99" s="19">
        <v>4.8E+16</v>
      </c>
      <c r="AH99" s="15"/>
    </row>
    <row r="100" spans="1:34">
      <c r="A100" s="15"/>
      <c r="B100" s="18" t="s">
        <v>83</v>
      </c>
      <c r="C100" s="18" t="s">
        <v>95</v>
      </c>
      <c r="D100" s="19">
        <v>1.69E+16</v>
      </c>
      <c r="E100" s="19">
        <v>806000</v>
      </c>
      <c r="F100" s="19">
        <v>2660</v>
      </c>
      <c r="G100" s="18">
        <v>105.7</v>
      </c>
      <c r="H100" s="18">
        <v>8.08</v>
      </c>
      <c r="I100" s="26">
        <v>274.82</v>
      </c>
      <c r="J100" s="19">
        <v>83900000</v>
      </c>
      <c r="K100" s="19">
        <v>292000</v>
      </c>
      <c r="L100" s="19">
        <v>4.9499999999999997E-9</v>
      </c>
      <c r="M100" s="19">
        <v>1.07E+20</v>
      </c>
      <c r="N100" s="19">
        <v>6.94E+19</v>
      </c>
      <c r="O100" s="19">
        <v>6.17E+19</v>
      </c>
      <c r="P100" s="19">
        <v>1.86E+20</v>
      </c>
      <c r="Q100" s="19">
        <v>8.11E+18</v>
      </c>
      <c r="R100" s="19">
        <v>3.11E+18</v>
      </c>
      <c r="S100" s="19">
        <v>2.22E+18</v>
      </c>
      <c r="T100" s="19">
        <v>3.53E+18</v>
      </c>
      <c r="U100" s="19">
        <v>5.72E+17</v>
      </c>
      <c r="V100" s="18">
        <v>23.978000000000002</v>
      </c>
      <c r="W100" s="18">
        <v>100.8</v>
      </c>
      <c r="X100" s="19">
        <v>1040000</v>
      </c>
      <c r="Y100" s="26">
        <v>18.100000000000001</v>
      </c>
      <c r="Z100" s="18">
        <v>1969</v>
      </c>
      <c r="AA100" s="18">
        <v>1628</v>
      </c>
      <c r="AB100" s="18">
        <v>1171.9000000000001</v>
      </c>
      <c r="AC100" s="26">
        <v>2517.4</v>
      </c>
      <c r="AD100" s="25">
        <v>0.04</v>
      </c>
      <c r="AE100" s="25">
        <v>0.48275830800000002</v>
      </c>
      <c r="AF100" s="25">
        <v>0.85</v>
      </c>
      <c r="AG100" s="19">
        <v>4.8E+16</v>
      </c>
      <c r="AH100" s="15"/>
    </row>
    <row r="101" spans="1:34">
      <c r="A101" s="15"/>
      <c r="B101" s="18" t="s">
        <v>83</v>
      </c>
      <c r="C101" s="18" t="s">
        <v>96</v>
      </c>
      <c r="D101" s="19">
        <v>1.72E+16</v>
      </c>
      <c r="E101" s="19">
        <v>609000</v>
      </c>
      <c r="F101" s="19">
        <v>2960</v>
      </c>
      <c r="G101" s="18">
        <v>139.9</v>
      </c>
      <c r="H101" s="18">
        <v>11.76</v>
      </c>
      <c r="I101" s="26">
        <v>363.74</v>
      </c>
      <c r="J101" s="19">
        <v>79400000</v>
      </c>
      <c r="K101" s="19">
        <v>289000</v>
      </c>
      <c r="L101" s="19">
        <v>4.6299999999999999E-9</v>
      </c>
      <c r="M101" s="19">
        <v>1.11E+20</v>
      </c>
      <c r="N101" s="19">
        <v>7.44E+19</v>
      </c>
      <c r="O101" s="19">
        <v>5.6E+19</v>
      </c>
      <c r="P101" s="19">
        <v>1.34E+20</v>
      </c>
      <c r="Q101" s="19">
        <v>9.57E+18</v>
      </c>
      <c r="R101" s="19">
        <v>2E+18</v>
      </c>
      <c r="S101" s="19">
        <v>1.61E+18</v>
      </c>
      <c r="T101" s="19">
        <v>2.83E+18</v>
      </c>
      <c r="U101" s="19">
        <v>6.23E+17</v>
      </c>
      <c r="V101" s="18">
        <v>23.992000000000001</v>
      </c>
      <c r="W101" s="18">
        <v>100.85</v>
      </c>
      <c r="X101" s="19">
        <v>1030000</v>
      </c>
      <c r="Y101" s="26">
        <v>19</v>
      </c>
      <c r="Z101" s="18">
        <v>1964</v>
      </c>
      <c r="AA101" s="18">
        <v>1613</v>
      </c>
      <c r="AB101" s="18">
        <v>1158.9000000000001</v>
      </c>
      <c r="AC101" s="26">
        <v>1883.8</v>
      </c>
      <c r="AD101" s="25">
        <v>0.04</v>
      </c>
      <c r="AE101" s="25">
        <v>0.48275830800000002</v>
      </c>
      <c r="AF101" s="25">
        <v>0.85</v>
      </c>
      <c r="AG101" s="19">
        <v>4.8E+16</v>
      </c>
      <c r="AH101" s="15"/>
    </row>
    <row r="102" spans="1:34">
      <c r="A102" s="15"/>
      <c r="B102" s="18" t="s">
        <v>83</v>
      </c>
      <c r="C102" s="18" t="s">
        <v>97</v>
      </c>
      <c r="D102" s="19">
        <v>5.12E+16</v>
      </c>
      <c r="E102" s="19">
        <v>837000</v>
      </c>
      <c r="F102" s="19">
        <v>3360</v>
      </c>
      <c r="G102" s="18">
        <v>101.4</v>
      </c>
      <c r="H102" s="18">
        <v>8.1</v>
      </c>
      <c r="I102" s="26">
        <v>263.64</v>
      </c>
      <c r="J102" s="19">
        <v>139000000</v>
      </c>
      <c r="K102" s="19">
        <v>357000</v>
      </c>
      <c r="L102" s="19">
        <v>2.7200000000000001E-9</v>
      </c>
      <c r="M102" s="19">
        <v>2.74E+20</v>
      </c>
      <c r="N102" s="19">
        <v>1.93E+20</v>
      </c>
      <c r="O102" s="19">
        <v>2.23E+20</v>
      </c>
      <c r="P102" s="19">
        <v>4.89E+20</v>
      </c>
      <c r="Q102" s="19">
        <v>1.91E+19</v>
      </c>
      <c r="R102" s="19">
        <v>8.26E+18</v>
      </c>
      <c r="S102" s="19">
        <v>7.75E+18</v>
      </c>
      <c r="T102" s="19">
        <v>3.84E+18</v>
      </c>
      <c r="U102" s="19">
        <v>1.11E+18</v>
      </c>
      <c r="V102" s="18">
        <v>23.898</v>
      </c>
      <c r="W102" s="18">
        <v>100.93</v>
      </c>
      <c r="X102" s="19">
        <v>1020000</v>
      </c>
      <c r="Y102" s="26">
        <v>19</v>
      </c>
      <c r="Z102" s="18">
        <v>1069</v>
      </c>
      <c r="AA102" s="18">
        <v>1636</v>
      </c>
      <c r="AB102" s="18">
        <v>1160.4000000000001</v>
      </c>
      <c r="AC102" s="26">
        <v>37.1</v>
      </c>
      <c r="AD102" s="25">
        <v>0.04</v>
      </c>
      <c r="AE102" s="25">
        <v>0.48275830800000002</v>
      </c>
      <c r="AF102" s="25">
        <v>0.85</v>
      </c>
      <c r="AG102" s="19">
        <v>4.8E+16</v>
      </c>
      <c r="AH102" s="15"/>
    </row>
    <row r="103" spans="1:34">
      <c r="A103" s="15"/>
      <c r="B103" s="18" t="s">
        <v>83</v>
      </c>
      <c r="C103" s="18" t="s">
        <v>98</v>
      </c>
      <c r="D103" s="19">
        <v>5.01E+16</v>
      </c>
      <c r="E103" s="19">
        <v>789000</v>
      </c>
      <c r="F103" s="19">
        <v>2980</v>
      </c>
      <c r="G103" s="18">
        <v>112.7</v>
      </c>
      <c r="H103" s="18">
        <v>8.89</v>
      </c>
      <c r="I103" s="26">
        <v>293.02</v>
      </c>
      <c r="J103" s="19">
        <v>184000000</v>
      </c>
      <c r="K103" s="19">
        <v>394000</v>
      </c>
      <c r="L103" s="19">
        <v>3.6699999999999999E-9</v>
      </c>
      <c r="M103" s="19">
        <v>2.81E+20</v>
      </c>
      <c r="N103" s="19">
        <v>1.95E+20</v>
      </c>
      <c r="O103" s="19">
        <v>2.28E+20</v>
      </c>
      <c r="P103" s="19">
        <v>5.03E+20</v>
      </c>
      <c r="Q103" s="19">
        <v>1.63E+19</v>
      </c>
      <c r="R103" s="19">
        <v>8.49E+18</v>
      </c>
      <c r="S103" s="19">
        <v>7.03E+18</v>
      </c>
      <c r="T103" s="19">
        <v>3.78E+18</v>
      </c>
      <c r="U103" s="19">
        <v>1.1E+18</v>
      </c>
      <c r="V103" s="18">
        <v>23.893999999999998</v>
      </c>
      <c r="W103" s="18">
        <v>100.96</v>
      </c>
      <c r="X103" s="19">
        <v>1030000</v>
      </c>
      <c r="Y103" s="26">
        <v>19.100000000000001</v>
      </c>
      <c r="Z103" s="18">
        <v>1238</v>
      </c>
      <c r="AA103" s="18">
        <v>1716</v>
      </c>
      <c r="AB103" s="18">
        <v>1175.5</v>
      </c>
      <c r="AC103" s="26">
        <v>91.2</v>
      </c>
      <c r="AD103" s="25">
        <v>0.04</v>
      </c>
      <c r="AE103" s="25">
        <v>0.48275830800000002</v>
      </c>
      <c r="AF103" s="25">
        <v>0.85</v>
      </c>
      <c r="AG103" s="19">
        <v>4.8E+16</v>
      </c>
      <c r="AH103" s="15"/>
    </row>
    <row r="104" spans="1:34">
      <c r="A104" s="15"/>
      <c r="B104" s="18" t="s">
        <v>83</v>
      </c>
      <c r="C104" s="18" t="s">
        <v>99</v>
      </c>
      <c r="D104" s="19">
        <v>3.27E+16</v>
      </c>
      <c r="E104" s="19">
        <v>1070000</v>
      </c>
      <c r="F104" s="19">
        <v>3060</v>
      </c>
      <c r="G104" s="18">
        <v>88.6</v>
      </c>
      <c r="H104" s="18">
        <v>6.73</v>
      </c>
      <c r="I104" s="26">
        <v>230.36</v>
      </c>
      <c r="J104" s="19">
        <v>164000000</v>
      </c>
      <c r="K104" s="19">
        <v>1900000</v>
      </c>
      <c r="L104" s="19">
        <v>5.0099999999999999E-9</v>
      </c>
      <c r="M104" s="19">
        <v>2.16E+20</v>
      </c>
      <c r="N104" s="19">
        <v>1.18E+20</v>
      </c>
      <c r="O104" s="19">
        <v>7.78E+19</v>
      </c>
      <c r="P104" s="19">
        <v>5.58E+19</v>
      </c>
      <c r="Q104" s="19">
        <v>9.92E+18</v>
      </c>
      <c r="R104" s="19">
        <v>3.62E+18</v>
      </c>
      <c r="S104" s="19">
        <v>1.42E+18</v>
      </c>
      <c r="T104" s="19">
        <v>2.63E+18</v>
      </c>
      <c r="U104" s="19">
        <v>7.05E+17</v>
      </c>
      <c r="V104" s="18">
        <v>23.852</v>
      </c>
      <c r="W104" s="18">
        <v>100.97</v>
      </c>
      <c r="X104" s="19">
        <v>1050000</v>
      </c>
      <c r="Y104" s="26">
        <v>18.899999999999999</v>
      </c>
      <c r="Z104" s="18">
        <v>1157</v>
      </c>
      <c r="AA104" s="18">
        <v>1850</v>
      </c>
      <c r="AB104" s="18">
        <v>1200.4000000000001</v>
      </c>
      <c r="AC104" s="26">
        <v>31.3</v>
      </c>
      <c r="AD104" s="25">
        <v>0.04</v>
      </c>
      <c r="AE104" s="25">
        <v>0.48275830800000002</v>
      </c>
      <c r="AF104" s="25">
        <v>0.85</v>
      </c>
      <c r="AG104" s="19">
        <v>4.8E+16</v>
      </c>
      <c r="AH104" s="15"/>
    </row>
    <row r="105" spans="1:34">
      <c r="A105" s="15"/>
      <c r="B105" s="18" t="s">
        <v>83</v>
      </c>
      <c r="C105" s="18" t="s">
        <v>100</v>
      </c>
      <c r="D105" s="19">
        <v>3.11E+16</v>
      </c>
      <c r="E105" s="19">
        <v>906000</v>
      </c>
      <c r="F105" s="19">
        <v>3230</v>
      </c>
      <c r="G105" s="18">
        <v>97.2</v>
      </c>
      <c r="H105" s="18">
        <v>7.59</v>
      </c>
      <c r="I105" s="26">
        <v>252.72</v>
      </c>
      <c r="J105" s="19">
        <v>147000000</v>
      </c>
      <c r="K105" s="19">
        <v>1270000</v>
      </c>
      <c r="L105" s="19">
        <v>4.73E-9</v>
      </c>
      <c r="M105" s="19">
        <v>1.93E+20</v>
      </c>
      <c r="N105" s="19">
        <v>1.18E+20</v>
      </c>
      <c r="O105" s="19">
        <v>1.71E+20</v>
      </c>
      <c r="P105" s="19">
        <v>2.47E+20</v>
      </c>
      <c r="Q105" s="19">
        <v>1.12E+19</v>
      </c>
      <c r="R105" s="19">
        <v>4.34E+18</v>
      </c>
      <c r="S105" s="19">
        <v>3.15E+18</v>
      </c>
      <c r="T105" s="19">
        <v>3.42E+18</v>
      </c>
      <c r="U105" s="19">
        <v>7.41E+17</v>
      </c>
      <c r="V105" s="18">
        <v>23.876999999999999</v>
      </c>
      <c r="W105" s="18">
        <v>100.95</v>
      </c>
      <c r="X105" s="19">
        <v>1030000</v>
      </c>
      <c r="Y105" s="26">
        <v>20.399999999999999</v>
      </c>
      <c r="Z105" s="18">
        <v>919</v>
      </c>
      <c r="AA105" s="18">
        <v>1718</v>
      </c>
      <c r="AB105" s="18">
        <v>1174.3</v>
      </c>
      <c r="AC105" s="26">
        <v>20.100000000000001</v>
      </c>
      <c r="AD105" s="25">
        <v>0.04</v>
      </c>
      <c r="AE105" s="25">
        <v>0.48275830800000002</v>
      </c>
      <c r="AF105" s="25">
        <v>0.85</v>
      </c>
      <c r="AG105" s="19">
        <v>4.8E+16</v>
      </c>
      <c r="AH105" s="15"/>
    </row>
    <row r="106" spans="1:34">
      <c r="A106" s="15"/>
      <c r="B106" s="18" t="s">
        <v>83</v>
      </c>
      <c r="C106" s="18" t="s">
        <v>101</v>
      </c>
      <c r="D106" s="19">
        <v>3.01E+16</v>
      </c>
      <c r="E106" s="19">
        <v>722000</v>
      </c>
      <c r="F106" s="19">
        <v>3180</v>
      </c>
      <c r="G106" s="18">
        <v>116.4</v>
      </c>
      <c r="H106" s="18">
        <v>9.49</v>
      </c>
      <c r="I106" s="26">
        <v>302.64</v>
      </c>
      <c r="J106" s="19">
        <v>102000000</v>
      </c>
      <c r="K106" s="19">
        <v>1090000</v>
      </c>
      <c r="L106" s="19">
        <v>3.3900000000000001E-9</v>
      </c>
      <c r="M106" s="19">
        <v>1.92E+20</v>
      </c>
      <c r="N106" s="19">
        <v>1.08E+20</v>
      </c>
      <c r="O106" s="19">
        <v>1.53E+20</v>
      </c>
      <c r="P106" s="19">
        <v>4.86E+20</v>
      </c>
      <c r="Q106" s="19">
        <v>1.28E+19</v>
      </c>
      <c r="R106" s="19">
        <v>5.06E+18</v>
      </c>
      <c r="S106" s="19">
        <v>4.7E+18</v>
      </c>
      <c r="T106" s="19">
        <v>4.22E+18</v>
      </c>
      <c r="U106" s="19">
        <v>6.99E+17</v>
      </c>
      <c r="V106" s="18">
        <v>23.83</v>
      </c>
      <c r="W106" s="18">
        <v>100.92</v>
      </c>
      <c r="X106" s="19">
        <v>1030000</v>
      </c>
      <c r="Y106" s="26">
        <v>19.399999999999999</v>
      </c>
      <c r="Z106" s="18">
        <v>1422</v>
      </c>
      <c r="AA106" s="18">
        <v>1604</v>
      </c>
      <c r="AB106" s="18">
        <v>1175.9000000000001</v>
      </c>
      <c r="AC106" s="26">
        <v>302.60000000000002</v>
      </c>
      <c r="AD106" s="25">
        <v>0.04</v>
      </c>
      <c r="AE106" s="25">
        <v>0.48275830800000002</v>
      </c>
      <c r="AF106" s="25">
        <v>0.85</v>
      </c>
      <c r="AG106" s="19">
        <v>4.8E+16</v>
      </c>
      <c r="AH106" s="15"/>
    </row>
    <row r="107" spans="1:34">
      <c r="A107" s="15"/>
      <c r="B107" s="18" t="s">
        <v>83</v>
      </c>
      <c r="C107" s="18" t="s">
        <v>102</v>
      </c>
      <c r="D107" s="19">
        <v>1.92E+16</v>
      </c>
      <c r="E107" s="19">
        <v>691000</v>
      </c>
      <c r="F107" s="19">
        <v>2690</v>
      </c>
      <c r="G107" s="18">
        <v>124.6</v>
      </c>
      <c r="H107" s="18">
        <v>9.84</v>
      </c>
      <c r="I107" s="26">
        <v>323.95999999999998</v>
      </c>
      <c r="J107" s="19">
        <v>64800000</v>
      </c>
      <c r="K107" s="19">
        <v>1370000</v>
      </c>
      <c r="L107" s="19">
        <v>3.3700000000000001E-9</v>
      </c>
      <c r="M107" s="19">
        <v>1.24E+20</v>
      </c>
      <c r="N107" s="19">
        <v>8.66E+19</v>
      </c>
      <c r="O107" s="19">
        <v>6.12E+19</v>
      </c>
      <c r="P107" s="19">
        <v>1.24E+20</v>
      </c>
      <c r="Q107" s="19">
        <v>9.64E+18</v>
      </c>
      <c r="R107" s="19">
        <v>2.26E+18</v>
      </c>
      <c r="S107" s="19">
        <v>1.69E+18</v>
      </c>
      <c r="T107" s="19">
        <v>3.05E+18</v>
      </c>
      <c r="U107" s="19">
        <v>6.87E+17</v>
      </c>
      <c r="V107" s="18">
        <v>24.050999999999998</v>
      </c>
      <c r="W107" s="18">
        <v>100.81</v>
      </c>
      <c r="X107" s="19">
        <v>1000000</v>
      </c>
      <c r="Y107" s="26">
        <v>18.3</v>
      </c>
      <c r="Z107" s="18">
        <v>1880</v>
      </c>
      <c r="AA107" s="18">
        <v>1635</v>
      </c>
      <c r="AB107" s="18">
        <v>1127.4000000000001</v>
      </c>
      <c r="AC107" s="26">
        <v>1141.2</v>
      </c>
      <c r="AD107" s="25">
        <v>0.04</v>
      </c>
      <c r="AE107" s="25">
        <v>0.48275830800000002</v>
      </c>
      <c r="AF107" s="25">
        <v>0.85</v>
      </c>
      <c r="AG107" s="19">
        <v>4.8E+16</v>
      </c>
      <c r="AH107" s="15"/>
    </row>
    <row r="108" spans="1:34">
      <c r="A108" s="15"/>
      <c r="B108" s="18" t="s">
        <v>83</v>
      </c>
      <c r="C108" s="18" t="s">
        <v>103</v>
      </c>
      <c r="D108" s="19">
        <v>1.96E+16</v>
      </c>
      <c r="E108" s="19">
        <v>626000</v>
      </c>
      <c r="F108" s="19">
        <v>2440</v>
      </c>
      <c r="G108" s="18">
        <v>137.19999999999999</v>
      </c>
      <c r="H108" s="18">
        <v>10.82</v>
      </c>
      <c r="I108" s="26">
        <v>356.72</v>
      </c>
      <c r="J108" s="19">
        <v>82500000</v>
      </c>
      <c r="K108" s="19">
        <v>269000</v>
      </c>
      <c r="L108" s="19">
        <v>4.2000000000000004E-9</v>
      </c>
      <c r="M108" s="19">
        <v>1.19E+20</v>
      </c>
      <c r="N108" s="19">
        <v>8.95E+19</v>
      </c>
      <c r="O108" s="19">
        <v>6.5E+19</v>
      </c>
      <c r="P108" s="19">
        <v>1.45E+20</v>
      </c>
      <c r="Q108" s="19">
        <v>9.93E+18</v>
      </c>
      <c r="R108" s="19">
        <v>2.85E+18</v>
      </c>
      <c r="S108" s="19">
        <v>1.69E+18</v>
      </c>
      <c r="T108" s="19">
        <v>2.92E+18</v>
      </c>
      <c r="U108" s="19">
        <v>6.24E+17</v>
      </c>
      <c r="V108" s="18">
        <v>24.062999999999999</v>
      </c>
      <c r="W108" s="18">
        <v>100.84</v>
      </c>
      <c r="X108" s="19">
        <v>1010000</v>
      </c>
      <c r="Y108" s="26">
        <v>18.5</v>
      </c>
      <c r="Z108" s="18">
        <v>1886</v>
      </c>
      <c r="AA108" s="18">
        <v>1628</v>
      </c>
      <c r="AB108" s="18">
        <v>1137.5999999999999</v>
      </c>
      <c r="AC108" s="26">
        <v>1446.3</v>
      </c>
      <c r="AD108" s="25">
        <v>0.04</v>
      </c>
      <c r="AE108" s="25">
        <v>0.48275830800000002</v>
      </c>
      <c r="AF108" s="25">
        <v>0.85</v>
      </c>
      <c r="AG108" s="19">
        <v>4.8E+16</v>
      </c>
      <c r="AH108" s="15"/>
    </row>
    <row r="109" spans="1:34">
      <c r="A109" s="15"/>
      <c r="B109" s="18" t="s">
        <v>83</v>
      </c>
      <c r="C109" s="18" t="s">
        <v>104</v>
      </c>
      <c r="D109" s="19">
        <v>3.71E+16</v>
      </c>
      <c r="E109" s="19">
        <v>693000</v>
      </c>
      <c r="F109" s="19">
        <v>2290</v>
      </c>
      <c r="G109" s="18">
        <v>127.7</v>
      </c>
      <c r="H109" s="18">
        <v>9.77</v>
      </c>
      <c r="I109" s="26">
        <v>332.02</v>
      </c>
      <c r="J109" s="19">
        <v>132000000</v>
      </c>
      <c r="K109" s="19">
        <v>335000</v>
      </c>
      <c r="L109" s="19">
        <v>3.5600000000000001E-9</v>
      </c>
      <c r="M109" s="19">
        <v>2.13E+20</v>
      </c>
      <c r="N109" s="19">
        <v>1.39E+20</v>
      </c>
      <c r="O109" s="19">
        <v>1.44E+20</v>
      </c>
      <c r="P109" s="19">
        <v>4.88E+20</v>
      </c>
      <c r="Q109" s="19">
        <v>1.4E+19</v>
      </c>
      <c r="R109" s="19">
        <v>4.57E+18</v>
      </c>
      <c r="S109" s="19">
        <v>4.47E+18</v>
      </c>
      <c r="T109" s="19">
        <v>4.59E+18</v>
      </c>
      <c r="U109" s="19">
        <v>7.77E+17</v>
      </c>
      <c r="V109" s="18">
        <v>23.683</v>
      </c>
      <c r="W109" s="18">
        <v>100.92</v>
      </c>
      <c r="X109" s="19">
        <v>1080000</v>
      </c>
      <c r="Y109" s="26">
        <v>21.8</v>
      </c>
      <c r="Z109" s="18">
        <v>1641</v>
      </c>
      <c r="AA109" s="18">
        <v>1696</v>
      </c>
      <c r="AB109" s="18">
        <v>1239.4000000000001</v>
      </c>
      <c r="AC109" s="26">
        <v>263.2</v>
      </c>
      <c r="AD109" s="25">
        <v>0.04</v>
      </c>
      <c r="AE109" s="25">
        <v>0.48275830800000002</v>
      </c>
      <c r="AF109" s="25">
        <v>0.85</v>
      </c>
      <c r="AG109" s="19">
        <v>4.8E+16</v>
      </c>
      <c r="AH109" s="15"/>
    </row>
    <row r="110" spans="1:34">
      <c r="A110" s="15"/>
      <c r="B110" s="18" t="s">
        <v>83</v>
      </c>
      <c r="C110" s="18" t="s">
        <v>105</v>
      </c>
      <c r="D110" s="19">
        <v>1.95E+16</v>
      </c>
      <c r="E110" s="19">
        <v>578000</v>
      </c>
      <c r="F110" s="19">
        <v>2520</v>
      </c>
      <c r="G110" s="18">
        <v>148.80000000000001</v>
      </c>
      <c r="H110" s="18">
        <v>12.08</v>
      </c>
      <c r="I110" s="26">
        <v>386.88</v>
      </c>
      <c r="J110" s="19">
        <v>77100000</v>
      </c>
      <c r="K110" s="19">
        <v>305000</v>
      </c>
      <c r="L110" s="19">
        <v>3.9499999999999998E-9</v>
      </c>
      <c r="M110" s="19">
        <v>1.13E+20</v>
      </c>
      <c r="N110" s="19">
        <v>8.41E+19</v>
      </c>
      <c r="O110" s="19">
        <v>5.34E+19</v>
      </c>
      <c r="P110" s="19">
        <v>1.19E+20</v>
      </c>
      <c r="Q110" s="19">
        <v>1.05E+19</v>
      </c>
      <c r="R110" s="19">
        <v>2.05E+18</v>
      </c>
      <c r="S110" s="19">
        <v>1.49E+18</v>
      </c>
      <c r="T110" s="19">
        <v>2.85E+18</v>
      </c>
      <c r="U110" s="19">
        <v>6.13E+17</v>
      </c>
      <c r="V110" s="18">
        <v>24.062999999999999</v>
      </c>
      <c r="W110" s="18">
        <v>100.84</v>
      </c>
      <c r="X110" s="19">
        <v>1010000</v>
      </c>
      <c r="Y110" s="26">
        <v>18.5</v>
      </c>
      <c r="Z110" s="18">
        <v>1886</v>
      </c>
      <c r="AA110" s="18">
        <v>1626</v>
      </c>
      <c r="AB110" s="18">
        <v>1137.5999999999999</v>
      </c>
      <c r="AC110" s="26">
        <v>1450.9</v>
      </c>
      <c r="AD110" s="25">
        <v>0.04</v>
      </c>
      <c r="AE110" s="25">
        <v>0.48275830800000002</v>
      </c>
      <c r="AF110" s="25">
        <v>0.85</v>
      </c>
      <c r="AG110" s="19">
        <v>4.8E+16</v>
      </c>
      <c r="AH110" s="15"/>
    </row>
    <row r="111" spans="1:34">
      <c r="A111" s="15"/>
      <c r="B111" s="18" t="s">
        <v>83</v>
      </c>
      <c r="C111" s="18" t="s">
        <v>106</v>
      </c>
      <c r="D111" s="19">
        <v>2.26E+16</v>
      </c>
      <c r="E111" s="19">
        <v>672000</v>
      </c>
      <c r="F111" s="19">
        <v>2390</v>
      </c>
      <c r="G111" s="18">
        <v>128.19999999999999</v>
      </c>
      <c r="H111" s="18">
        <v>9.91</v>
      </c>
      <c r="I111" s="26">
        <v>333.32</v>
      </c>
      <c r="J111" s="19">
        <v>95200000</v>
      </c>
      <c r="K111" s="19">
        <v>297000</v>
      </c>
      <c r="L111" s="19">
        <v>4.2000000000000004E-9</v>
      </c>
      <c r="M111" s="19">
        <v>1.39E+20</v>
      </c>
      <c r="N111" s="19">
        <v>8.54E+19</v>
      </c>
      <c r="O111" s="19">
        <v>9.25E+19</v>
      </c>
      <c r="P111" s="19">
        <v>2.6E+20</v>
      </c>
      <c r="Q111" s="19">
        <v>8.33E+18</v>
      </c>
      <c r="R111" s="19">
        <v>2.9E+18</v>
      </c>
      <c r="S111" s="19">
        <v>2.3E+18</v>
      </c>
      <c r="T111" s="19">
        <v>3.05E+18</v>
      </c>
      <c r="U111" s="19">
        <v>7.68E+17</v>
      </c>
      <c r="V111" s="18">
        <v>23.995999999999999</v>
      </c>
      <c r="W111" s="18">
        <v>100.85</v>
      </c>
      <c r="X111" s="19">
        <v>1020000</v>
      </c>
      <c r="Y111" s="26">
        <v>19</v>
      </c>
      <c r="Z111" s="18">
        <v>1888</v>
      </c>
      <c r="AA111" s="18">
        <v>1636</v>
      </c>
      <c r="AB111" s="18">
        <v>1153</v>
      </c>
      <c r="AC111" s="26">
        <v>1717.6</v>
      </c>
      <c r="AD111" s="25">
        <v>0.04</v>
      </c>
      <c r="AE111" s="25">
        <v>0.48275830800000002</v>
      </c>
      <c r="AF111" s="25">
        <v>0.85</v>
      </c>
      <c r="AG111" s="19">
        <v>4.8E+16</v>
      </c>
      <c r="AH111" s="15"/>
    </row>
    <row r="112" spans="1:34">
      <c r="A112" s="15"/>
      <c r="B112" s="18" t="s">
        <v>83</v>
      </c>
      <c r="C112" s="18" t="s">
        <v>107</v>
      </c>
      <c r="D112" s="19">
        <v>1.32E+16</v>
      </c>
      <c r="E112" s="19">
        <v>1080000</v>
      </c>
      <c r="F112" s="19">
        <v>3040</v>
      </c>
      <c r="G112" s="18">
        <v>79.900000000000006</v>
      </c>
      <c r="H112" s="18">
        <v>6</v>
      </c>
      <c r="I112" s="26">
        <v>207.74</v>
      </c>
      <c r="J112" s="19">
        <v>70600000</v>
      </c>
      <c r="K112" s="19">
        <v>273000</v>
      </c>
      <c r="L112" s="19">
        <v>5.3400000000000002E-9</v>
      </c>
      <c r="M112" s="19">
        <v>9.11E+19</v>
      </c>
      <c r="N112" s="19">
        <v>5.11E+19</v>
      </c>
      <c r="O112" s="19">
        <v>2.62E+19</v>
      </c>
      <c r="P112" s="19">
        <v>2.76E+19</v>
      </c>
      <c r="Q112" s="19">
        <v>8.26E+18</v>
      </c>
      <c r="R112" s="19">
        <v>9.43E+17</v>
      </c>
      <c r="S112" s="19">
        <v>8.63E+17</v>
      </c>
      <c r="T112" s="19">
        <v>2.48E+18</v>
      </c>
      <c r="U112" s="19">
        <v>6.14E+17</v>
      </c>
      <c r="V112" s="18">
        <v>23.797000000000001</v>
      </c>
      <c r="W112" s="18">
        <v>100.65</v>
      </c>
      <c r="X112" s="19">
        <v>1060000</v>
      </c>
      <c r="Y112" s="26">
        <v>15.7</v>
      </c>
      <c r="Z112" s="18">
        <v>1567</v>
      </c>
      <c r="AA112" s="18">
        <v>1680</v>
      </c>
      <c r="AB112" s="18">
        <v>1210.5999999999999</v>
      </c>
      <c r="AC112" s="26">
        <v>626.70000000000005</v>
      </c>
      <c r="AD112" s="25">
        <v>0.04</v>
      </c>
      <c r="AE112" s="25">
        <v>0.48275830800000002</v>
      </c>
      <c r="AF112" s="25">
        <v>0.85</v>
      </c>
      <c r="AG112" s="19">
        <v>4.8E+16</v>
      </c>
      <c r="AH112" s="15"/>
    </row>
    <row r="113" spans="1:35">
      <c r="A113" s="15"/>
      <c r="B113" s="18" t="s">
        <v>108</v>
      </c>
      <c r="C113" s="18" t="s">
        <v>109</v>
      </c>
      <c r="D113" s="19">
        <v>7.4E+16</v>
      </c>
      <c r="E113" s="19">
        <v>1650000</v>
      </c>
      <c r="F113" s="19">
        <v>4530</v>
      </c>
      <c r="G113" s="18">
        <v>48.3</v>
      </c>
      <c r="H113" s="18">
        <v>3.64</v>
      </c>
      <c r="I113" s="26">
        <v>125.58</v>
      </c>
      <c r="J113" s="19">
        <v>207000000</v>
      </c>
      <c r="K113" s="19">
        <v>1120000</v>
      </c>
      <c r="L113" s="19">
        <v>2.7999999999999998E-9</v>
      </c>
      <c r="M113" s="19">
        <v>1.57E+20</v>
      </c>
      <c r="N113" s="19">
        <v>2.18E+20</v>
      </c>
      <c r="O113" s="19">
        <v>8.88E+19</v>
      </c>
      <c r="P113" s="19">
        <v>5.82E+18</v>
      </c>
      <c r="Q113" s="19">
        <v>5.03E+19</v>
      </c>
      <c r="R113" s="19">
        <v>2.46E+18</v>
      </c>
      <c r="S113" s="19">
        <v>1.88E+18</v>
      </c>
      <c r="T113" s="19">
        <v>2.6E+18</v>
      </c>
      <c r="U113" s="19">
        <v>8.06E+18</v>
      </c>
      <c r="V113" s="18">
        <v>21.890999999999998</v>
      </c>
      <c r="W113" s="18">
        <v>100.53</v>
      </c>
      <c r="X113" s="19">
        <v>1270000</v>
      </c>
      <c r="Y113" s="26">
        <v>12.5</v>
      </c>
      <c r="Z113" s="18">
        <v>541</v>
      </c>
      <c r="AA113" s="18">
        <v>1623</v>
      </c>
      <c r="AB113" s="18">
        <v>1596.1</v>
      </c>
      <c r="AC113" s="26">
        <v>6.7</v>
      </c>
      <c r="AD113" s="25">
        <v>0.15</v>
      </c>
      <c r="AE113" s="25">
        <v>0.70150105299999999</v>
      </c>
      <c r="AF113" s="25">
        <v>0.8</v>
      </c>
      <c r="AG113" s="19">
        <v>1.08E+17</v>
      </c>
      <c r="AH113" s="15"/>
    </row>
    <row r="114" spans="1:35">
      <c r="A114" s="15"/>
      <c r="B114" s="18" t="s">
        <v>108</v>
      </c>
      <c r="C114" s="18" t="s">
        <v>110</v>
      </c>
      <c r="D114" s="19">
        <v>7.54E+16</v>
      </c>
      <c r="E114" s="19">
        <v>1700000</v>
      </c>
      <c r="F114" s="19">
        <v>4360</v>
      </c>
      <c r="G114" s="18">
        <v>48</v>
      </c>
      <c r="H114" s="18">
        <v>3.59</v>
      </c>
      <c r="I114" s="26">
        <v>124.8</v>
      </c>
      <c r="J114" s="19">
        <v>172000000</v>
      </c>
      <c r="K114" s="19">
        <v>1230000</v>
      </c>
      <c r="L114" s="19">
        <v>2.28E-9</v>
      </c>
      <c r="M114" s="19">
        <v>1.37E+20</v>
      </c>
      <c r="N114" s="19">
        <v>2.12E+20</v>
      </c>
      <c r="O114" s="19">
        <v>8.98E+19</v>
      </c>
      <c r="P114" s="19">
        <v>4.55E+18</v>
      </c>
      <c r="Q114" s="19">
        <v>5.83E+19</v>
      </c>
      <c r="R114" s="19">
        <v>3.52E+18</v>
      </c>
      <c r="S114" s="19">
        <v>1.9E+18</v>
      </c>
      <c r="T114" s="19">
        <v>3.19E+18</v>
      </c>
      <c r="U114" s="19">
        <v>1.05E+19</v>
      </c>
      <c r="V114" s="18">
        <v>21.891999999999999</v>
      </c>
      <c r="W114" s="18">
        <v>100.52</v>
      </c>
      <c r="X114" s="19">
        <v>1270000</v>
      </c>
      <c r="Y114" s="26">
        <v>11.1</v>
      </c>
      <c r="Z114" s="18">
        <v>471</v>
      </c>
      <c r="AA114" s="18">
        <v>1665</v>
      </c>
      <c r="AB114" s="18">
        <v>1591.1</v>
      </c>
      <c r="AC114" s="26">
        <v>12</v>
      </c>
      <c r="AD114" s="25">
        <v>0.15</v>
      </c>
      <c r="AE114" s="25">
        <v>0.70150105299999999</v>
      </c>
      <c r="AF114" s="25">
        <v>0.8</v>
      </c>
      <c r="AG114" s="19">
        <v>1.08E+17</v>
      </c>
      <c r="AH114" s="15"/>
    </row>
    <row r="115" spans="1:35">
      <c r="A115" s="15"/>
      <c r="B115" s="18" t="s">
        <v>108</v>
      </c>
      <c r="C115" s="18" t="s">
        <v>111</v>
      </c>
      <c r="D115" s="19">
        <v>5.84E+16</v>
      </c>
      <c r="E115" s="19">
        <v>1800000</v>
      </c>
      <c r="F115" s="19">
        <v>4430</v>
      </c>
      <c r="G115" s="18">
        <v>44.6</v>
      </c>
      <c r="H115" s="18">
        <v>3.32</v>
      </c>
      <c r="I115" s="26">
        <v>115.96</v>
      </c>
      <c r="J115" s="19">
        <v>125000000</v>
      </c>
      <c r="K115" s="19">
        <v>1080000</v>
      </c>
      <c r="L115" s="19">
        <v>2.1400000000000001E-9</v>
      </c>
      <c r="M115" s="19">
        <v>1.11E+20</v>
      </c>
      <c r="N115" s="19">
        <v>1.69E+20</v>
      </c>
      <c r="O115" s="19">
        <v>6.46E+19</v>
      </c>
      <c r="P115" s="19">
        <v>4.21E+18</v>
      </c>
      <c r="Q115" s="19">
        <v>3.92E+19</v>
      </c>
      <c r="R115" s="19">
        <v>2.4E+18</v>
      </c>
      <c r="S115" s="19">
        <v>1.53E+18</v>
      </c>
      <c r="T115" s="19">
        <v>2.41E+18</v>
      </c>
      <c r="U115" s="19">
        <v>7.07E+18</v>
      </c>
      <c r="V115" s="18">
        <v>21.888999999999999</v>
      </c>
      <c r="W115" s="18">
        <v>100.52</v>
      </c>
      <c r="X115" s="19">
        <v>1270000</v>
      </c>
      <c r="Y115" s="26">
        <v>11.4</v>
      </c>
      <c r="Z115" s="18">
        <v>562</v>
      </c>
      <c r="AA115" s="18">
        <v>1641</v>
      </c>
      <c r="AB115" s="18">
        <v>1591.3</v>
      </c>
      <c r="AC115" s="26">
        <v>19.7</v>
      </c>
      <c r="AD115" s="25">
        <v>0.15</v>
      </c>
      <c r="AE115" s="25">
        <v>0.70150105299999999</v>
      </c>
      <c r="AF115" s="25">
        <v>0.8</v>
      </c>
      <c r="AG115" s="19">
        <v>1.08E+17</v>
      </c>
      <c r="AH115" s="15"/>
    </row>
    <row r="116" spans="1:35">
      <c r="A116" s="15"/>
      <c r="B116" s="18" t="s">
        <v>108</v>
      </c>
      <c r="C116" s="18" t="s">
        <v>112</v>
      </c>
      <c r="D116" s="19">
        <v>5.09E+16</v>
      </c>
      <c r="E116" s="19">
        <v>1350000</v>
      </c>
      <c r="F116" s="19">
        <v>4200</v>
      </c>
      <c r="G116" s="18">
        <v>60.1</v>
      </c>
      <c r="H116" s="18">
        <v>4.58</v>
      </c>
      <c r="I116" s="26">
        <v>156.26</v>
      </c>
      <c r="J116" s="19">
        <v>166000000</v>
      </c>
      <c r="K116" s="19">
        <v>1220000</v>
      </c>
      <c r="L116" s="19">
        <v>3.2599999999999999E-9</v>
      </c>
      <c r="M116" s="19">
        <v>1.28E+20</v>
      </c>
      <c r="N116" s="19">
        <v>1.8E+20</v>
      </c>
      <c r="O116" s="19">
        <v>9.77E+19</v>
      </c>
      <c r="P116" s="19">
        <v>5.5E+18</v>
      </c>
      <c r="Q116" s="19">
        <v>9.21E+18</v>
      </c>
      <c r="R116" s="19">
        <v>1.55E+18</v>
      </c>
      <c r="S116" s="19">
        <v>2.35E+18</v>
      </c>
      <c r="T116" s="19">
        <v>2.19E+18</v>
      </c>
      <c r="U116" s="19">
        <v>4.52E+18</v>
      </c>
      <c r="V116" s="18">
        <v>21.86</v>
      </c>
      <c r="W116" s="18">
        <v>100.54</v>
      </c>
      <c r="X116" s="19">
        <v>1270000</v>
      </c>
      <c r="Y116" s="26">
        <v>11.6</v>
      </c>
      <c r="Z116" s="18">
        <v>752</v>
      </c>
      <c r="AA116" s="18">
        <v>1640</v>
      </c>
      <c r="AB116" s="18">
        <v>1591.3</v>
      </c>
      <c r="AC116" s="26">
        <v>41.8</v>
      </c>
      <c r="AD116" s="25">
        <v>0.15</v>
      </c>
      <c r="AE116" s="25">
        <v>0.70150105299999999</v>
      </c>
      <c r="AF116" s="25">
        <v>0.8</v>
      </c>
      <c r="AG116" s="19">
        <v>1.08E+17</v>
      </c>
      <c r="AH116" s="15"/>
    </row>
    <row r="117" spans="1:35">
      <c r="A117" s="15"/>
      <c r="B117" s="18" t="s">
        <v>108</v>
      </c>
      <c r="C117" s="18" t="s">
        <v>113</v>
      </c>
      <c r="D117" s="19">
        <v>5.94E+16</v>
      </c>
      <c r="E117" s="19">
        <v>2090000</v>
      </c>
      <c r="F117" s="19">
        <v>4440</v>
      </c>
      <c r="G117" s="18">
        <v>39.799999999999997</v>
      </c>
      <c r="H117" s="18">
        <v>2.95</v>
      </c>
      <c r="I117" s="26">
        <v>103.48</v>
      </c>
      <c r="J117" s="19">
        <v>258000000</v>
      </c>
      <c r="K117" s="19">
        <v>657000</v>
      </c>
      <c r="L117" s="19">
        <v>4.3500000000000001E-9</v>
      </c>
      <c r="M117" s="19">
        <v>1.73E+20</v>
      </c>
      <c r="N117" s="19">
        <v>2.5E+20</v>
      </c>
      <c r="O117" s="19">
        <v>9.52E+19</v>
      </c>
      <c r="P117" s="19">
        <v>6.09E+18</v>
      </c>
      <c r="Q117" s="19">
        <v>4.74E+19</v>
      </c>
      <c r="R117" s="19">
        <v>2.37E+18</v>
      </c>
      <c r="S117" s="19">
        <v>1.57E+18</v>
      </c>
      <c r="T117" s="19">
        <v>2.59E+18</v>
      </c>
      <c r="U117" s="19">
        <v>8.57E+18</v>
      </c>
      <c r="V117" s="18">
        <v>21.83</v>
      </c>
      <c r="W117" s="18">
        <v>100.57</v>
      </c>
      <c r="X117" s="19">
        <v>1280000</v>
      </c>
      <c r="Y117" s="26">
        <v>12.8</v>
      </c>
      <c r="Z117" s="18">
        <v>704</v>
      </c>
      <c r="AA117" s="18">
        <v>1717</v>
      </c>
      <c r="AB117" s="18">
        <v>1605.7</v>
      </c>
      <c r="AC117" s="26">
        <v>14.5</v>
      </c>
      <c r="AD117" s="25">
        <v>0.15</v>
      </c>
      <c r="AE117" s="25">
        <v>0.70150105299999999</v>
      </c>
      <c r="AF117" s="25">
        <v>0.8</v>
      </c>
      <c r="AG117" s="19">
        <v>1.08E+17</v>
      </c>
      <c r="AH117" s="15"/>
    </row>
    <row r="118" spans="1:35">
      <c r="A118" s="15"/>
      <c r="B118" s="18" t="s">
        <v>108</v>
      </c>
      <c r="C118" s="18" t="s">
        <v>114</v>
      </c>
      <c r="D118" s="19">
        <v>8.22E+16</v>
      </c>
      <c r="E118" s="19">
        <v>961000</v>
      </c>
      <c r="F118" s="19">
        <v>2940</v>
      </c>
      <c r="G118" s="18">
        <v>82.6</v>
      </c>
      <c r="H118" s="18">
        <v>6.19</v>
      </c>
      <c r="I118" s="26">
        <v>214.76</v>
      </c>
      <c r="J118" s="19">
        <v>161000000</v>
      </c>
      <c r="K118" s="19">
        <v>1090000</v>
      </c>
      <c r="L118" s="19">
        <v>1.9599999999999998E-9</v>
      </c>
      <c r="M118" s="19">
        <v>1.96E+20</v>
      </c>
      <c r="N118" s="19">
        <v>2.68E+20</v>
      </c>
      <c r="O118" s="19">
        <v>1.31E+20</v>
      </c>
      <c r="P118" s="19">
        <v>1.17E+19</v>
      </c>
      <c r="Q118" s="19">
        <v>5.94E+19</v>
      </c>
      <c r="R118" s="19">
        <v>2.88E+18</v>
      </c>
      <c r="S118" s="19">
        <v>2.51E+18</v>
      </c>
      <c r="T118" s="19">
        <v>2.57E+18</v>
      </c>
      <c r="U118" s="19">
        <v>1.09E+19</v>
      </c>
      <c r="V118" s="18">
        <v>21.861000000000001</v>
      </c>
      <c r="W118" s="18">
        <v>100.53</v>
      </c>
      <c r="X118" s="19">
        <v>1260000</v>
      </c>
      <c r="Y118" s="26">
        <v>12.1</v>
      </c>
      <c r="Z118" s="18">
        <v>899</v>
      </c>
      <c r="AA118" s="18">
        <v>1584</v>
      </c>
      <c r="AB118" s="18">
        <v>1580.6</v>
      </c>
      <c r="AC118" s="26">
        <v>95</v>
      </c>
      <c r="AD118" s="25">
        <v>0.15</v>
      </c>
      <c r="AE118" s="25">
        <v>0.70150105299999999</v>
      </c>
      <c r="AF118" s="25">
        <v>0.8</v>
      </c>
      <c r="AG118" s="19">
        <v>1.08E+17</v>
      </c>
      <c r="AH118" s="15"/>
    </row>
    <row r="119" spans="1:35">
      <c r="A119" s="15"/>
      <c r="B119" s="18" t="s">
        <v>108</v>
      </c>
      <c r="C119" s="18" t="s">
        <v>115</v>
      </c>
      <c r="D119" s="19">
        <v>1.31E+17</v>
      </c>
      <c r="E119" s="19">
        <v>1260000</v>
      </c>
      <c r="F119" s="19">
        <v>4240</v>
      </c>
      <c r="G119" s="18">
        <v>61.2</v>
      </c>
      <c r="H119" s="18">
        <v>4.7</v>
      </c>
      <c r="I119" s="26">
        <v>159.12</v>
      </c>
      <c r="J119" s="19">
        <v>482000000</v>
      </c>
      <c r="K119" s="19">
        <v>1400000</v>
      </c>
      <c r="L119" s="19">
        <v>3.6899999999999999E-9</v>
      </c>
      <c r="M119" s="19">
        <v>3.11E+20</v>
      </c>
      <c r="N119" s="19">
        <v>4.51E+20</v>
      </c>
      <c r="O119" s="19">
        <v>2.19E+20</v>
      </c>
      <c r="P119" s="19">
        <v>1.02E+19</v>
      </c>
      <c r="Q119" s="19">
        <v>1.47E+20</v>
      </c>
      <c r="R119" s="19">
        <v>4.11E+18</v>
      </c>
      <c r="S119" s="19">
        <v>3.18E+18</v>
      </c>
      <c r="T119" s="19">
        <v>2.69E+18</v>
      </c>
      <c r="U119" s="19">
        <v>2.25E+19</v>
      </c>
      <c r="V119" s="18">
        <v>21.861000000000001</v>
      </c>
      <c r="W119" s="18">
        <v>100.52</v>
      </c>
      <c r="X119" s="19">
        <v>1250000</v>
      </c>
      <c r="Y119" s="26">
        <v>11.7</v>
      </c>
      <c r="Z119" s="18">
        <v>907</v>
      </c>
      <c r="AA119" s="18">
        <v>1546</v>
      </c>
      <c r="AB119" s="18">
        <v>1572.1</v>
      </c>
      <c r="AC119" s="26">
        <v>128.4</v>
      </c>
      <c r="AD119" s="25">
        <v>0.15</v>
      </c>
      <c r="AE119" s="25">
        <v>0.70150105299999999</v>
      </c>
      <c r="AF119" s="25">
        <v>0.8</v>
      </c>
      <c r="AG119" s="19">
        <v>1.08E+17</v>
      </c>
      <c r="AH119" s="15"/>
      <c r="AI119" s="238"/>
    </row>
    <row r="120" spans="1:35">
      <c r="A120" s="15"/>
      <c r="B120" s="18" t="s">
        <v>108</v>
      </c>
      <c r="C120" s="18" t="s">
        <v>116</v>
      </c>
      <c r="D120" s="19">
        <v>4.42E+16</v>
      </c>
      <c r="E120" s="19">
        <v>1320000</v>
      </c>
      <c r="F120" s="19">
        <v>4120</v>
      </c>
      <c r="G120" s="18">
        <v>61.3</v>
      </c>
      <c r="H120" s="18">
        <v>4.67</v>
      </c>
      <c r="I120" s="26">
        <v>159.38</v>
      </c>
      <c r="J120" s="19">
        <v>244000000</v>
      </c>
      <c r="K120" s="19">
        <v>1150000</v>
      </c>
      <c r="L120" s="19">
        <v>5.52E-9</v>
      </c>
      <c r="M120" s="19">
        <v>2.68E+20</v>
      </c>
      <c r="N120" s="19">
        <v>1.08E+20</v>
      </c>
      <c r="O120" s="19">
        <v>3.62E+19</v>
      </c>
      <c r="P120" s="19">
        <v>4.36E+18</v>
      </c>
      <c r="Q120" s="19">
        <v>1.02E+19</v>
      </c>
      <c r="R120" s="19">
        <v>1.03E+19</v>
      </c>
      <c r="S120" s="19">
        <v>6.77E+17</v>
      </c>
      <c r="T120" s="19">
        <v>2.59E+18</v>
      </c>
      <c r="U120" s="19">
        <v>6.71E+17</v>
      </c>
      <c r="V120" s="18">
        <v>21.747</v>
      </c>
      <c r="W120" s="18">
        <v>100.45</v>
      </c>
      <c r="X120" s="19">
        <v>1250000</v>
      </c>
      <c r="Y120" s="26">
        <v>12.2</v>
      </c>
      <c r="Z120" s="18">
        <v>831</v>
      </c>
      <c r="AA120" s="18">
        <v>1642</v>
      </c>
      <c r="AB120" s="18">
        <v>1580</v>
      </c>
      <c r="AC120" s="26">
        <v>128.9</v>
      </c>
      <c r="AD120" s="25">
        <v>0.15</v>
      </c>
      <c r="AE120" s="25">
        <v>0.70150105299999999</v>
      </c>
      <c r="AF120" s="25">
        <v>0.8</v>
      </c>
      <c r="AG120" s="19">
        <v>1.08E+17</v>
      </c>
      <c r="AH120" s="15"/>
    </row>
    <row r="121" spans="1:35">
      <c r="A121" s="15"/>
      <c r="B121" s="18" t="s">
        <v>108</v>
      </c>
      <c r="C121" s="18" t="s">
        <v>117</v>
      </c>
      <c r="D121" s="19">
        <v>9.31E+16</v>
      </c>
      <c r="E121" s="19">
        <v>1190000</v>
      </c>
      <c r="F121" s="19">
        <v>5170</v>
      </c>
      <c r="G121" s="18">
        <v>64.7</v>
      </c>
      <c r="H121" s="18">
        <v>5.28</v>
      </c>
      <c r="I121" s="26">
        <v>168.22</v>
      </c>
      <c r="J121" s="19">
        <v>251000000</v>
      </c>
      <c r="K121" s="19">
        <v>1160000</v>
      </c>
      <c r="L121" s="19">
        <v>2.7000000000000002E-9</v>
      </c>
      <c r="M121" s="19">
        <v>2.27E+20</v>
      </c>
      <c r="N121" s="19">
        <v>2.84E+20</v>
      </c>
      <c r="O121" s="19">
        <v>1.4E+20</v>
      </c>
      <c r="P121" s="19">
        <v>9.91E+18</v>
      </c>
      <c r="Q121" s="19">
        <v>5.84E+19</v>
      </c>
      <c r="R121" s="19">
        <v>4.85E+18</v>
      </c>
      <c r="S121" s="19">
        <v>1.73E+18</v>
      </c>
      <c r="T121" s="19">
        <v>2.62E+18</v>
      </c>
      <c r="U121" s="19">
        <v>9.83E+18</v>
      </c>
      <c r="V121" s="18">
        <v>21.759</v>
      </c>
      <c r="W121" s="18">
        <v>100.36</v>
      </c>
      <c r="X121" s="19">
        <v>1220000</v>
      </c>
      <c r="Y121" s="26">
        <v>12.4</v>
      </c>
      <c r="Z121" s="18">
        <v>832</v>
      </c>
      <c r="AA121" s="18">
        <v>1542</v>
      </c>
      <c r="AB121" s="18">
        <v>1541.4</v>
      </c>
      <c r="AC121" s="26">
        <v>38</v>
      </c>
      <c r="AD121" s="25">
        <v>0.15</v>
      </c>
      <c r="AE121" s="25">
        <v>0.70150105299999999</v>
      </c>
      <c r="AF121" s="25">
        <v>0.8</v>
      </c>
      <c r="AG121" s="19">
        <v>1.08E+17</v>
      </c>
      <c r="AH121" s="15"/>
    </row>
    <row r="122" spans="1:35">
      <c r="A122" s="15"/>
      <c r="B122" s="18" t="s">
        <v>108</v>
      </c>
      <c r="C122" s="18" t="s">
        <v>118</v>
      </c>
      <c r="D122" s="19">
        <v>8.61E+16</v>
      </c>
      <c r="E122" s="19">
        <v>1730000</v>
      </c>
      <c r="F122" s="19">
        <v>5590</v>
      </c>
      <c r="G122" s="18">
        <v>42.7</v>
      </c>
      <c r="H122" s="18">
        <v>3.28</v>
      </c>
      <c r="I122" s="26">
        <v>111.02</v>
      </c>
      <c r="J122" s="19">
        <v>411000000</v>
      </c>
      <c r="K122" s="19">
        <v>1270000</v>
      </c>
      <c r="L122" s="19">
        <v>4.7699999999999999E-9</v>
      </c>
      <c r="M122" s="19">
        <v>2.63E+20</v>
      </c>
      <c r="N122" s="19">
        <v>3.24E+20</v>
      </c>
      <c r="O122" s="19">
        <v>1.33E+20</v>
      </c>
      <c r="P122" s="19">
        <v>1.16E+19</v>
      </c>
      <c r="Q122" s="19">
        <v>5.97E+19</v>
      </c>
      <c r="R122" s="19">
        <v>4.14E+18</v>
      </c>
      <c r="S122" s="19">
        <v>1.97E+18</v>
      </c>
      <c r="T122" s="19">
        <v>2.59E+18</v>
      </c>
      <c r="U122" s="19">
        <v>9.63E+18</v>
      </c>
      <c r="V122" s="18">
        <v>21.818000000000001</v>
      </c>
      <c r="W122" s="18">
        <v>100.44</v>
      </c>
      <c r="X122" s="19">
        <v>1230000</v>
      </c>
      <c r="Y122" s="26">
        <v>10.6</v>
      </c>
      <c r="Z122" s="18">
        <v>939</v>
      </c>
      <c r="AA122" s="18">
        <v>1491</v>
      </c>
      <c r="AB122" s="18">
        <v>1547.9</v>
      </c>
      <c r="AC122" s="26">
        <v>489.9</v>
      </c>
      <c r="AD122" s="25">
        <v>0.15</v>
      </c>
      <c r="AE122" s="25">
        <v>0.70150105299999999</v>
      </c>
      <c r="AF122" s="25">
        <v>0.8</v>
      </c>
      <c r="AG122" s="19">
        <v>1.08E+17</v>
      </c>
      <c r="AH122" s="15"/>
    </row>
    <row r="123" spans="1:35">
      <c r="A123" s="15"/>
      <c r="B123" s="18" t="s">
        <v>108</v>
      </c>
      <c r="C123" s="18" t="s">
        <v>119</v>
      </c>
      <c r="D123" s="19">
        <v>1.09E+17</v>
      </c>
      <c r="E123" s="19">
        <v>1510000</v>
      </c>
      <c r="F123" s="19">
        <v>3500</v>
      </c>
      <c r="G123" s="18">
        <v>47.5</v>
      </c>
      <c r="H123" s="18">
        <v>3.45</v>
      </c>
      <c r="I123" s="26">
        <v>123.5</v>
      </c>
      <c r="J123" s="19">
        <v>607000000</v>
      </c>
      <c r="K123" s="19">
        <v>1420000</v>
      </c>
      <c r="L123" s="19">
        <v>5.5599999999999998E-9</v>
      </c>
      <c r="M123" s="19">
        <v>3.46E+20</v>
      </c>
      <c r="N123" s="19">
        <v>4.08E+20</v>
      </c>
      <c r="O123" s="19">
        <v>1.98E+20</v>
      </c>
      <c r="P123" s="19">
        <v>1.37E+19</v>
      </c>
      <c r="Q123" s="19">
        <v>1.25E+20</v>
      </c>
      <c r="R123" s="19">
        <v>6.25E+18</v>
      </c>
      <c r="S123" s="19">
        <v>2.7E+18</v>
      </c>
      <c r="T123" s="19">
        <v>2.88E+18</v>
      </c>
      <c r="U123" s="19">
        <v>1.84E+19</v>
      </c>
      <c r="V123" s="18">
        <v>21.919</v>
      </c>
      <c r="W123" s="18">
        <v>100.36</v>
      </c>
      <c r="X123" s="19">
        <v>1220000</v>
      </c>
      <c r="Y123" s="26">
        <v>10</v>
      </c>
      <c r="Z123" s="18">
        <v>1049</v>
      </c>
      <c r="AA123" s="18">
        <v>1427</v>
      </c>
      <c r="AB123" s="18">
        <v>1524.2</v>
      </c>
      <c r="AC123" s="26">
        <v>1010.8</v>
      </c>
      <c r="AD123" s="25">
        <v>0.15</v>
      </c>
      <c r="AE123" s="25">
        <v>0.70150105299999999</v>
      </c>
      <c r="AF123" s="25">
        <v>0.8</v>
      </c>
      <c r="AG123" s="19">
        <v>1.08E+17</v>
      </c>
      <c r="AH123" s="15"/>
    </row>
    <row r="124" spans="1:35">
      <c r="A124" s="15"/>
      <c r="B124" s="18" t="s">
        <v>108</v>
      </c>
      <c r="C124" s="18" t="s">
        <v>120</v>
      </c>
      <c r="D124" s="19">
        <v>3.49E+16</v>
      </c>
      <c r="E124" s="19">
        <v>3720000</v>
      </c>
      <c r="F124" s="19">
        <v>7770</v>
      </c>
      <c r="G124" s="18">
        <v>20.7</v>
      </c>
      <c r="H124" s="18">
        <v>1.58</v>
      </c>
      <c r="I124" s="26">
        <v>53.82</v>
      </c>
      <c r="J124" s="19">
        <v>281000000</v>
      </c>
      <c r="K124" s="19">
        <v>1200000</v>
      </c>
      <c r="L124" s="19">
        <v>8.0600000000000007E-9</v>
      </c>
      <c r="M124" s="19">
        <v>2.19E+20</v>
      </c>
      <c r="N124" s="19">
        <v>1.31E+20</v>
      </c>
      <c r="O124" s="19">
        <v>3.69E+19</v>
      </c>
      <c r="P124" s="19">
        <v>1.2E+19</v>
      </c>
      <c r="Q124" s="19">
        <v>9.64E+18</v>
      </c>
      <c r="R124" s="19">
        <v>3.77E+18</v>
      </c>
      <c r="S124" s="19">
        <v>1.06E+18</v>
      </c>
      <c r="T124" s="19">
        <v>2.44E+18</v>
      </c>
      <c r="U124" s="19">
        <v>3.21E+17</v>
      </c>
      <c r="V124" s="18">
        <v>22.085999999999999</v>
      </c>
      <c r="W124" s="18">
        <v>100.18</v>
      </c>
      <c r="X124" s="19">
        <v>1250000</v>
      </c>
      <c r="Y124" s="26">
        <v>16.100000000000001</v>
      </c>
      <c r="Z124" s="18">
        <v>883</v>
      </c>
      <c r="AA124" s="18">
        <v>1634</v>
      </c>
      <c r="AB124" s="18">
        <v>1549.1</v>
      </c>
      <c r="AC124" s="26">
        <v>11.4</v>
      </c>
      <c r="AD124" s="25">
        <v>0.15</v>
      </c>
      <c r="AE124" s="25">
        <v>0.70150105299999999</v>
      </c>
      <c r="AF124" s="25">
        <v>0.8</v>
      </c>
      <c r="AG124" s="19">
        <v>1.08E+17</v>
      </c>
      <c r="AH124" s="15"/>
    </row>
    <row r="125" spans="1:35">
      <c r="A125" s="15"/>
      <c r="B125" s="18" t="s">
        <v>108</v>
      </c>
      <c r="C125" s="18" t="s">
        <v>121</v>
      </c>
      <c r="D125" s="19">
        <v>2.64E+16</v>
      </c>
      <c r="E125" s="19">
        <v>2480000</v>
      </c>
      <c r="F125" s="19">
        <v>6070</v>
      </c>
      <c r="G125" s="18">
        <v>29.9</v>
      </c>
      <c r="H125" s="18">
        <v>2.25</v>
      </c>
      <c r="I125" s="26">
        <v>77.739999999999995</v>
      </c>
      <c r="J125" s="19">
        <v>116000000</v>
      </c>
      <c r="K125" s="19">
        <v>1070000</v>
      </c>
      <c r="L125" s="19">
        <v>4.3899999999999999E-9</v>
      </c>
      <c r="M125" s="19">
        <v>7.79E+19</v>
      </c>
      <c r="N125" s="19">
        <v>7.77E+19</v>
      </c>
      <c r="O125" s="19">
        <v>1.93E+19</v>
      </c>
      <c r="P125" s="19">
        <v>3.02E+18</v>
      </c>
      <c r="Q125" s="19">
        <v>1.17E+19</v>
      </c>
      <c r="R125" s="19">
        <v>9.25E+17</v>
      </c>
      <c r="S125" s="19">
        <v>8.28E+17</v>
      </c>
      <c r="T125" s="19">
        <v>2.26E+18</v>
      </c>
      <c r="U125" s="19">
        <v>1.26E+18</v>
      </c>
      <c r="V125" s="18">
        <v>22.035</v>
      </c>
      <c r="W125" s="18">
        <v>100.15</v>
      </c>
      <c r="X125" s="19">
        <v>1230000</v>
      </c>
      <c r="Y125" s="26">
        <v>15</v>
      </c>
      <c r="Z125" s="18">
        <v>877</v>
      </c>
      <c r="AA125" s="18">
        <v>1529</v>
      </c>
      <c r="AB125" s="18">
        <v>1525.1</v>
      </c>
      <c r="AC125" s="26">
        <v>17.899999999999999</v>
      </c>
      <c r="AD125" s="25">
        <v>0.15</v>
      </c>
      <c r="AE125" s="25">
        <v>0.70150105299999999</v>
      </c>
      <c r="AF125" s="25">
        <v>0.8</v>
      </c>
      <c r="AG125" s="19">
        <v>1.08E+17</v>
      </c>
      <c r="AH125" s="15"/>
    </row>
    <row r="126" spans="1:35">
      <c r="A126" s="15"/>
      <c r="B126" s="18" t="s">
        <v>108</v>
      </c>
      <c r="C126" s="18" t="s">
        <v>122</v>
      </c>
      <c r="D126" s="19">
        <v>2.34E+16</v>
      </c>
      <c r="E126" s="19">
        <v>1760000</v>
      </c>
      <c r="F126" s="19">
        <v>8610</v>
      </c>
      <c r="G126" s="18">
        <v>44.2</v>
      </c>
      <c r="H126" s="18">
        <v>3.8</v>
      </c>
      <c r="I126" s="26">
        <v>114.92</v>
      </c>
      <c r="J126" s="19">
        <v>515000000</v>
      </c>
      <c r="K126" s="19">
        <v>1320000</v>
      </c>
      <c r="L126" s="19">
        <v>2.2099999999999999E-8</v>
      </c>
      <c r="M126" s="19">
        <v>4.11E+20</v>
      </c>
      <c r="N126" s="19">
        <v>1.76E+20</v>
      </c>
      <c r="O126" s="19">
        <v>7.62E+19</v>
      </c>
      <c r="P126" s="19">
        <v>5.39E+18</v>
      </c>
      <c r="Q126" s="19">
        <v>8.64E+18</v>
      </c>
      <c r="R126" s="19">
        <v>1.02E+19</v>
      </c>
      <c r="S126" s="19">
        <v>1.23E+18</v>
      </c>
      <c r="T126" s="19">
        <v>2.62E+18</v>
      </c>
      <c r="U126" s="19">
        <v>3.74E+17</v>
      </c>
      <c r="V126" s="18">
        <v>21.951000000000001</v>
      </c>
      <c r="W126" s="18">
        <v>100.17</v>
      </c>
      <c r="X126" s="19">
        <v>1220000</v>
      </c>
      <c r="Y126" s="26">
        <v>16.600000000000001</v>
      </c>
      <c r="Z126" s="18">
        <v>698</v>
      </c>
      <c r="AA126" s="18">
        <v>1571</v>
      </c>
      <c r="AB126" s="18">
        <v>1519.7</v>
      </c>
      <c r="AC126" s="26">
        <v>12.1</v>
      </c>
      <c r="AD126" s="25">
        <v>0.15</v>
      </c>
      <c r="AE126" s="25">
        <v>0.70150105299999999</v>
      </c>
      <c r="AF126" s="25">
        <v>0.8</v>
      </c>
      <c r="AG126" s="19">
        <v>1.08E+17</v>
      </c>
      <c r="AH126" s="15"/>
    </row>
    <row r="127" spans="1:35">
      <c r="A127" s="15"/>
      <c r="B127" s="18" t="s">
        <v>108</v>
      </c>
      <c r="C127" s="18" t="s">
        <v>123</v>
      </c>
      <c r="D127" s="19">
        <v>3.51E+16</v>
      </c>
      <c r="E127" s="19">
        <v>1900000</v>
      </c>
      <c r="F127" s="19">
        <v>4700</v>
      </c>
      <c r="G127" s="18">
        <v>43.4</v>
      </c>
      <c r="H127" s="18">
        <v>3.26</v>
      </c>
      <c r="I127" s="26">
        <v>112.84</v>
      </c>
      <c r="J127" s="19">
        <v>668000000</v>
      </c>
      <c r="K127" s="19">
        <v>1290000</v>
      </c>
      <c r="L127" s="19">
        <v>1.9000000000000001E-8</v>
      </c>
      <c r="M127" s="19">
        <v>3.44E+20</v>
      </c>
      <c r="N127" s="19">
        <v>1.46E+20</v>
      </c>
      <c r="O127" s="19">
        <v>2.6E+19</v>
      </c>
      <c r="P127" s="19">
        <v>8.46E+18</v>
      </c>
      <c r="Q127" s="19">
        <v>8.07E+18</v>
      </c>
      <c r="R127" s="19">
        <v>1.5E+19</v>
      </c>
      <c r="S127" s="19">
        <v>8.56E+17</v>
      </c>
      <c r="T127" s="19">
        <v>2.56E+18</v>
      </c>
      <c r="U127" s="19">
        <v>1.93E+18</v>
      </c>
      <c r="V127" s="18">
        <v>21.873999999999999</v>
      </c>
      <c r="W127" s="18">
        <v>100.18</v>
      </c>
      <c r="X127" s="19">
        <v>1230000</v>
      </c>
      <c r="Y127" s="26">
        <v>16.399999999999999</v>
      </c>
      <c r="Z127" s="18">
        <v>969</v>
      </c>
      <c r="AA127" s="18">
        <v>1678</v>
      </c>
      <c r="AB127" s="18">
        <v>1537.6</v>
      </c>
      <c r="AC127" s="26">
        <v>51</v>
      </c>
      <c r="AD127" s="25">
        <v>0.15</v>
      </c>
      <c r="AE127" s="25">
        <v>0.70150105299999999</v>
      </c>
      <c r="AF127" s="25">
        <v>0.8</v>
      </c>
      <c r="AG127" s="19">
        <v>1.08E+17</v>
      </c>
      <c r="AH127" s="15"/>
    </row>
    <row r="128" spans="1:35">
      <c r="A128" s="15"/>
      <c r="B128" s="18" t="s">
        <v>9</v>
      </c>
      <c r="C128" s="18" t="s">
        <v>817</v>
      </c>
      <c r="D128" s="19">
        <v>8.3E+16</v>
      </c>
      <c r="E128" s="19">
        <v>103000</v>
      </c>
      <c r="F128" s="19">
        <v>6270</v>
      </c>
      <c r="G128" s="18">
        <v>68.3</v>
      </c>
      <c r="H128" s="18">
        <v>5.9</v>
      </c>
      <c r="I128" s="26">
        <v>177.58</v>
      </c>
      <c r="J128" s="19">
        <v>19400000</v>
      </c>
      <c r="K128" s="19">
        <v>602000</v>
      </c>
      <c r="L128" s="19">
        <v>2.3400000000000002E-10</v>
      </c>
      <c r="M128" s="19">
        <v>9.27E+19</v>
      </c>
      <c r="N128" s="19">
        <v>1.52E+20</v>
      </c>
      <c r="O128" s="19">
        <v>5.55E+19</v>
      </c>
      <c r="P128" s="19">
        <v>6.62E+19</v>
      </c>
      <c r="Q128" s="19">
        <v>2.29E+19</v>
      </c>
      <c r="R128" s="19">
        <v>2.43E+18</v>
      </c>
      <c r="S128" s="19">
        <v>1.71E+18</v>
      </c>
      <c r="T128" s="19">
        <v>4.99E+18</v>
      </c>
      <c r="U128" s="19">
        <v>3.23E+18</v>
      </c>
      <c r="V128" s="18">
        <v>23.388999999999999</v>
      </c>
      <c r="W128" s="18">
        <v>104.21</v>
      </c>
      <c r="X128" s="19">
        <v>1040000</v>
      </c>
      <c r="Y128" s="26">
        <v>13.6</v>
      </c>
      <c r="Z128" s="18">
        <v>2826</v>
      </c>
      <c r="AA128" s="18">
        <v>1509</v>
      </c>
      <c r="AB128" s="18">
        <v>1210.4000000000001</v>
      </c>
      <c r="AC128" s="26">
        <v>5476.1</v>
      </c>
      <c r="AD128" s="25">
        <v>0.56000000000000005</v>
      </c>
      <c r="AE128" s="25">
        <v>0.35835220000000001</v>
      </c>
      <c r="AF128" s="25">
        <v>0.56999999999999995</v>
      </c>
      <c r="AG128" s="19">
        <v>1.08E+17</v>
      </c>
      <c r="AH128" s="15"/>
    </row>
    <row r="129" spans="1:34">
      <c r="A129" s="15"/>
      <c r="B129" s="18" t="s">
        <v>9</v>
      </c>
      <c r="C129" s="18" t="s">
        <v>818</v>
      </c>
      <c r="D129" s="19">
        <v>7.41E+16</v>
      </c>
      <c r="E129" s="19">
        <v>127000</v>
      </c>
      <c r="F129" s="19">
        <v>5550</v>
      </c>
      <c r="G129" s="18">
        <v>68.3</v>
      </c>
      <c r="H129" s="18">
        <v>5.9</v>
      </c>
      <c r="I129" s="26">
        <v>177.58</v>
      </c>
      <c r="J129" s="19">
        <v>9940000</v>
      </c>
      <c r="K129" s="19">
        <v>308000</v>
      </c>
      <c r="L129" s="19">
        <v>1.34E-10</v>
      </c>
      <c r="M129" s="19">
        <v>8.11E+19</v>
      </c>
      <c r="N129" s="19">
        <v>9.56E+19</v>
      </c>
      <c r="O129" s="19">
        <v>3.21E+19</v>
      </c>
      <c r="P129" s="19">
        <v>4.65E+19</v>
      </c>
      <c r="Q129" s="19">
        <v>1.68E+19</v>
      </c>
      <c r="R129" s="19">
        <v>1.29E+18</v>
      </c>
      <c r="S129" s="19">
        <v>2.56E+18</v>
      </c>
      <c r="T129" s="19">
        <v>4.98E+18</v>
      </c>
      <c r="U129" s="19">
        <v>1.93E+18</v>
      </c>
      <c r="V129" s="18">
        <v>23.388999999999999</v>
      </c>
      <c r="W129" s="18">
        <v>104.21</v>
      </c>
      <c r="X129" s="19">
        <v>1040000</v>
      </c>
      <c r="Y129" s="26">
        <v>13.6</v>
      </c>
      <c r="Z129" s="18">
        <v>2826</v>
      </c>
      <c r="AA129" s="18">
        <v>1509</v>
      </c>
      <c r="AB129" s="18">
        <v>1210.4000000000001</v>
      </c>
      <c r="AC129" s="26">
        <v>5476.1</v>
      </c>
      <c r="AD129" s="25">
        <v>0.56000000000000005</v>
      </c>
      <c r="AE129" s="25">
        <v>0.35835220000000001</v>
      </c>
      <c r="AF129" s="25">
        <v>0.56999999999999995</v>
      </c>
      <c r="AG129" s="19">
        <v>1.08E+17</v>
      </c>
      <c r="AH129" s="15"/>
    </row>
    <row r="130" spans="1:34">
      <c r="A130" s="15"/>
      <c r="B130" s="18" t="s">
        <v>9</v>
      </c>
      <c r="C130" s="18" t="s">
        <v>819</v>
      </c>
      <c r="D130" s="19">
        <v>1.65E+17</v>
      </c>
      <c r="E130" s="19">
        <v>261000</v>
      </c>
      <c r="F130" s="19">
        <v>6670</v>
      </c>
      <c r="G130" s="18">
        <v>29.2</v>
      </c>
      <c r="H130" s="18">
        <v>2.23</v>
      </c>
      <c r="I130" s="26">
        <v>75.92</v>
      </c>
      <c r="J130" s="19">
        <v>72100000</v>
      </c>
      <c r="K130" s="19">
        <v>963000</v>
      </c>
      <c r="L130" s="19">
        <v>4.3799999999999999E-10</v>
      </c>
      <c r="M130" s="19">
        <v>1.16E+21</v>
      </c>
      <c r="N130" s="19">
        <v>2.01E+20</v>
      </c>
      <c r="O130" s="19">
        <v>1.48E+20</v>
      </c>
      <c r="P130" s="19">
        <v>4.01E+20</v>
      </c>
      <c r="Q130" s="19">
        <v>1.74E+19</v>
      </c>
      <c r="R130" s="19">
        <v>7.65E+18</v>
      </c>
      <c r="S130" s="19">
        <v>1.59E+18</v>
      </c>
      <c r="T130" s="19">
        <v>9.48E+18</v>
      </c>
      <c r="U130" s="19">
        <v>2.52E+18</v>
      </c>
      <c r="V130" s="18">
        <v>23.488</v>
      </c>
      <c r="W130" s="18">
        <v>104.05</v>
      </c>
      <c r="X130" s="19">
        <v>980000</v>
      </c>
      <c r="Y130" s="26">
        <v>12.2</v>
      </c>
      <c r="Z130" s="18">
        <v>2109</v>
      </c>
      <c r="AA130" s="18">
        <v>1584</v>
      </c>
      <c r="AB130" s="18">
        <v>1137.7</v>
      </c>
      <c r="AC130" s="26">
        <v>4023.7</v>
      </c>
      <c r="AD130" s="25">
        <v>0.56000000000000005</v>
      </c>
      <c r="AE130" s="25">
        <v>0.35835220000000001</v>
      </c>
      <c r="AF130" s="25">
        <v>0.56999999999999995</v>
      </c>
      <c r="AG130" s="19">
        <v>1.08E+17</v>
      </c>
      <c r="AH130" s="15"/>
    </row>
    <row r="131" spans="1:34">
      <c r="A131" s="15"/>
      <c r="B131" s="18" t="s">
        <v>9</v>
      </c>
      <c r="C131" s="18" t="s">
        <v>820</v>
      </c>
      <c r="D131" s="19">
        <v>1.1E+17</v>
      </c>
      <c r="E131" s="19">
        <v>279000</v>
      </c>
      <c r="F131" s="19">
        <v>6980</v>
      </c>
      <c r="G131" s="18">
        <v>29.2</v>
      </c>
      <c r="H131" s="18">
        <v>2.23</v>
      </c>
      <c r="I131" s="26">
        <v>75.92</v>
      </c>
      <c r="J131" s="19">
        <v>77400000</v>
      </c>
      <c r="K131" s="19">
        <v>1130000</v>
      </c>
      <c r="L131" s="19">
        <v>7.0600000000000004E-10</v>
      </c>
      <c r="M131" s="19">
        <v>7.12E+20</v>
      </c>
      <c r="N131" s="19">
        <v>1.84E+20</v>
      </c>
      <c r="O131" s="19">
        <v>1.4E+20</v>
      </c>
      <c r="P131" s="19">
        <v>4.16E+20</v>
      </c>
      <c r="Q131" s="19">
        <v>1.23E+19</v>
      </c>
      <c r="R131" s="19">
        <v>6.59E+18</v>
      </c>
      <c r="S131" s="19">
        <v>6.63E+17</v>
      </c>
      <c r="T131" s="19">
        <v>8.92E+18</v>
      </c>
      <c r="U131" s="19">
        <v>2.38E+18</v>
      </c>
      <c r="V131" s="18">
        <v>23.488</v>
      </c>
      <c r="W131" s="18">
        <v>104.05</v>
      </c>
      <c r="X131" s="19">
        <v>980000</v>
      </c>
      <c r="Y131" s="26">
        <v>12.2</v>
      </c>
      <c r="Z131" s="18">
        <v>2109</v>
      </c>
      <c r="AA131" s="18">
        <v>1584</v>
      </c>
      <c r="AB131" s="18">
        <v>1137.7</v>
      </c>
      <c r="AC131" s="26">
        <v>4023.7</v>
      </c>
      <c r="AD131" s="25">
        <v>0.56000000000000005</v>
      </c>
      <c r="AE131" s="25">
        <v>0.35835220000000001</v>
      </c>
      <c r="AF131" s="25">
        <v>0.56999999999999995</v>
      </c>
      <c r="AG131" s="19">
        <v>1.08E+17</v>
      </c>
      <c r="AH131" s="15"/>
    </row>
    <row r="132" spans="1:34">
      <c r="A132" s="15"/>
      <c r="B132" s="18" t="s">
        <v>9</v>
      </c>
      <c r="C132" s="18" t="s">
        <v>821</v>
      </c>
      <c r="D132" s="19">
        <v>3.3E+16</v>
      </c>
      <c r="E132" s="19">
        <v>521000</v>
      </c>
      <c r="F132" s="19">
        <v>13200</v>
      </c>
      <c r="G132" s="18">
        <v>16.600000000000001</v>
      </c>
      <c r="H132" s="18">
        <v>1.33</v>
      </c>
      <c r="I132" s="26">
        <v>43.16</v>
      </c>
      <c r="J132" s="19">
        <v>90000000</v>
      </c>
      <c r="K132" s="19">
        <v>1410000</v>
      </c>
      <c r="L132" s="19">
        <v>2.7299999999999999E-9</v>
      </c>
      <c r="M132" s="19">
        <v>2.03E+20</v>
      </c>
      <c r="N132" s="19">
        <v>9.48E+19</v>
      </c>
      <c r="O132" s="19">
        <v>4.96E+20</v>
      </c>
      <c r="P132" s="19">
        <v>3.9E+20</v>
      </c>
      <c r="Q132" s="19">
        <v>6.98E+18</v>
      </c>
      <c r="R132" s="19">
        <v>6.16E+18</v>
      </c>
      <c r="S132" s="19">
        <v>1.12E+18</v>
      </c>
      <c r="T132" s="19">
        <v>5.38E+18</v>
      </c>
      <c r="U132" s="19">
        <v>2.84E+17</v>
      </c>
      <c r="V132" s="18">
        <v>23.334</v>
      </c>
      <c r="W132" s="18">
        <v>103.66</v>
      </c>
      <c r="X132" s="19">
        <v>1060000</v>
      </c>
      <c r="Y132" s="26">
        <v>13.7</v>
      </c>
      <c r="Z132" s="18">
        <v>906</v>
      </c>
      <c r="AA132" s="18">
        <v>1760</v>
      </c>
      <c r="AB132" s="18">
        <v>1242.4000000000001</v>
      </c>
      <c r="AC132" s="26">
        <v>114.9</v>
      </c>
      <c r="AD132" s="25">
        <v>0.56000000000000005</v>
      </c>
      <c r="AE132" s="25">
        <v>0.35835220000000001</v>
      </c>
      <c r="AF132" s="25">
        <v>0.56999999999999995</v>
      </c>
      <c r="AG132" s="19">
        <v>1.08E+17</v>
      </c>
      <c r="AH132" s="15"/>
    </row>
    <row r="133" spans="1:34">
      <c r="A133" s="15"/>
      <c r="B133" s="18" t="s">
        <v>9</v>
      </c>
      <c r="C133" s="18" t="s">
        <v>822</v>
      </c>
      <c r="D133" s="19">
        <v>3.23E+16</v>
      </c>
      <c r="E133" s="19">
        <v>474000</v>
      </c>
      <c r="F133" s="19">
        <v>15000</v>
      </c>
      <c r="G133" s="18">
        <v>16.600000000000001</v>
      </c>
      <c r="H133" s="18">
        <v>1.33</v>
      </c>
      <c r="I133" s="26">
        <v>43.16</v>
      </c>
      <c r="J133" s="19">
        <v>92100000</v>
      </c>
      <c r="K133" s="19">
        <v>1990000</v>
      </c>
      <c r="L133" s="19">
        <v>2.8499999999999999E-9</v>
      </c>
      <c r="M133" s="19">
        <v>1.87E+20</v>
      </c>
      <c r="N133" s="19">
        <v>9.11E+19</v>
      </c>
      <c r="O133" s="19">
        <v>4.93E+20</v>
      </c>
      <c r="P133" s="19">
        <v>4.04E+20</v>
      </c>
      <c r="Q133" s="19">
        <v>5.71E+18</v>
      </c>
      <c r="R133" s="19">
        <v>6.35E+18</v>
      </c>
      <c r="S133" s="19">
        <v>1.43E+18</v>
      </c>
      <c r="T133" s="19">
        <v>4.55E+18</v>
      </c>
      <c r="U133" s="19">
        <v>2.9E+17</v>
      </c>
      <c r="V133" s="18">
        <v>23.334</v>
      </c>
      <c r="W133" s="18">
        <v>103.66</v>
      </c>
      <c r="X133" s="19">
        <v>1060000</v>
      </c>
      <c r="Y133" s="26">
        <v>13.7</v>
      </c>
      <c r="Z133" s="18">
        <v>906</v>
      </c>
      <c r="AA133" s="18">
        <v>1760</v>
      </c>
      <c r="AB133" s="18">
        <v>1242.4000000000001</v>
      </c>
      <c r="AC133" s="26">
        <v>114.9</v>
      </c>
      <c r="AD133" s="25">
        <v>0.56000000000000005</v>
      </c>
      <c r="AE133" s="25">
        <v>0.35835220000000001</v>
      </c>
      <c r="AF133" s="25">
        <v>0.56999999999999995</v>
      </c>
      <c r="AG133" s="19">
        <v>1.08E+17</v>
      </c>
      <c r="AH133" s="15"/>
    </row>
    <row r="134" spans="1:34">
      <c r="A134" s="15"/>
      <c r="B134" s="18" t="s">
        <v>9</v>
      </c>
      <c r="C134" s="18" t="s">
        <v>823</v>
      </c>
      <c r="D134" s="19">
        <v>6.9E+16</v>
      </c>
      <c r="E134" s="19">
        <v>55100</v>
      </c>
      <c r="F134" s="19">
        <v>3460</v>
      </c>
      <c r="G134" s="18">
        <v>153.80000000000001</v>
      </c>
      <c r="H134" s="18">
        <v>16.04</v>
      </c>
      <c r="I134" s="26">
        <v>399.88</v>
      </c>
      <c r="J134" s="19">
        <v>19600000</v>
      </c>
      <c r="K134" s="19">
        <v>510000</v>
      </c>
      <c r="L134" s="19">
        <v>2.84E-10</v>
      </c>
      <c r="M134" s="19">
        <v>2.25E+20</v>
      </c>
      <c r="N134" s="19">
        <v>1.7E+20</v>
      </c>
      <c r="O134" s="19">
        <v>1.29E+20</v>
      </c>
      <c r="P134" s="19">
        <v>1.76E+20</v>
      </c>
      <c r="Q134" s="19">
        <v>3.46E+19</v>
      </c>
      <c r="R134" s="19">
        <v>5.47E+18</v>
      </c>
      <c r="S134" s="19">
        <v>4.42E+18</v>
      </c>
      <c r="T134" s="19">
        <v>7.81E+18</v>
      </c>
      <c r="U134" s="19">
        <v>8.71E+18</v>
      </c>
      <c r="V134" s="18">
        <v>24.286000000000001</v>
      </c>
      <c r="W134" s="18">
        <v>101.85</v>
      </c>
      <c r="X134" s="19">
        <v>937000</v>
      </c>
      <c r="Y134" s="26">
        <v>18.8</v>
      </c>
      <c r="Z134" s="18">
        <v>2995</v>
      </c>
      <c r="AA134" s="18">
        <v>1672</v>
      </c>
      <c r="AB134" s="18">
        <v>1042</v>
      </c>
      <c r="AC134" s="26">
        <v>32909.300000000003</v>
      </c>
      <c r="AD134" s="25">
        <v>0.56000000000000005</v>
      </c>
      <c r="AE134" s="25">
        <v>0.35835220000000001</v>
      </c>
      <c r="AF134" s="25">
        <v>0.56999999999999995</v>
      </c>
      <c r="AG134" s="19">
        <v>1.08E+17</v>
      </c>
      <c r="AH134" s="15"/>
    </row>
    <row r="135" spans="1:34">
      <c r="A135" s="15"/>
      <c r="B135" s="18" t="s">
        <v>9</v>
      </c>
      <c r="C135" s="18" t="s">
        <v>824</v>
      </c>
      <c r="D135" s="19">
        <v>1.39E+17</v>
      </c>
      <c r="E135" s="19">
        <v>62200</v>
      </c>
      <c r="F135" s="19">
        <v>5620</v>
      </c>
      <c r="G135" s="18">
        <v>153.80000000000001</v>
      </c>
      <c r="H135" s="18">
        <v>16.04</v>
      </c>
      <c r="I135" s="26">
        <v>399.88</v>
      </c>
      <c r="J135" s="19">
        <v>39900000</v>
      </c>
      <c r="K135" s="19">
        <v>749000</v>
      </c>
      <c r="L135" s="19">
        <v>2.8799999999999999E-10</v>
      </c>
      <c r="M135" s="19">
        <v>3.83E+20</v>
      </c>
      <c r="N135" s="19">
        <v>3.97E+20</v>
      </c>
      <c r="O135" s="19">
        <v>1.81E+20</v>
      </c>
      <c r="P135" s="19">
        <v>1.37E+20</v>
      </c>
      <c r="Q135" s="19">
        <v>7.39E+19</v>
      </c>
      <c r="R135" s="19">
        <v>6.19E+18</v>
      </c>
      <c r="S135" s="19">
        <v>6.81E+18</v>
      </c>
      <c r="T135" s="19">
        <v>6.98E+18</v>
      </c>
      <c r="U135" s="19">
        <v>1.75E+19</v>
      </c>
      <c r="V135" s="18">
        <v>24.286000000000001</v>
      </c>
      <c r="W135" s="18">
        <v>101.85</v>
      </c>
      <c r="X135" s="19">
        <v>937000</v>
      </c>
      <c r="Y135" s="26">
        <v>18.8</v>
      </c>
      <c r="Z135" s="18">
        <v>2995</v>
      </c>
      <c r="AA135" s="18">
        <v>1672</v>
      </c>
      <c r="AB135" s="18">
        <v>1042</v>
      </c>
      <c r="AC135" s="26">
        <v>32909.300000000003</v>
      </c>
      <c r="AD135" s="25">
        <v>0.56000000000000005</v>
      </c>
      <c r="AE135" s="25">
        <v>0.35835220000000001</v>
      </c>
      <c r="AF135" s="25">
        <v>0.56999999999999995</v>
      </c>
      <c r="AG135" s="19">
        <v>1.08E+17</v>
      </c>
      <c r="AH135" s="15"/>
    </row>
    <row r="136" spans="1:34">
      <c r="A136" s="15"/>
      <c r="B136" s="18" t="s">
        <v>9</v>
      </c>
      <c r="C136" s="18" t="s">
        <v>825</v>
      </c>
      <c r="D136" s="19">
        <v>1.49E+16</v>
      </c>
      <c r="E136" s="19">
        <v>71600</v>
      </c>
      <c r="F136" s="19">
        <v>3510</v>
      </c>
      <c r="G136" s="18">
        <v>96.1</v>
      </c>
      <c r="H136" s="18">
        <v>7.8</v>
      </c>
      <c r="I136" s="26">
        <v>249.86</v>
      </c>
      <c r="J136" s="19">
        <v>7410000</v>
      </c>
      <c r="K136" s="19">
        <v>294000</v>
      </c>
      <c r="L136" s="19">
        <v>4.9800000000000004E-10</v>
      </c>
      <c r="M136" s="19">
        <v>1.34E+20</v>
      </c>
      <c r="N136" s="19">
        <v>8.34E+19</v>
      </c>
      <c r="O136" s="19">
        <v>9.68E+19</v>
      </c>
      <c r="P136" s="19">
        <v>8.81E+19</v>
      </c>
      <c r="Q136" s="19">
        <v>1.27E+19</v>
      </c>
      <c r="R136" s="19">
        <v>2.44E+18</v>
      </c>
      <c r="S136" s="19">
        <v>2.79E+18</v>
      </c>
      <c r="T136" s="19">
        <v>4.49E+18</v>
      </c>
      <c r="U136" s="19">
        <v>1.73E+18</v>
      </c>
      <c r="V136" s="18">
        <v>24.678999999999998</v>
      </c>
      <c r="W136" s="18">
        <v>101.47</v>
      </c>
      <c r="X136" s="19">
        <v>898000</v>
      </c>
      <c r="Y136" s="26">
        <v>18.3</v>
      </c>
      <c r="Z136" s="18">
        <v>2735</v>
      </c>
      <c r="AA136" s="18">
        <v>1780</v>
      </c>
      <c r="AB136" s="18">
        <v>976.9</v>
      </c>
      <c r="AC136" s="26">
        <v>22240.6</v>
      </c>
      <c r="AD136" s="25">
        <v>0.56000000000000005</v>
      </c>
      <c r="AE136" s="25">
        <v>0.35835220000000001</v>
      </c>
      <c r="AF136" s="25">
        <v>0.56999999999999995</v>
      </c>
      <c r="AG136" s="19">
        <v>1.08E+17</v>
      </c>
      <c r="AH136" s="15"/>
    </row>
    <row r="137" spans="1:34">
      <c r="A137" s="15"/>
      <c r="B137" s="18" t="s">
        <v>9</v>
      </c>
      <c r="C137" s="18" t="s">
        <v>826</v>
      </c>
      <c r="D137" s="19">
        <v>2.6E+16</v>
      </c>
      <c r="E137" s="19">
        <v>125000</v>
      </c>
      <c r="F137" s="19">
        <v>4430</v>
      </c>
      <c r="G137" s="18">
        <v>96.1</v>
      </c>
      <c r="H137" s="18">
        <v>7.8</v>
      </c>
      <c r="I137" s="26">
        <v>249.86</v>
      </c>
      <c r="J137" s="19">
        <v>12100000</v>
      </c>
      <c r="K137" s="19">
        <v>335000</v>
      </c>
      <c r="L137" s="19">
        <v>4.65E-10</v>
      </c>
      <c r="M137" s="19">
        <v>2.38E+20</v>
      </c>
      <c r="N137" s="19">
        <v>1.61E+20</v>
      </c>
      <c r="O137" s="19">
        <v>1.31E+20</v>
      </c>
      <c r="P137" s="19">
        <v>1.53E+20</v>
      </c>
      <c r="Q137" s="19">
        <v>3.07E+19</v>
      </c>
      <c r="R137" s="19">
        <v>3.89E+18</v>
      </c>
      <c r="S137" s="19">
        <v>4.48E+18</v>
      </c>
      <c r="T137" s="19">
        <v>6.82E+18</v>
      </c>
      <c r="U137" s="19">
        <v>5.28E+18</v>
      </c>
      <c r="V137" s="18">
        <v>24.678999999999998</v>
      </c>
      <c r="W137" s="18">
        <v>101.47</v>
      </c>
      <c r="X137" s="19">
        <v>898000</v>
      </c>
      <c r="Y137" s="26">
        <v>18.3</v>
      </c>
      <c r="Z137" s="18">
        <v>2735</v>
      </c>
      <c r="AA137" s="18">
        <v>1780</v>
      </c>
      <c r="AB137" s="18">
        <v>976.9</v>
      </c>
      <c r="AC137" s="26">
        <v>22240.6</v>
      </c>
      <c r="AD137" s="25">
        <v>0.56000000000000005</v>
      </c>
      <c r="AE137" s="25">
        <v>0.35835220000000001</v>
      </c>
      <c r="AF137" s="25">
        <v>0.56999999999999995</v>
      </c>
      <c r="AG137" s="19">
        <v>1.08E+17</v>
      </c>
      <c r="AH137" s="15"/>
    </row>
    <row r="138" spans="1:34">
      <c r="A138" s="15"/>
      <c r="B138" s="18" t="s">
        <v>9</v>
      </c>
      <c r="C138" s="18" t="s">
        <v>827</v>
      </c>
      <c r="D138" s="19">
        <v>2.03E+16</v>
      </c>
      <c r="E138" s="19">
        <v>92700</v>
      </c>
      <c r="F138" s="19">
        <v>2940</v>
      </c>
      <c r="G138" s="18">
        <v>86.5</v>
      </c>
      <c r="H138" s="18">
        <v>7.07</v>
      </c>
      <c r="I138" s="26">
        <v>224.9</v>
      </c>
      <c r="J138" s="19">
        <v>9810000</v>
      </c>
      <c r="K138" s="19">
        <v>315000</v>
      </c>
      <c r="L138" s="19">
        <v>4.8399999999999998E-10</v>
      </c>
      <c r="M138" s="19">
        <v>1.78E+20</v>
      </c>
      <c r="N138" s="19">
        <v>1.22E+20</v>
      </c>
      <c r="O138" s="19">
        <v>1.18E+20</v>
      </c>
      <c r="P138" s="19">
        <v>1.14E+20</v>
      </c>
      <c r="Q138" s="19">
        <v>2.23E+19</v>
      </c>
      <c r="R138" s="19">
        <v>3.2E+18</v>
      </c>
      <c r="S138" s="19">
        <v>1.93E+18</v>
      </c>
      <c r="T138" s="19">
        <v>4.03E+18</v>
      </c>
      <c r="U138" s="19">
        <v>4.02E+18</v>
      </c>
      <c r="V138" s="18">
        <v>24.673999999999999</v>
      </c>
      <c r="W138" s="18">
        <v>101.47</v>
      </c>
      <c r="X138" s="19">
        <v>898000</v>
      </c>
      <c r="Y138" s="26">
        <v>18.3</v>
      </c>
      <c r="Z138" s="18">
        <v>2735</v>
      </c>
      <c r="AA138" s="18">
        <v>1779</v>
      </c>
      <c r="AB138" s="18">
        <v>977.5</v>
      </c>
      <c r="AC138" s="26">
        <v>22320.2</v>
      </c>
      <c r="AD138" s="25">
        <v>0.56000000000000005</v>
      </c>
      <c r="AE138" s="25">
        <v>0.35835220000000001</v>
      </c>
      <c r="AF138" s="25">
        <v>0.56999999999999995</v>
      </c>
      <c r="AG138" s="19">
        <v>1.08E+17</v>
      </c>
      <c r="AH138" s="15"/>
    </row>
    <row r="139" spans="1:34">
      <c r="A139" s="15"/>
      <c r="B139" s="18" t="s">
        <v>9</v>
      </c>
      <c r="C139" s="18" t="s">
        <v>828</v>
      </c>
      <c r="D139" s="19">
        <v>2.6E+16</v>
      </c>
      <c r="E139" s="19">
        <v>126000</v>
      </c>
      <c r="F139" s="19">
        <v>6030</v>
      </c>
      <c r="G139" s="18">
        <v>86.5</v>
      </c>
      <c r="H139" s="18">
        <v>7.07</v>
      </c>
      <c r="I139" s="26">
        <v>224.9</v>
      </c>
      <c r="J139" s="19">
        <v>13600000</v>
      </c>
      <c r="K139" s="19">
        <v>383000</v>
      </c>
      <c r="L139" s="19">
        <v>5.2299999999999995E-10</v>
      </c>
      <c r="M139" s="19">
        <v>2.41E+20</v>
      </c>
      <c r="N139" s="19">
        <v>1.62E+20</v>
      </c>
      <c r="O139" s="19">
        <v>1.4E+20</v>
      </c>
      <c r="P139" s="19">
        <v>1.75E+20</v>
      </c>
      <c r="Q139" s="19">
        <v>2.97E+19</v>
      </c>
      <c r="R139" s="19">
        <v>4.62E+18</v>
      </c>
      <c r="S139" s="19">
        <v>2.52E+18</v>
      </c>
      <c r="T139" s="19">
        <v>5.17E+18</v>
      </c>
      <c r="U139" s="19">
        <v>5.47E+18</v>
      </c>
      <c r="V139" s="18">
        <v>24.673999999999999</v>
      </c>
      <c r="W139" s="18">
        <v>101.47</v>
      </c>
      <c r="X139" s="19">
        <v>898000</v>
      </c>
      <c r="Y139" s="26">
        <v>18.3</v>
      </c>
      <c r="Z139" s="18">
        <v>2735</v>
      </c>
      <c r="AA139" s="18">
        <v>1779</v>
      </c>
      <c r="AB139" s="18">
        <v>977.5</v>
      </c>
      <c r="AC139" s="26">
        <v>22320.2</v>
      </c>
      <c r="AD139" s="25">
        <v>0.56000000000000005</v>
      </c>
      <c r="AE139" s="25">
        <v>0.35835220000000001</v>
      </c>
      <c r="AF139" s="25">
        <v>0.56999999999999995</v>
      </c>
      <c r="AG139" s="19">
        <v>1.08E+17</v>
      </c>
      <c r="AH139" s="15"/>
    </row>
    <row r="140" spans="1:34">
      <c r="A140" s="15"/>
      <c r="B140" s="18" t="s">
        <v>9</v>
      </c>
      <c r="C140" s="18" t="s">
        <v>124</v>
      </c>
      <c r="D140" s="19">
        <v>1.93E+16</v>
      </c>
      <c r="E140" s="19">
        <v>57100</v>
      </c>
      <c r="F140" s="19">
        <v>3750</v>
      </c>
      <c r="G140" s="18">
        <v>144.1</v>
      </c>
      <c r="H140" s="18">
        <v>13.67</v>
      </c>
      <c r="I140" s="26">
        <v>374.66</v>
      </c>
      <c r="J140" s="19">
        <v>7620000</v>
      </c>
      <c r="K140" s="19">
        <v>294000</v>
      </c>
      <c r="L140" s="19">
        <v>3.9399999999999998E-10</v>
      </c>
      <c r="M140" s="19">
        <v>1.99E+20</v>
      </c>
      <c r="N140" s="19">
        <v>1.14E+20</v>
      </c>
      <c r="O140" s="19">
        <v>2.99E+20</v>
      </c>
      <c r="P140" s="19">
        <v>9.78E+19</v>
      </c>
      <c r="Q140" s="19">
        <v>8.45E+18</v>
      </c>
      <c r="R140" s="19">
        <v>3.99E+18</v>
      </c>
      <c r="S140" s="19">
        <v>2.17E+18</v>
      </c>
      <c r="T140" s="19">
        <v>5.06E+18</v>
      </c>
      <c r="U140" s="19">
        <v>8.08E+17</v>
      </c>
      <c r="V140" s="18">
        <v>23.870999999999999</v>
      </c>
      <c r="W140" s="18">
        <v>101.36</v>
      </c>
      <c r="X140" s="19">
        <v>999000</v>
      </c>
      <c r="Y140" s="26">
        <v>19.7</v>
      </c>
      <c r="Z140" s="18">
        <v>2415</v>
      </c>
      <c r="AA140" s="18">
        <v>1537</v>
      </c>
      <c r="AB140" s="18">
        <v>1136.5999999999999</v>
      </c>
      <c r="AC140" s="26">
        <v>3536.2</v>
      </c>
      <c r="AD140" s="25">
        <v>0.56000000000000005</v>
      </c>
      <c r="AE140" s="25">
        <v>0.35835220000000001</v>
      </c>
      <c r="AF140" s="25">
        <v>0.56999999999999995</v>
      </c>
      <c r="AG140" s="19">
        <v>1.08E+17</v>
      </c>
      <c r="AH140" s="15"/>
    </row>
    <row r="141" spans="1:34">
      <c r="A141" s="15"/>
      <c r="B141" s="18" t="s">
        <v>9</v>
      </c>
      <c r="C141" s="18" t="s">
        <v>125</v>
      </c>
      <c r="D141" s="19">
        <v>2.01E+16</v>
      </c>
      <c r="E141" s="19">
        <v>81000</v>
      </c>
      <c r="F141" s="19">
        <v>6390</v>
      </c>
      <c r="G141" s="18">
        <v>104.4</v>
      </c>
      <c r="H141" s="18">
        <v>11.02</v>
      </c>
      <c r="I141" s="26">
        <v>271.44</v>
      </c>
      <c r="J141" s="19">
        <v>8880000</v>
      </c>
      <c r="K141" s="19">
        <v>305000</v>
      </c>
      <c r="L141" s="19">
        <v>4.4200000000000002E-10</v>
      </c>
      <c r="M141" s="19">
        <v>1.21E+20</v>
      </c>
      <c r="N141" s="19">
        <v>8.76E+19</v>
      </c>
      <c r="O141" s="19">
        <v>6.45E+19</v>
      </c>
      <c r="P141" s="19">
        <v>1.76E+20</v>
      </c>
      <c r="Q141" s="19">
        <v>9.96E+18</v>
      </c>
      <c r="R141" s="19">
        <v>2.53E+18</v>
      </c>
      <c r="S141" s="19">
        <v>1.54E+18</v>
      </c>
      <c r="T141" s="19">
        <v>3.35E+18</v>
      </c>
      <c r="U141" s="19">
        <v>6.88E+17</v>
      </c>
      <c r="V141" s="18">
        <v>23.975000000000001</v>
      </c>
      <c r="W141" s="18">
        <v>100.82</v>
      </c>
      <c r="X141" s="19">
        <v>1000000</v>
      </c>
      <c r="Y141" s="26">
        <v>18.5</v>
      </c>
      <c r="Z141" s="18">
        <v>1837</v>
      </c>
      <c r="AA141" s="18">
        <v>1624</v>
      </c>
      <c r="AB141" s="18">
        <v>1137.2</v>
      </c>
      <c r="AC141" s="26">
        <v>1444.8</v>
      </c>
      <c r="AD141" s="25">
        <v>0.56000000000000005</v>
      </c>
      <c r="AE141" s="25">
        <v>0.35835220000000001</v>
      </c>
      <c r="AF141" s="25">
        <v>0.56999999999999995</v>
      </c>
      <c r="AG141" s="19">
        <v>1.08E+17</v>
      </c>
      <c r="AH141" s="15"/>
    </row>
    <row r="142" spans="1:34">
      <c r="A142" s="15"/>
      <c r="B142" s="18" t="s">
        <v>9</v>
      </c>
      <c r="C142" s="18" t="s">
        <v>126</v>
      </c>
      <c r="D142" s="19">
        <v>2.22E+16</v>
      </c>
      <c r="E142" s="19">
        <v>81600</v>
      </c>
      <c r="F142" s="19">
        <v>3140</v>
      </c>
      <c r="G142" s="18">
        <v>104.1</v>
      </c>
      <c r="H142" s="18">
        <v>8.2100000000000009</v>
      </c>
      <c r="I142" s="26">
        <v>270.66000000000003</v>
      </c>
      <c r="J142" s="19">
        <v>8620000</v>
      </c>
      <c r="K142" s="19">
        <v>298000</v>
      </c>
      <c r="L142" s="19">
        <v>3.88E-10</v>
      </c>
      <c r="M142" s="19">
        <v>1.56E+20</v>
      </c>
      <c r="N142" s="19">
        <v>9.58E+19</v>
      </c>
      <c r="O142" s="19">
        <v>9.84E+19</v>
      </c>
      <c r="P142" s="19">
        <v>2.83E+20</v>
      </c>
      <c r="Q142" s="19">
        <v>1.12E+19</v>
      </c>
      <c r="R142" s="19">
        <v>3.66E+18</v>
      </c>
      <c r="S142" s="19">
        <v>2.38E+18</v>
      </c>
      <c r="T142" s="19">
        <v>3.71E+18</v>
      </c>
      <c r="U142" s="19">
        <v>7.55E+17</v>
      </c>
      <c r="V142" s="18">
        <v>23.928999999999998</v>
      </c>
      <c r="W142" s="18">
        <v>100.84</v>
      </c>
      <c r="X142" s="19">
        <v>1020000</v>
      </c>
      <c r="Y142" s="26">
        <v>19</v>
      </c>
      <c r="Z142" s="18">
        <v>1837</v>
      </c>
      <c r="AA142" s="18">
        <v>1635</v>
      </c>
      <c r="AB142" s="18">
        <v>1153</v>
      </c>
      <c r="AC142" s="26">
        <v>1712</v>
      </c>
      <c r="AD142" s="25">
        <v>0.56000000000000005</v>
      </c>
      <c r="AE142" s="25">
        <v>0.35835220000000001</v>
      </c>
      <c r="AF142" s="25">
        <v>0.56999999999999995</v>
      </c>
      <c r="AG142" s="19">
        <v>1.08E+17</v>
      </c>
      <c r="AH142" s="15"/>
    </row>
    <row r="143" spans="1:34">
      <c r="A143" s="15"/>
      <c r="B143" s="18" t="s">
        <v>9</v>
      </c>
      <c r="C143" s="18" t="s">
        <v>127</v>
      </c>
      <c r="D143" s="19">
        <v>1.01E+16</v>
      </c>
      <c r="E143" s="19">
        <v>114000</v>
      </c>
      <c r="F143" s="19">
        <v>3520</v>
      </c>
      <c r="G143" s="18">
        <v>77.599999999999994</v>
      </c>
      <c r="H143" s="18">
        <v>5.94</v>
      </c>
      <c r="I143" s="26">
        <v>201.76</v>
      </c>
      <c r="J143" s="19">
        <v>11500000</v>
      </c>
      <c r="K143" s="19">
        <v>413000</v>
      </c>
      <c r="L143" s="19">
        <v>1.13E-9</v>
      </c>
      <c r="M143" s="19">
        <v>7.95E+19</v>
      </c>
      <c r="N143" s="19">
        <v>5.4E+19</v>
      </c>
      <c r="O143" s="19">
        <v>1.22E+19</v>
      </c>
      <c r="P143" s="19">
        <v>5.35E+18</v>
      </c>
      <c r="Q143" s="19">
        <v>9.46E+18</v>
      </c>
      <c r="R143" s="19">
        <v>8.13E+17</v>
      </c>
      <c r="S143" s="19">
        <v>9.25E+17</v>
      </c>
      <c r="T143" s="19">
        <v>2.77E+18</v>
      </c>
      <c r="U143" s="19">
        <v>3.65E+17</v>
      </c>
      <c r="V143" s="18">
        <v>23.675999999999998</v>
      </c>
      <c r="W143" s="18">
        <v>100.6</v>
      </c>
      <c r="X143" s="19">
        <v>1090000</v>
      </c>
      <c r="Y143" s="26">
        <v>19.399999999999999</v>
      </c>
      <c r="Z143" s="18">
        <v>786</v>
      </c>
      <c r="AA143" s="18">
        <v>1748</v>
      </c>
      <c r="AB143" s="18">
        <v>1248.9000000000001</v>
      </c>
      <c r="AC143" s="26">
        <v>17.899999999999999</v>
      </c>
      <c r="AD143" s="25">
        <v>0.56000000000000005</v>
      </c>
      <c r="AE143" s="25">
        <v>0.35835220000000001</v>
      </c>
      <c r="AF143" s="25">
        <v>0.56999999999999995</v>
      </c>
      <c r="AG143" s="19">
        <v>1.08E+17</v>
      </c>
      <c r="AH143" s="15"/>
    </row>
    <row r="144" spans="1:34">
      <c r="A144" s="15"/>
      <c r="B144" s="18" t="s">
        <v>9</v>
      </c>
      <c r="C144" s="18" t="s">
        <v>128</v>
      </c>
      <c r="D144" s="19">
        <v>1.62E+16</v>
      </c>
      <c r="E144" s="19">
        <v>77000</v>
      </c>
      <c r="F144" s="19">
        <v>3290</v>
      </c>
      <c r="G144" s="18">
        <v>110</v>
      </c>
      <c r="H144" s="18">
        <v>8.91</v>
      </c>
      <c r="I144" s="26">
        <v>286</v>
      </c>
      <c r="J144" s="19">
        <v>6370000</v>
      </c>
      <c r="K144" s="19">
        <v>283000</v>
      </c>
      <c r="L144" s="19">
        <v>3.9199999999999999E-10</v>
      </c>
      <c r="M144" s="19">
        <v>1.54E+20</v>
      </c>
      <c r="N144" s="19">
        <v>7.01E+19</v>
      </c>
      <c r="O144" s="19">
        <v>6.63E+19</v>
      </c>
      <c r="P144" s="19">
        <v>1.87E+20</v>
      </c>
      <c r="Q144" s="19">
        <v>1.06E+19</v>
      </c>
      <c r="R144" s="19">
        <v>2.4E+18</v>
      </c>
      <c r="S144" s="19">
        <v>2.51E+18</v>
      </c>
      <c r="T144" s="19">
        <v>4.86E+18</v>
      </c>
      <c r="U144" s="19">
        <v>7.63E+17</v>
      </c>
      <c r="V144" s="18">
        <v>23.873000000000001</v>
      </c>
      <c r="W144" s="18">
        <v>100.79</v>
      </c>
      <c r="X144" s="19">
        <v>1030000</v>
      </c>
      <c r="Y144" s="26">
        <v>18.100000000000001</v>
      </c>
      <c r="Z144" s="18">
        <v>1923</v>
      </c>
      <c r="AA144" s="18">
        <v>1628</v>
      </c>
      <c r="AB144" s="18">
        <v>1172.0999999999999</v>
      </c>
      <c r="AC144" s="26">
        <v>2518.6999999999998</v>
      </c>
      <c r="AD144" s="25">
        <v>0.56000000000000005</v>
      </c>
      <c r="AE144" s="25">
        <v>0.35835220000000001</v>
      </c>
      <c r="AF144" s="25">
        <v>0.56999999999999995</v>
      </c>
      <c r="AG144" s="19">
        <v>1.08E+17</v>
      </c>
      <c r="AH144" s="15"/>
    </row>
    <row r="145" spans="1:34">
      <c r="A145" s="15"/>
      <c r="B145" s="18" t="s">
        <v>9</v>
      </c>
      <c r="C145" s="18" t="s">
        <v>129</v>
      </c>
      <c r="D145" s="19">
        <v>1.26E+16</v>
      </c>
      <c r="E145" s="19">
        <v>71200</v>
      </c>
      <c r="F145" s="19">
        <v>3050</v>
      </c>
      <c r="G145" s="18">
        <v>119.2</v>
      </c>
      <c r="H145" s="18">
        <v>9.65</v>
      </c>
      <c r="I145" s="26">
        <v>309.92</v>
      </c>
      <c r="J145" s="19">
        <v>6820000</v>
      </c>
      <c r="K145" s="19">
        <v>280000</v>
      </c>
      <c r="L145" s="19">
        <v>5.4199999999999999E-10</v>
      </c>
      <c r="M145" s="19">
        <v>7.96E+19</v>
      </c>
      <c r="N145" s="19">
        <v>5.16E+19</v>
      </c>
      <c r="O145" s="19">
        <v>4.08E+19</v>
      </c>
      <c r="P145" s="19">
        <v>9.2E+19</v>
      </c>
      <c r="Q145" s="19">
        <v>4.7E+18</v>
      </c>
      <c r="R145" s="19">
        <v>1.81E+18</v>
      </c>
      <c r="S145" s="19">
        <v>9.29E+17</v>
      </c>
      <c r="T145" s="19">
        <v>2.51E+18</v>
      </c>
      <c r="U145" s="19">
        <v>5.51E+17</v>
      </c>
      <c r="V145" s="18">
        <v>23.873000000000001</v>
      </c>
      <c r="W145" s="18">
        <v>100.79</v>
      </c>
      <c r="X145" s="19">
        <v>1030000</v>
      </c>
      <c r="Y145" s="26">
        <v>18.100000000000001</v>
      </c>
      <c r="Z145" s="18">
        <v>1923</v>
      </c>
      <c r="AA145" s="18">
        <v>1628</v>
      </c>
      <c r="AB145" s="18">
        <v>1172.0999999999999</v>
      </c>
      <c r="AC145" s="26">
        <v>2518.6999999999998</v>
      </c>
      <c r="AD145" s="25">
        <v>0.56000000000000005</v>
      </c>
      <c r="AE145" s="25">
        <v>0.35835220000000001</v>
      </c>
      <c r="AF145" s="25">
        <v>0.56999999999999995</v>
      </c>
      <c r="AG145" s="19">
        <v>1.08E+17</v>
      </c>
      <c r="AH145" s="15"/>
    </row>
    <row r="146" spans="1:34">
      <c r="A146" s="15"/>
      <c r="B146" s="18" t="s">
        <v>9</v>
      </c>
      <c r="C146" s="18" t="s">
        <v>130</v>
      </c>
      <c r="D146" s="19">
        <v>1.85E+16</v>
      </c>
      <c r="E146" s="19">
        <v>80800</v>
      </c>
      <c r="F146" s="19">
        <v>3020</v>
      </c>
      <c r="G146" s="18">
        <v>348.8</v>
      </c>
      <c r="H146" s="18">
        <v>30.4</v>
      </c>
      <c r="I146" s="26">
        <v>906.88</v>
      </c>
      <c r="J146" s="19">
        <v>5500000</v>
      </c>
      <c r="K146" s="19">
        <v>269000</v>
      </c>
      <c r="L146" s="19">
        <v>2.9700000000000001E-10</v>
      </c>
      <c r="M146" s="19">
        <v>1.16E+20</v>
      </c>
      <c r="N146" s="19">
        <v>6.51E+19</v>
      </c>
      <c r="O146" s="19">
        <v>2.81E+19</v>
      </c>
      <c r="P146" s="19">
        <v>2.66E+19</v>
      </c>
      <c r="Q146" s="19">
        <v>9.17E+18</v>
      </c>
      <c r="R146" s="19">
        <v>2.51E+18</v>
      </c>
      <c r="S146" s="19">
        <v>2.58E+18</v>
      </c>
      <c r="T146" s="19">
        <v>3.37E+18</v>
      </c>
      <c r="U146" s="19">
        <v>1.34E+18</v>
      </c>
      <c r="V146" s="18">
        <v>28.577000000000002</v>
      </c>
      <c r="W146" s="18">
        <v>98.04</v>
      </c>
      <c r="X146" s="19">
        <v>989000</v>
      </c>
      <c r="Y146" s="26">
        <v>19.7</v>
      </c>
      <c r="Z146" s="18">
        <v>5763</v>
      </c>
      <c r="AA146" s="18">
        <v>3311</v>
      </c>
      <c r="AB146" s="18">
        <v>839.2</v>
      </c>
      <c r="AC146" s="26">
        <v>146070</v>
      </c>
      <c r="AD146" s="25">
        <v>0.56000000000000005</v>
      </c>
      <c r="AE146" s="25">
        <v>0.35835220000000001</v>
      </c>
      <c r="AF146" s="25">
        <v>0.56999999999999995</v>
      </c>
      <c r="AG146" s="19">
        <v>1.08E+17</v>
      </c>
      <c r="AH146" s="15"/>
    </row>
    <row r="147" spans="1:34">
      <c r="A147" s="15"/>
      <c r="B147" s="18" t="s">
        <v>9</v>
      </c>
      <c r="C147" s="18" t="s">
        <v>131</v>
      </c>
      <c r="D147" s="19">
        <v>2.45E+16</v>
      </c>
      <c r="E147" s="19">
        <v>90400</v>
      </c>
      <c r="F147" s="19">
        <v>3270</v>
      </c>
      <c r="G147" s="18">
        <v>348.8</v>
      </c>
      <c r="H147" s="18">
        <v>30.4</v>
      </c>
      <c r="I147" s="26">
        <v>906.88</v>
      </c>
      <c r="J147" s="19">
        <v>8330000</v>
      </c>
      <c r="K147" s="19">
        <v>297000</v>
      </c>
      <c r="L147" s="19">
        <v>3.4000000000000001E-10</v>
      </c>
      <c r="M147" s="19">
        <v>1.23E+20</v>
      </c>
      <c r="N147" s="19">
        <v>8.1E+19</v>
      </c>
      <c r="O147" s="19">
        <v>3.74E+19</v>
      </c>
      <c r="P147" s="19">
        <v>3.25E+19</v>
      </c>
      <c r="Q147" s="19">
        <v>7.95E+18</v>
      </c>
      <c r="R147" s="19">
        <v>3.68E+18</v>
      </c>
      <c r="S147" s="19">
        <v>1.58E+18</v>
      </c>
      <c r="T147" s="19">
        <v>3.07E+18</v>
      </c>
      <c r="U147" s="19">
        <v>1.3E+18</v>
      </c>
      <c r="V147" s="18">
        <v>28.577000000000002</v>
      </c>
      <c r="W147" s="18">
        <v>98.04</v>
      </c>
      <c r="X147" s="19">
        <v>989000</v>
      </c>
      <c r="Y147" s="26">
        <v>19.7</v>
      </c>
      <c r="Z147" s="18">
        <v>5763</v>
      </c>
      <c r="AA147" s="18">
        <v>3311</v>
      </c>
      <c r="AB147" s="18">
        <v>839.2</v>
      </c>
      <c r="AC147" s="26">
        <v>146070</v>
      </c>
      <c r="AD147" s="25">
        <v>0.56000000000000005</v>
      </c>
      <c r="AE147" s="25">
        <v>0.35835220000000001</v>
      </c>
      <c r="AF147" s="25">
        <v>0.56999999999999995</v>
      </c>
      <c r="AG147" s="19">
        <v>1.08E+17</v>
      </c>
      <c r="AH147" s="15"/>
    </row>
    <row r="148" spans="1:34">
      <c r="A148" s="15"/>
      <c r="B148" s="18" t="s">
        <v>9</v>
      </c>
      <c r="C148" s="18" t="s">
        <v>132</v>
      </c>
      <c r="D148" s="19">
        <v>8.26E+16</v>
      </c>
      <c r="E148" s="19">
        <v>107000</v>
      </c>
      <c r="F148" s="19">
        <v>4460</v>
      </c>
      <c r="G148" s="18">
        <v>71.599999999999994</v>
      </c>
      <c r="H148" s="18">
        <v>5.75</v>
      </c>
      <c r="I148" s="26">
        <v>186.16</v>
      </c>
      <c r="J148" s="19">
        <v>21100000</v>
      </c>
      <c r="K148" s="19">
        <v>548000</v>
      </c>
      <c r="L148" s="19">
        <v>2.55E-10</v>
      </c>
      <c r="M148" s="19">
        <v>1.93E+20</v>
      </c>
      <c r="N148" s="19">
        <v>2.62E+20</v>
      </c>
      <c r="O148" s="19">
        <v>1.33E+20</v>
      </c>
      <c r="P148" s="19">
        <v>1.01E+19</v>
      </c>
      <c r="Q148" s="19">
        <v>5.66E+19</v>
      </c>
      <c r="R148" s="19">
        <v>3.32E+18</v>
      </c>
      <c r="S148" s="19">
        <v>1.41E+18</v>
      </c>
      <c r="T148" s="19">
        <v>2.78E+18</v>
      </c>
      <c r="U148" s="19">
        <v>1.16E+19</v>
      </c>
      <c r="V148" s="18">
        <v>21.751999999999999</v>
      </c>
      <c r="W148" s="18">
        <v>100.36</v>
      </c>
      <c r="X148" s="19">
        <v>1230000</v>
      </c>
      <c r="Y148" s="26">
        <v>12.6</v>
      </c>
      <c r="Z148" s="18">
        <v>787</v>
      </c>
      <c r="AA148" s="18">
        <v>1554</v>
      </c>
      <c r="AB148" s="18">
        <v>1543.2</v>
      </c>
      <c r="AC148" s="26">
        <v>32.9</v>
      </c>
      <c r="AD148" s="25">
        <v>0.56000000000000005</v>
      </c>
      <c r="AE148" s="25">
        <v>0.35835220000000001</v>
      </c>
      <c r="AF148" s="25">
        <v>0.56999999999999995</v>
      </c>
      <c r="AG148" s="19">
        <v>1.08E+17</v>
      </c>
      <c r="AH148" s="15"/>
    </row>
    <row r="149" spans="1:34">
      <c r="A149" s="15"/>
      <c r="B149" s="18" t="s">
        <v>9</v>
      </c>
      <c r="C149" s="18" t="s">
        <v>133</v>
      </c>
      <c r="D149" s="19">
        <v>9.16E+16</v>
      </c>
      <c r="E149" s="19">
        <v>123000</v>
      </c>
      <c r="F149" s="19">
        <v>3760</v>
      </c>
      <c r="G149" s="18">
        <v>60.1</v>
      </c>
      <c r="H149" s="18">
        <v>4.51</v>
      </c>
      <c r="I149" s="26">
        <v>156.26</v>
      </c>
      <c r="J149" s="19">
        <v>30300000</v>
      </c>
      <c r="K149" s="19">
        <v>639000</v>
      </c>
      <c r="L149" s="19">
        <v>3.3099999999999999E-10</v>
      </c>
      <c r="M149" s="19">
        <v>3.14E+20</v>
      </c>
      <c r="N149" s="19">
        <v>3.54E+20</v>
      </c>
      <c r="O149" s="19">
        <v>1.74E+20</v>
      </c>
      <c r="P149" s="19">
        <v>9.39E+18</v>
      </c>
      <c r="Q149" s="19">
        <v>8.06E+19</v>
      </c>
      <c r="R149" s="19">
        <v>3.82E+18</v>
      </c>
      <c r="S149" s="19">
        <v>2.67E+18</v>
      </c>
      <c r="T149" s="19">
        <v>3.44E+18</v>
      </c>
      <c r="U149" s="19">
        <v>1.35E+19</v>
      </c>
      <c r="V149" s="18">
        <v>21.818000000000001</v>
      </c>
      <c r="W149" s="18">
        <v>100.44</v>
      </c>
      <c r="X149" s="19">
        <v>1230000</v>
      </c>
      <c r="Y149" s="26">
        <v>10.6</v>
      </c>
      <c r="Z149" s="18">
        <v>939</v>
      </c>
      <c r="AA149" s="18">
        <v>1493</v>
      </c>
      <c r="AB149" s="18">
        <v>1549.3</v>
      </c>
      <c r="AC149" s="26">
        <v>500.5</v>
      </c>
      <c r="AD149" s="25">
        <v>0.56000000000000005</v>
      </c>
      <c r="AE149" s="25">
        <v>0.35835220000000001</v>
      </c>
      <c r="AF149" s="25">
        <v>0.56999999999999995</v>
      </c>
      <c r="AG149" s="19">
        <v>1.08E+17</v>
      </c>
      <c r="AH149" s="15"/>
    </row>
    <row r="150" spans="1:34">
      <c r="A150" s="15"/>
      <c r="B150" s="18" t="s">
        <v>9</v>
      </c>
      <c r="C150" s="18" t="s">
        <v>134</v>
      </c>
      <c r="D150" s="19">
        <v>1.2E+17</v>
      </c>
      <c r="E150" s="19">
        <v>179000</v>
      </c>
      <c r="F150" s="19">
        <v>4620</v>
      </c>
      <c r="G150" s="18">
        <v>39.4</v>
      </c>
      <c r="H150" s="18">
        <v>2.92</v>
      </c>
      <c r="I150" s="26">
        <v>102.44</v>
      </c>
      <c r="J150" s="19">
        <v>69600000</v>
      </c>
      <c r="K150" s="19">
        <v>1860000</v>
      </c>
      <c r="L150" s="19">
        <v>5.7899999999999997E-10</v>
      </c>
      <c r="M150" s="19">
        <v>3.63E+20</v>
      </c>
      <c r="N150" s="19">
        <v>4.18E+20</v>
      </c>
      <c r="O150" s="19">
        <v>2.18E+20</v>
      </c>
      <c r="P150" s="19">
        <v>1.3E+19</v>
      </c>
      <c r="Q150" s="19">
        <v>1.26E+20</v>
      </c>
      <c r="R150" s="19">
        <v>4.96E+18</v>
      </c>
      <c r="S150" s="19">
        <v>2.26E+18</v>
      </c>
      <c r="T150" s="19">
        <v>3.12E+18</v>
      </c>
      <c r="U150" s="19">
        <v>1.92E+19</v>
      </c>
      <c r="V150" s="18">
        <v>21.893999999999998</v>
      </c>
      <c r="W150" s="18">
        <v>100.34</v>
      </c>
      <c r="X150" s="19">
        <v>1220000</v>
      </c>
      <c r="Y150" s="26">
        <v>10</v>
      </c>
      <c r="Z150" s="18">
        <v>1049</v>
      </c>
      <c r="AA150" s="18">
        <v>1426</v>
      </c>
      <c r="AB150" s="18">
        <v>1525.2</v>
      </c>
      <c r="AC150" s="26">
        <v>1012.8</v>
      </c>
      <c r="AD150" s="25">
        <v>0.56000000000000005</v>
      </c>
      <c r="AE150" s="25">
        <v>0.35835220000000001</v>
      </c>
      <c r="AF150" s="25">
        <v>0.56999999999999995</v>
      </c>
      <c r="AG150" s="19">
        <v>1.08E+17</v>
      </c>
      <c r="AH150" s="15"/>
    </row>
    <row r="151" spans="1:34">
      <c r="A151" s="15"/>
      <c r="B151" s="18" t="s">
        <v>9</v>
      </c>
      <c r="C151" s="18" t="s">
        <v>135</v>
      </c>
      <c r="D151" s="19">
        <v>1.3E+17</v>
      </c>
      <c r="E151" s="19">
        <v>175000</v>
      </c>
      <c r="F151" s="19">
        <v>4790</v>
      </c>
      <c r="G151" s="18">
        <v>40.4</v>
      </c>
      <c r="H151" s="18">
        <v>3.01</v>
      </c>
      <c r="I151" s="26">
        <v>105.04</v>
      </c>
      <c r="J151" s="19">
        <v>66800000</v>
      </c>
      <c r="K151" s="19">
        <v>1740000</v>
      </c>
      <c r="L151" s="19">
        <v>5.1499999999999998E-10</v>
      </c>
      <c r="M151" s="19">
        <v>3.98E+20</v>
      </c>
      <c r="N151" s="19">
        <v>4.63E+20</v>
      </c>
      <c r="O151" s="19">
        <v>2.29E+20</v>
      </c>
      <c r="P151" s="19">
        <v>1.26E+19</v>
      </c>
      <c r="Q151" s="19">
        <v>1.39E+20</v>
      </c>
      <c r="R151" s="19">
        <v>5.18E+18</v>
      </c>
      <c r="S151" s="19">
        <v>2.94E+18</v>
      </c>
      <c r="T151" s="19">
        <v>4.25E+18</v>
      </c>
      <c r="U151" s="19">
        <v>2.14E+19</v>
      </c>
      <c r="V151" s="18">
        <v>21.893999999999998</v>
      </c>
      <c r="W151" s="18">
        <v>100.34</v>
      </c>
      <c r="X151" s="19">
        <v>1220000</v>
      </c>
      <c r="Y151" s="26">
        <v>10</v>
      </c>
      <c r="Z151" s="18">
        <v>1049</v>
      </c>
      <c r="AA151" s="18">
        <v>1426</v>
      </c>
      <c r="AB151" s="18">
        <v>1525.2</v>
      </c>
      <c r="AC151" s="26">
        <v>1012.8</v>
      </c>
      <c r="AD151" s="25">
        <v>0.56000000000000005</v>
      </c>
      <c r="AE151" s="25">
        <v>0.35835220000000001</v>
      </c>
      <c r="AF151" s="25">
        <v>0.56999999999999995</v>
      </c>
      <c r="AG151" s="19">
        <v>1.08E+17</v>
      </c>
      <c r="AH151" s="15"/>
    </row>
    <row r="152" spans="1:34">
      <c r="A152" s="15"/>
      <c r="B152" s="18" t="s">
        <v>9</v>
      </c>
      <c r="C152" s="18" t="s">
        <v>136</v>
      </c>
      <c r="D152" s="19">
        <v>2.59E+16</v>
      </c>
      <c r="E152" s="19">
        <v>160000</v>
      </c>
      <c r="F152" s="19">
        <v>4540</v>
      </c>
      <c r="G152" s="18">
        <v>44.8</v>
      </c>
      <c r="H152" s="18">
        <v>3.34</v>
      </c>
      <c r="I152" s="26">
        <v>116.48</v>
      </c>
      <c r="J152" s="19">
        <v>17700000</v>
      </c>
      <c r="K152" s="19">
        <v>501000</v>
      </c>
      <c r="L152" s="19">
        <v>6.8300000000000002E-10</v>
      </c>
      <c r="M152" s="19">
        <v>2.36E+20</v>
      </c>
      <c r="N152" s="19">
        <v>1.27E+20</v>
      </c>
      <c r="O152" s="19">
        <v>5.47E+19</v>
      </c>
      <c r="P152" s="19">
        <v>7.84E+18</v>
      </c>
      <c r="Q152" s="19">
        <v>1.66E+19</v>
      </c>
      <c r="R152" s="19">
        <v>4.03E+18</v>
      </c>
      <c r="S152" s="19">
        <v>1.07E+18</v>
      </c>
      <c r="T152" s="19">
        <v>3.14E+18</v>
      </c>
      <c r="U152" s="19">
        <v>1.75E+18</v>
      </c>
      <c r="V152" s="18">
        <v>22.192</v>
      </c>
      <c r="W152" s="18">
        <v>99.37</v>
      </c>
      <c r="X152" s="19">
        <v>1160000</v>
      </c>
      <c r="Y152" s="26">
        <v>17</v>
      </c>
      <c r="Z152" s="18">
        <v>2064</v>
      </c>
      <c r="AA152" s="18">
        <v>1405</v>
      </c>
      <c r="AB152" s="18">
        <v>1429.5</v>
      </c>
      <c r="AC152" s="26">
        <v>522.9</v>
      </c>
      <c r="AD152" s="25">
        <v>0.56000000000000005</v>
      </c>
      <c r="AE152" s="25">
        <v>0.35835220000000001</v>
      </c>
      <c r="AF152" s="25">
        <v>0.56999999999999995</v>
      </c>
      <c r="AG152" s="19">
        <v>1.08E+17</v>
      </c>
      <c r="AH152" s="15"/>
    </row>
    <row r="153" spans="1:34">
      <c r="A153" s="15"/>
      <c r="B153" s="18" t="s">
        <v>9</v>
      </c>
      <c r="C153" s="18" t="s">
        <v>137</v>
      </c>
      <c r="D153" s="19">
        <v>2.5E+16</v>
      </c>
      <c r="E153" s="19">
        <v>160000</v>
      </c>
      <c r="F153" s="19">
        <v>4330</v>
      </c>
      <c r="G153" s="18">
        <v>44.8</v>
      </c>
      <c r="H153" s="18">
        <v>3.34</v>
      </c>
      <c r="I153" s="26">
        <v>116.48</v>
      </c>
      <c r="J153" s="19">
        <v>18100000</v>
      </c>
      <c r="K153" s="19">
        <v>457000</v>
      </c>
      <c r="L153" s="19">
        <v>7.2399999999999998E-10</v>
      </c>
      <c r="M153" s="19">
        <v>2.32E+20</v>
      </c>
      <c r="N153" s="19">
        <v>1.3E+20</v>
      </c>
      <c r="O153" s="19">
        <v>5.81E+19</v>
      </c>
      <c r="P153" s="19">
        <v>6.84E+18</v>
      </c>
      <c r="Q153" s="19">
        <v>1.81E+19</v>
      </c>
      <c r="R153" s="19">
        <v>3.13E+18</v>
      </c>
      <c r="S153" s="19">
        <v>1.24E+18</v>
      </c>
      <c r="T153" s="19">
        <v>3.22E+18</v>
      </c>
      <c r="U153" s="19">
        <v>2.1E+18</v>
      </c>
      <c r="V153" s="18">
        <v>22.192</v>
      </c>
      <c r="W153" s="18">
        <v>99.37</v>
      </c>
      <c r="X153" s="19">
        <v>1160000</v>
      </c>
      <c r="Y153" s="26">
        <v>17</v>
      </c>
      <c r="Z153" s="18">
        <v>2064</v>
      </c>
      <c r="AA153" s="18">
        <v>1405</v>
      </c>
      <c r="AB153" s="18">
        <v>1429.5</v>
      </c>
      <c r="AC153" s="26">
        <v>522.9</v>
      </c>
      <c r="AD153" s="25">
        <v>0.56000000000000005</v>
      </c>
      <c r="AE153" s="25">
        <v>0.35835220000000001</v>
      </c>
      <c r="AF153" s="25">
        <v>0.56999999999999995</v>
      </c>
      <c r="AG153" s="19">
        <v>1.08E+17</v>
      </c>
      <c r="AH153" s="15"/>
    </row>
    <row r="154" spans="1:34">
      <c r="A154" s="15"/>
      <c r="B154" s="18" t="s">
        <v>9</v>
      </c>
      <c r="C154" s="18" t="s">
        <v>138</v>
      </c>
      <c r="D154" s="19">
        <v>2.61E+16</v>
      </c>
      <c r="E154" s="19">
        <v>94800</v>
      </c>
      <c r="F154" s="19">
        <v>3300</v>
      </c>
      <c r="G154" s="18">
        <v>74.099999999999994</v>
      </c>
      <c r="H154" s="18">
        <v>5.67</v>
      </c>
      <c r="I154" s="26">
        <v>192.66</v>
      </c>
      <c r="J154" s="19">
        <v>16700000</v>
      </c>
      <c r="K154" s="19">
        <v>615000</v>
      </c>
      <c r="L154" s="19">
        <v>6.3999999999999996E-10</v>
      </c>
      <c r="M154" s="19">
        <v>2.42E+20</v>
      </c>
      <c r="N154" s="19">
        <v>1.31E+20</v>
      </c>
      <c r="O154" s="19">
        <v>6.65E+19</v>
      </c>
      <c r="P154" s="19">
        <v>3.42E+19</v>
      </c>
      <c r="Q154" s="19">
        <v>1.08E+19</v>
      </c>
      <c r="R154" s="19">
        <v>6.6E+18</v>
      </c>
      <c r="S154" s="19">
        <v>9.23E+17</v>
      </c>
      <c r="T154" s="19">
        <v>4.02E+18</v>
      </c>
      <c r="U154" s="19">
        <v>4.1E+18</v>
      </c>
      <c r="V154" s="18">
        <v>22.471</v>
      </c>
      <c r="W154" s="18">
        <v>99.64</v>
      </c>
      <c r="X154" s="19">
        <v>1230000</v>
      </c>
      <c r="Y154" s="26">
        <v>15.6</v>
      </c>
      <c r="Z154" s="18">
        <v>1265</v>
      </c>
      <c r="AA154" s="18">
        <v>1380</v>
      </c>
      <c r="AB154" s="18">
        <v>1501.3</v>
      </c>
      <c r="AC154" s="26">
        <v>722.7</v>
      </c>
      <c r="AD154" s="25">
        <v>0.56000000000000005</v>
      </c>
      <c r="AE154" s="25">
        <v>0.35835220000000001</v>
      </c>
      <c r="AF154" s="25">
        <v>0.56999999999999995</v>
      </c>
      <c r="AG154" s="19">
        <v>1.08E+17</v>
      </c>
      <c r="AH154" s="15"/>
    </row>
    <row r="155" spans="1:34">
      <c r="A155" s="15"/>
      <c r="B155" s="18" t="s">
        <v>9</v>
      </c>
      <c r="C155" s="18" t="s">
        <v>139</v>
      </c>
      <c r="D155" s="19">
        <v>2.98E+16</v>
      </c>
      <c r="E155" s="19">
        <v>97600</v>
      </c>
      <c r="F155" s="19">
        <v>3590</v>
      </c>
      <c r="G155" s="18">
        <v>74.099999999999994</v>
      </c>
      <c r="H155" s="18">
        <v>5.67</v>
      </c>
      <c r="I155" s="26">
        <v>192.66</v>
      </c>
      <c r="J155" s="19">
        <v>22800000</v>
      </c>
      <c r="K155" s="19">
        <v>509000</v>
      </c>
      <c r="L155" s="19">
        <v>7.6600000000000004E-10</v>
      </c>
      <c r="M155" s="19">
        <v>2.44E+20</v>
      </c>
      <c r="N155" s="19">
        <v>1.69E+20</v>
      </c>
      <c r="O155" s="19">
        <v>7.41E+19</v>
      </c>
      <c r="P155" s="19">
        <v>4.7E+19</v>
      </c>
      <c r="Q155" s="19">
        <v>1.22E+19</v>
      </c>
      <c r="R155" s="19">
        <v>7.15E+18</v>
      </c>
      <c r="S155" s="19">
        <v>1.14E+18</v>
      </c>
      <c r="T155" s="19">
        <v>5.36E+18</v>
      </c>
      <c r="U155" s="19">
        <v>3.82E+18</v>
      </c>
      <c r="V155" s="18">
        <v>22.471</v>
      </c>
      <c r="W155" s="18">
        <v>99.64</v>
      </c>
      <c r="X155" s="19">
        <v>1230000</v>
      </c>
      <c r="Y155" s="26">
        <v>15.6</v>
      </c>
      <c r="Z155" s="18">
        <v>1265</v>
      </c>
      <c r="AA155" s="18">
        <v>1380</v>
      </c>
      <c r="AB155" s="18">
        <v>1501.3</v>
      </c>
      <c r="AC155" s="26">
        <v>722.7</v>
      </c>
      <c r="AD155" s="25">
        <v>0.56000000000000005</v>
      </c>
      <c r="AE155" s="25">
        <v>0.35835220000000001</v>
      </c>
      <c r="AF155" s="25">
        <v>0.56999999999999995</v>
      </c>
      <c r="AG155" s="19">
        <v>1.08E+17</v>
      </c>
      <c r="AH155" s="15"/>
    </row>
    <row r="156" spans="1:34">
      <c r="A156" s="15"/>
      <c r="B156" s="18" t="s">
        <v>9</v>
      </c>
      <c r="C156" s="18" t="s">
        <v>140</v>
      </c>
      <c r="D156" s="19">
        <v>2.24E+16</v>
      </c>
      <c r="E156" s="19">
        <v>136000</v>
      </c>
      <c r="F156" s="19">
        <v>4330</v>
      </c>
      <c r="G156" s="18">
        <v>66.099999999999994</v>
      </c>
      <c r="H156" s="18">
        <v>5.05</v>
      </c>
      <c r="I156" s="26">
        <v>171.86</v>
      </c>
      <c r="J156" s="19">
        <v>24800000</v>
      </c>
      <c r="K156" s="19">
        <v>631000</v>
      </c>
      <c r="L156" s="19">
        <v>1.1100000000000001E-9</v>
      </c>
      <c r="M156" s="19">
        <v>1.79E+20</v>
      </c>
      <c r="N156" s="19">
        <v>1.09E+20</v>
      </c>
      <c r="O156" s="19">
        <v>7.69E+19</v>
      </c>
      <c r="P156" s="19">
        <v>5.35E+19</v>
      </c>
      <c r="Q156" s="19">
        <v>5.81E+18</v>
      </c>
      <c r="R156" s="19">
        <v>5.04E+18</v>
      </c>
      <c r="S156" s="19">
        <v>6.33E+17</v>
      </c>
      <c r="T156" s="19">
        <v>2.62E+18</v>
      </c>
      <c r="U156" s="19">
        <v>3.61E+18</v>
      </c>
      <c r="V156" s="18">
        <v>23.196999999999999</v>
      </c>
      <c r="W156" s="18">
        <v>99.5</v>
      </c>
      <c r="X156" s="19">
        <v>1220000</v>
      </c>
      <c r="Y156" s="26">
        <v>17.899999999999999</v>
      </c>
      <c r="Z156" s="18">
        <v>1537</v>
      </c>
      <c r="AA156" s="18">
        <v>1644</v>
      </c>
      <c r="AB156" s="18">
        <v>1438.3</v>
      </c>
      <c r="AC156" s="26">
        <v>781.4</v>
      </c>
      <c r="AD156" s="25">
        <v>0.56000000000000005</v>
      </c>
      <c r="AE156" s="25">
        <v>0.35835220000000001</v>
      </c>
      <c r="AF156" s="25">
        <v>0.56999999999999995</v>
      </c>
      <c r="AG156" s="19">
        <v>1.08E+17</v>
      </c>
      <c r="AH156" s="15"/>
    </row>
    <row r="157" spans="1:34">
      <c r="A157" s="15"/>
      <c r="B157" s="18" t="s">
        <v>9</v>
      </c>
      <c r="C157" s="18" t="s">
        <v>141</v>
      </c>
      <c r="D157" s="19">
        <v>2.27E+16</v>
      </c>
      <c r="E157" s="19">
        <v>116000</v>
      </c>
      <c r="F157" s="19">
        <v>3580</v>
      </c>
      <c r="G157" s="18">
        <v>66.099999999999994</v>
      </c>
      <c r="H157" s="18">
        <v>5.05</v>
      </c>
      <c r="I157" s="26">
        <v>171.86</v>
      </c>
      <c r="J157" s="19">
        <v>27100000</v>
      </c>
      <c r="K157" s="19">
        <v>648000</v>
      </c>
      <c r="L157" s="19">
        <v>1.19E-9</v>
      </c>
      <c r="M157" s="19">
        <v>1.9E+20</v>
      </c>
      <c r="N157" s="19">
        <v>1.14E+20</v>
      </c>
      <c r="O157" s="19">
        <v>7.24E+19</v>
      </c>
      <c r="P157" s="19">
        <v>4.03E+19</v>
      </c>
      <c r="Q157" s="19">
        <v>9.52E+18</v>
      </c>
      <c r="R157" s="19">
        <v>4.7E+18</v>
      </c>
      <c r="S157" s="19">
        <v>1.18E+18</v>
      </c>
      <c r="T157" s="19">
        <v>3.5E+18</v>
      </c>
      <c r="U157" s="19">
        <v>3.78E+18</v>
      </c>
      <c r="V157" s="18">
        <v>23.196999999999999</v>
      </c>
      <c r="W157" s="18">
        <v>99.5</v>
      </c>
      <c r="X157" s="19">
        <v>1220000</v>
      </c>
      <c r="Y157" s="26">
        <v>17.899999999999999</v>
      </c>
      <c r="Z157" s="18">
        <v>1537</v>
      </c>
      <c r="AA157" s="18">
        <v>1644</v>
      </c>
      <c r="AB157" s="18">
        <v>1438.3</v>
      </c>
      <c r="AC157" s="26">
        <v>781.4</v>
      </c>
      <c r="AD157" s="25">
        <v>0.56000000000000005</v>
      </c>
      <c r="AE157" s="25">
        <v>0.35835220000000001</v>
      </c>
      <c r="AF157" s="25">
        <v>0.56999999999999995</v>
      </c>
      <c r="AG157" s="19">
        <v>1.08E+17</v>
      </c>
      <c r="AH157" s="15"/>
    </row>
    <row r="158" spans="1:34">
      <c r="A158" s="15"/>
      <c r="B158" s="18" t="s">
        <v>9</v>
      </c>
      <c r="C158" s="18" t="s">
        <v>142</v>
      </c>
      <c r="D158" s="19">
        <v>2.54E+16</v>
      </c>
      <c r="E158" s="19">
        <v>49700</v>
      </c>
      <c r="F158" s="19">
        <v>3030</v>
      </c>
      <c r="G158" s="18">
        <v>196.7</v>
      </c>
      <c r="H158" s="18">
        <v>18.510000000000002</v>
      </c>
      <c r="I158" s="26">
        <v>511.42</v>
      </c>
      <c r="J158" s="19">
        <v>10000000</v>
      </c>
      <c r="K158" s="19">
        <v>324000</v>
      </c>
      <c r="L158" s="19">
        <v>3.9299999999999999E-10</v>
      </c>
      <c r="M158" s="19">
        <v>2.34E+20</v>
      </c>
      <c r="N158" s="19">
        <v>1.56E+20</v>
      </c>
      <c r="O158" s="19">
        <v>9.78E+19</v>
      </c>
      <c r="P158" s="19">
        <v>5.36E+19</v>
      </c>
      <c r="Q158" s="19">
        <v>2.1E+19</v>
      </c>
      <c r="R158" s="19">
        <v>4.05E+18</v>
      </c>
      <c r="S158" s="19">
        <v>3.16E+18</v>
      </c>
      <c r="T158" s="19">
        <v>6.86E+18</v>
      </c>
      <c r="U158" s="19">
        <v>3.28E+18</v>
      </c>
      <c r="V158" s="18">
        <v>23.946999999999999</v>
      </c>
      <c r="W158" s="18">
        <v>99.81</v>
      </c>
      <c r="X158" s="19">
        <v>1100000</v>
      </c>
      <c r="Y158" s="26">
        <v>18.8</v>
      </c>
      <c r="Z158" s="18">
        <v>2979</v>
      </c>
      <c r="AA158" s="18">
        <v>1657</v>
      </c>
      <c r="AB158" s="18">
        <v>1241</v>
      </c>
      <c r="AC158" s="26">
        <v>3909.4</v>
      </c>
      <c r="AD158" s="25">
        <v>0.56000000000000005</v>
      </c>
      <c r="AE158" s="25">
        <v>0.35835220000000001</v>
      </c>
      <c r="AF158" s="25">
        <v>0.56999999999999995</v>
      </c>
      <c r="AG158" s="19">
        <v>1.08E+17</v>
      </c>
      <c r="AH158" s="15"/>
    </row>
    <row r="159" spans="1:34">
      <c r="A159" s="15"/>
      <c r="B159" s="18" t="s">
        <v>9</v>
      </c>
      <c r="C159" s="18" t="s">
        <v>143</v>
      </c>
      <c r="D159" s="19">
        <v>2.16E+16</v>
      </c>
      <c r="E159" s="19">
        <v>41100</v>
      </c>
      <c r="F159" s="19">
        <v>2790</v>
      </c>
      <c r="G159" s="18">
        <v>196.7</v>
      </c>
      <c r="H159" s="18">
        <v>18.510000000000002</v>
      </c>
      <c r="I159" s="26">
        <v>511.42</v>
      </c>
      <c r="J159" s="19">
        <v>8800000</v>
      </c>
      <c r="K159" s="19">
        <v>344000</v>
      </c>
      <c r="L159" s="19">
        <v>4.0699999999999999E-10</v>
      </c>
      <c r="M159" s="19">
        <v>1.74E+20</v>
      </c>
      <c r="N159" s="19">
        <v>1.24E+20</v>
      </c>
      <c r="O159" s="19">
        <v>8.93E+19</v>
      </c>
      <c r="P159" s="19">
        <v>5.48E+19</v>
      </c>
      <c r="Q159" s="19">
        <v>1.51E+19</v>
      </c>
      <c r="R159" s="19">
        <v>4.42E+18</v>
      </c>
      <c r="S159" s="19">
        <v>1.46E+18</v>
      </c>
      <c r="T159" s="19">
        <v>4.61E+18</v>
      </c>
      <c r="U159" s="19">
        <v>3.04E+18</v>
      </c>
      <c r="V159" s="18">
        <v>23.946999999999999</v>
      </c>
      <c r="W159" s="18">
        <v>99.81</v>
      </c>
      <c r="X159" s="19">
        <v>1100000</v>
      </c>
      <c r="Y159" s="26">
        <v>18.8</v>
      </c>
      <c r="Z159" s="18">
        <v>2979</v>
      </c>
      <c r="AA159" s="18">
        <v>1657</v>
      </c>
      <c r="AB159" s="18">
        <v>1241</v>
      </c>
      <c r="AC159" s="26">
        <v>3909.4</v>
      </c>
      <c r="AD159" s="25">
        <v>0.56000000000000005</v>
      </c>
      <c r="AE159" s="25">
        <v>0.35835220000000001</v>
      </c>
      <c r="AF159" s="25">
        <v>0.56999999999999995</v>
      </c>
      <c r="AG159" s="19">
        <v>1.08E+17</v>
      </c>
      <c r="AH159" s="15"/>
    </row>
    <row r="160" spans="1:34">
      <c r="A160" s="15"/>
      <c r="B160" s="18" t="s">
        <v>9</v>
      </c>
      <c r="C160" s="18" t="s">
        <v>144</v>
      </c>
      <c r="D160" s="19">
        <v>2.17E+16</v>
      </c>
      <c r="E160" s="19">
        <v>53900</v>
      </c>
      <c r="F160" s="19">
        <v>2740</v>
      </c>
      <c r="G160" s="18">
        <v>134.80000000000001</v>
      </c>
      <c r="H160" s="18">
        <v>11.04</v>
      </c>
      <c r="I160" s="26">
        <v>350.48</v>
      </c>
      <c r="J160" s="19">
        <v>10900000</v>
      </c>
      <c r="K160" s="19">
        <v>482000</v>
      </c>
      <c r="L160" s="19">
        <v>5.0300000000000002E-10</v>
      </c>
      <c r="M160" s="19">
        <v>1.69E+20</v>
      </c>
      <c r="N160" s="19">
        <v>1.03E+20</v>
      </c>
      <c r="O160" s="19">
        <v>7.55E+19</v>
      </c>
      <c r="P160" s="19">
        <v>5.88E+19</v>
      </c>
      <c r="Q160" s="19">
        <v>7.86E+18</v>
      </c>
      <c r="R160" s="19">
        <v>4.06E+18</v>
      </c>
      <c r="S160" s="19">
        <v>8.26E+17</v>
      </c>
      <c r="T160" s="19">
        <v>3.64E+18</v>
      </c>
      <c r="U160" s="19">
        <v>2.26E+18</v>
      </c>
      <c r="V160" s="18">
        <v>23.850999999999999</v>
      </c>
      <c r="W160" s="18">
        <v>99.66</v>
      </c>
      <c r="X160" s="19">
        <v>1130000</v>
      </c>
      <c r="Y160" s="26">
        <v>18.600000000000001</v>
      </c>
      <c r="Z160" s="18">
        <v>3013</v>
      </c>
      <c r="AA160" s="18">
        <v>1544</v>
      </c>
      <c r="AB160" s="18">
        <v>1283.8</v>
      </c>
      <c r="AC160" s="26">
        <v>4959.1000000000004</v>
      </c>
      <c r="AD160" s="25">
        <v>0.56000000000000005</v>
      </c>
      <c r="AE160" s="25">
        <v>0.35835220000000001</v>
      </c>
      <c r="AF160" s="25">
        <v>0.56999999999999995</v>
      </c>
      <c r="AG160" s="19">
        <v>1.08E+17</v>
      </c>
      <c r="AH160" s="15"/>
    </row>
    <row r="161" spans="1:34">
      <c r="A161" s="15"/>
      <c r="B161" s="18" t="s">
        <v>9</v>
      </c>
      <c r="C161" s="18" t="s">
        <v>145</v>
      </c>
      <c r="D161" s="19">
        <v>4.95E+16</v>
      </c>
      <c r="E161" s="19">
        <v>91500</v>
      </c>
      <c r="F161" s="19">
        <v>3200</v>
      </c>
      <c r="G161" s="18">
        <v>134.80000000000001</v>
      </c>
      <c r="H161" s="18">
        <v>11.04</v>
      </c>
      <c r="I161" s="26">
        <v>350.48</v>
      </c>
      <c r="J161" s="19">
        <v>24200000</v>
      </c>
      <c r="K161" s="19">
        <v>1050000</v>
      </c>
      <c r="L161" s="19">
        <v>4.8899999999999997E-10</v>
      </c>
      <c r="M161" s="19">
        <v>2.76E+20</v>
      </c>
      <c r="N161" s="19">
        <v>2.58E+20</v>
      </c>
      <c r="O161" s="19">
        <v>1.53E+20</v>
      </c>
      <c r="P161" s="19">
        <v>1.03E+20</v>
      </c>
      <c r="Q161" s="19">
        <v>3.95E+19</v>
      </c>
      <c r="R161" s="19">
        <v>6.46E+18</v>
      </c>
      <c r="S161" s="19">
        <v>2.09E+18</v>
      </c>
      <c r="T161" s="19">
        <v>6.39E+18</v>
      </c>
      <c r="U161" s="19">
        <v>8.15E+18</v>
      </c>
      <c r="V161" s="18">
        <v>23.850999999999999</v>
      </c>
      <c r="W161" s="18">
        <v>99.66</v>
      </c>
      <c r="X161" s="19">
        <v>1130000</v>
      </c>
      <c r="Y161" s="26">
        <v>18.600000000000001</v>
      </c>
      <c r="Z161" s="18">
        <v>3013</v>
      </c>
      <c r="AA161" s="18">
        <v>1544</v>
      </c>
      <c r="AB161" s="18">
        <v>1283.8</v>
      </c>
      <c r="AC161" s="26">
        <v>4959.1000000000004</v>
      </c>
      <c r="AD161" s="25">
        <v>0.56000000000000005</v>
      </c>
      <c r="AE161" s="25">
        <v>0.35835220000000001</v>
      </c>
      <c r="AF161" s="25">
        <v>0.56999999999999995</v>
      </c>
      <c r="AG161" s="19">
        <v>1.08E+17</v>
      </c>
      <c r="AH161" s="15"/>
    </row>
    <row r="162" spans="1:34">
      <c r="A162" s="15"/>
      <c r="B162" s="18" t="s">
        <v>9</v>
      </c>
      <c r="C162" s="18" t="s">
        <v>146</v>
      </c>
      <c r="D162" s="19">
        <v>2.85E+16</v>
      </c>
      <c r="E162" s="19">
        <v>50900</v>
      </c>
      <c r="F162" s="19">
        <v>2590</v>
      </c>
      <c r="G162" s="18">
        <v>134.80000000000001</v>
      </c>
      <c r="H162" s="18">
        <v>11.04</v>
      </c>
      <c r="I162" s="26">
        <v>350.48</v>
      </c>
      <c r="J162" s="19">
        <v>23200000</v>
      </c>
      <c r="K162" s="19">
        <v>563000</v>
      </c>
      <c r="L162" s="19">
        <v>8.1299999999999998E-10</v>
      </c>
      <c r="M162" s="19">
        <v>2.27E+20</v>
      </c>
      <c r="N162" s="19">
        <v>1.46E+20</v>
      </c>
      <c r="O162" s="19">
        <v>7.37E+19</v>
      </c>
      <c r="P162" s="19">
        <v>3.2E+19</v>
      </c>
      <c r="Q162" s="19">
        <v>8.05E+18</v>
      </c>
      <c r="R162" s="19">
        <v>7.21E+18</v>
      </c>
      <c r="S162" s="19">
        <v>5.69E+17</v>
      </c>
      <c r="T162" s="19">
        <v>3.04E+18</v>
      </c>
      <c r="U162" s="19">
        <v>2.97E+18</v>
      </c>
      <c r="V162" s="18">
        <v>23.850999999999999</v>
      </c>
      <c r="W162" s="18">
        <v>99.66</v>
      </c>
      <c r="X162" s="19">
        <v>1130000</v>
      </c>
      <c r="Y162" s="26">
        <v>18.600000000000001</v>
      </c>
      <c r="Z162" s="18">
        <v>3013</v>
      </c>
      <c r="AA162" s="18">
        <v>1544</v>
      </c>
      <c r="AB162" s="18">
        <v>1283.8</v>
      </c>
      <c r="AC162" s="26">
        <v>4959.1000000000004</v>
      </c>
      <c r="AD162" s="25">
        <v>0.56000000000000005</v>
      </c>
      <c r="AE162" s="25">
        <v>0.35835220000000001</v>
      </c>
      <c r="AF162" s="25">
        <v>0.56999999999999995</v>
      </c>
      <c r="AG162" s="19">
        <v>1.08E+17</v>
      </c>
      <c r="AH162" s="15"/>
    </row>
    <row r="163" spans="1:34">
      <c r="A163" s="15"/>
      <c r="B163" s="18" t="s">
        <v>9</v>
      </c>
      <c r="C163" s="18" t="s">
        <v>147</v>
      </c>
      <c r="D163" s="19">
        <v>9920000000000000</v>
      </c>
      <c r="E163" s="19">
        <v>47500</v>
      </c>
      <c r="F163" s="19">
        <v>2800</v>
      </c>
      <c r="G163" s="18">
        <v>144.9</v>
      </c>
      <c r="H163" s="18">
        <v>12.54</v>
      </c>
      <c r="I163" s="26">
        <v>376.74</v>
      </c>
      <c r="J163" s="19">
        <v>3950000</v>
      </c>
      <c r="K163" s="19">
        <v>254000</v>
      </c>
      <c r="L163" s="19">
        <v>3.9800000000000002E-10</v>
      </c>
      <c r="M163" s="19">
        <v>9.56E+19</v>
      </c>
      <c r="N163" s="19">
        <v>5.28E+19</v>
      </c>
      <c r="O163" s="19">
        <v>4.4E+19</v>
      </c>
      <c r="P163" s="19">
        <v>3.78E+19</v>
      </c>
      <c r="Q163" s="19">
        <v>6.81E+18</v>
      </c>
      <c r="R163" s="19">
        <v>2.39E+18</v>
      </c>
      <c r="S163" s="19">
        <v>1.79E+18</v>
      </c>
      <c r="T163" s="19">
        <v>2.37E+18</v>
      </c>
      <c r="U163" s="19">
        <v>1.44E+18</v>
      </c>
      <c r="V163" s="18">
        <v>23.402000000000001</v>
      </c>
      <c r="W163" s="18">
        <v>99.05</v>
      </c>
      <c r="X163" s="19">
        <v>1240000</v>
      </c>
      <c r="Y163" s="26">
        <v>20.100000000000001</v>
      </c>
      <c r="Z163" s="18">
        <v>2178</v>
      </c>
      <c r="AA163" s="18">
        <v>1218</v>
      </c>
      <c r="AB163" s="18">
        <v>1443.7</v>
      </c>
      <c r="AC163" s="26">
        <v>418.9</v>
      </c>
      <c r="AD163" s="25">
        <v>0.56000000000000005</v>
      </c>
      <c r="AE163" s="25">
        <v>0.35835220000000001</v>
      </c>
      <c r="AF163" s="25">
        <v>0.56999999999999995</v>
      </c>
      <c r="AG163" s="19">
        <v>1.08E+17</v>
      </c>
      <c r="AH163" s="15"/>
    </row>
    <row r="164" spans="1:34">
      <c r="A164" s="15"/>
      <c r="B164" s="18" t="s">
        <v>9</v>
      </c>
      <c r="C164" s="18" t="s">
        <v>148</v>
      </c>
      <c r="D164" s="19">
        <v>9510000000000000</v>
      </c>
      <c r="E164" s="19">
        <v>47500</v>
      </c>
      <c r="F164" s="19">
        <v>2520</v>
      </c>
      <c r="G164" s="18">
        <v>144.9</v>
      </c>
      <c r="H164" s="18">
        <v>12.54</v>
      </c>
      <c r="I164" s="26">
        <v>376.74</v>
      </c>
      <c r="J164" s="19">
        <v>3750000</v>
      </c>
      <c r="K164" s="19">
        <v>258000</v>
      </c>
      <c r="L164" s="19">
        <v>3.9399999999999998E-10</v>
      </c>
      <c r="M164" s="19">
        <v>7.94E+19</v>
      </c>
      <c r="N164" s="19">
        <v>5.5E+19</v>
      </c>
      <c r="O164" s="19">
        <v>4.11E+19</v>
      </c>
      <c r="P164" s="19">
        <v>2.73E+19</v>
      </c>
      <c r="Q164" s="19">
        <v>5.75E+18</v>
      </c>
      <c r="R164" s="19">
        <v>2.06E+18</v>
      </c>
      <c r="S164" s="19">
        <v>1.49E+18</v>
      </c>
      <c r="T164" s="19">
        <v>2.84E+18</v>
      </c>
      <c r="U164" s="19">
        <v>1.14E+18</v>
      </c>
      <c r="V164" s="18">
        <v>23.402000000000001</v>
      </c>
      <c r="W164" s="18">
        <v>99.05</v>
      </c>
      <c r="X164" s="19">
        <v>1240000</v>
      </c>
      <c r="Y164" s="26">
        <v>20.100000000000001</v>
      </c>
      <c r="Z164" s="18">
        <v>2178</v>
      </c>
      <c r="AA164" s="18">
        <v>1218</v>
      </c>
      <c r="AB164" s="18">
        <v>1443.7</v>
      </c>
      <c r="AC164" s="26">
        <v>418.9</v>
      </c>
      <c r="AD164" s="25">
        <v>0.56000000000000005</v>
      </c>
      <c r="AE164" s="25">
        <v>0.35835220000000001</v>
      </c>
      <c r="AF164" s="25">
        <v>0.56999999999999995</v>
      </c>
      <c r="AG164" s="19">
        <v>1.08E+17</v>
      </c>
      <c r="AH164" s="15"/>
    </row>
    <row r="165" spans="1:34">
      <c r="A165" s="15"/>
      <c r="B165" s="18" t="s">
        <v>9</v>
      </c>
      <c r="C165" s="18" t="s">
        <v>149</v>
      </c>
      <c r="D165" s="19">
        <v>3.13E+16</v>
      </c>
      <c r="E165" s="19">
        <v>64500</v>
      </c>
      <c r="F165" s="19">
        <v>3120</v>
      </c>
      <c r="G165" s="18">
        <v>149.9</v>
      </c>
      <c r="H165" s="18">
        <v>12.66</v>
      </c>
      <c r="I165" s="26">
        <v>389.74</v>
      </c>
      <c r="J165" s="19">
        <v>14500000</v>
      </c>
      <c r="K165" s="19">
        <v>410000</v>
      </c>
      <c r="L165" s="19">
        <v>4.64E-10</v>
      </c>
      <c r="M165" s="19">
        <v>1.28E+20</v>
      </c>
      <c r="N165" s="19">
        <v>1.67E+20</v>
      </c>
      <c r="O165" s="19">
        <v>7.35E+19</v>
      </c>
      <c r="P165" s="19">
        <v>1.89E+19</v>
      </c>
      <c r="Q165" s="19">
        <v>3.34E+19</v>
      </c>
      <c r="R165" s="19">
        <v>2.81E+18</v>
      </c>
      <c r="S165" s="19">
        <v>3.32E+18</v>
      </c>
      <c r="T165" s="19">
        <v>3.31E+18</v>
      </c>
      <c r="U165" s="19">
        <v>7.51E+18</v>
      </c>
      <c r="V165" s="18">
        <v>24.850999999999999</v>
      </c>
      <c r="W165" s="18">
        <v>98.47</v>
      </c>
      <c r="X165" s="19">
        <v>1370000</v>
      </c>
      <c r="Y165" s="26">
        <v>15.2</v>
      </c>
      <c r="Z165" s="18">
        <v>2999</v>
      </c>
      <c r="AA165" s="18">
        <v>1661</v>
      </c>
      <c r="AB165" s="18">
        <v>1478.2</v>
      </c>
      <c r="AC165" s="26">
        <v>7908.5</v>
      </c>
      <c r="AD165" s="25">
        <v>0.56000000000000005</v>
      </c>
      <c r="AE165" s="25">
        <v>0.35835220000000001</v>
      </c>
      <c r="AF165" s="25">
        <v>0.56999999999999995</v>
      </c>
      <c r="AG165" s="19">
        <v>1.08E+17</v>
      </c>
      <c r="AH165" s="15"/>
    </row>
    <row r="166" spans="1:34">
      <c r="A166" s="15"/>
      <c r="B166" s="18" t="s">
        <v>9</v>
      </c>
      <c r="C166" s="18" t="s">
        <v>150</v>
      </c>
      <c r="D166" s="19">
        <v>1.55E+16</v>
      </c>
      <c r="E166" s="19">
        <v>57600</v>
      </c>
      <c r="F166" s="19">
        <v>2790</v>
      </c>
      <c r="G166" s="18">
        <v>149.9</v>
      </c>
      <c r="H166" s="18">
        <v>12.66</v>
      </c>
      <c r="I166" s="26">
        <v>389.74</v>
      </c>
      <c r="J166" s="19">
        <v>6640000</v>
      </c>
      <c r="K166" s="19">
        <v>342000</v>
      </c>
      <c r="L166" s="19">
        <v>4.2900000000000002E-10</v>
      </c>
      <c r="M166" s="19">
        <v>8.38E+19</v>
      </c>
      <c r="N166" s="19">
        <v>7.73E+19</v>
      </c>
      <c r="O166" s="19">
        <v>3.35E+19</v>
      </c>
      <c r="P166" s="19">
        <v>1.4E+19</v>
      </c>
      <c r="Q166" s="19">
        <v>1.63E+19</v>
      </c>
      <c r="R166" s="19">
        <v>1.71E+18</v>
      </c>
      <c r="S166" s="19">
        <v>3.62E+18</v>
      </c>
      <c r="T166" s="19">
        <v>2.53E+18</v>
      </c>
      <c r="U166" s="19">
        <v>4.8E+18</v>
      </c>
      <c r="V166" s="18">
        <v>24.850999999999999</v>
      </c>
      <c r="W166" s="18">
        <v>98.47</v>
      </c>
      <c r="X166" s="19">
        <v>1370000</v>
      </c>
      <c r="Y166" s="26">
        <v>15.2</v>
      </c>
      <c r="Z166" s="18">
        <v>2999</v>
      </c>
      <c r="AA166" s="18">
        <v>1661</v>
      </c>
      <c r="AB166" s="18">
        <v>1478.2</v>
      </c>
      <c r="AC166" s="26">
        <v>7908.5</v>
      </c>
      <c r="AD166" s="25">
        <v>0.56000000000000005</v>
      </c>
      <c r="AE166" s="25">
        <v>0.35835220000000001</v>
      </c>
      <c r="AF166" s="25">
        <v>0.56999999999999995</v>
      </c>
      <c r="AG166" s="19">
        <v>1.08E+17</v>
      </c>
      <c r="AH166" s="15"/>
    </row>
    <row r="167" spans="1:34">
      <c r="A167" s="15"/>
      <c r="B167" s="18" t="s">
        <v>9</v>
      </c>
      <c r="C167" s="18" t="s">
        <v>151</v>
      </c>
      <c r="D167" s="19">
        <v>2.83E+16</v>
      </c>
      <c r="E167" s="19">
        <v>53300</v>
      </c>
      <c r="F167" s="19">
        <v>2870</v>
      </c>
      <c r="G167" s="18">
        <v>177.2</v>
      </c>
      <c r="H167" s="18">
        <v>15.66</v>
      </c>
      <c r="I167" s="26">
        <v>460.72</v>
      </c>
      <c r="J167" s="19">
        <v>8100000</v>
      </c>
      <c r="K167" s="19">
        <v>288000</v>
      </c>
      <c r="L167" s="19">
        <v>2.8599999999999999E-10</v>
      </c>
      <c r="M167" s="19">
        <v>8.74E+19</v>
      </c>
      <c r="N167" s="19">
        <v>9.36E+19</v>
      </c>
      <c r="O167" s="19">
        <v>3.12E+19</v>
      </c>
      <c r="P167" s="19">
        <v>1.15E+19</v>
      </c>
      <c r="Q167" s="19">
        <v>1.85E+19</v>
      </c>
      <c r="R167" s="19">
        <v>2.99E+18</v>
      </c>
      <c r="S167" s="19">
        <v>3.25E+18</v>
      </c>
      <c r="T167" s="19">
        <v>3.81E+18</v>
      </c>
      <c r="U167" s="19">
        <v>3.47E+18</v>
      </c>
      <c r="V167" s="18">
        <v>24.984000000000002</v>
      </c>
      <c r="W167" s="18">
        <v>98.17</v>
      </c>
      <c r="X167" s="19">
        <v>1490000</v>
      </c>
      <c r="Y167" s="26">
        <v>14.8</v>
      </c>
      <c r="Z167" s="18">
        <v>2937</v>
      </c>
      <c r="AA167" s="18">
        <v>1729</v>
      </c>
      <c r="AB167" s="18">
        <v>1594.2</v>
      </c>
      <c r="AC167" s="26">
        <v>5401.8</v>
      </c>
      <c r="AD167" s="25">
        <v>0.56000000000000005</v>
      </c>
      <c r="AE167" s="25">
        <v>0.35835220000000001</v>
      </c>
      <c r="AF167" s="25">
        <v>0.56999999999999995</v>
      </c>
      <c r="AG167" s="19">
        <v>1.08E+17</v>
      </c>
      <c r="AH167" s="15"/>
    </row>
    <row r="168" spans="1:34">
      <c r="A168" s="15"/>
      <c r="B168" s="18" t="s">
        <v>9</v>
      </c>
      <c r="C168" s="18" t="s">
        <v>152</v>
      </c>
      <c r="D168" s="19">
        <v>2.64E+16</v>
      </c>
      <c r="E168" s="19">
        <v>54100</v>
      </c>
      <c r="F168" s="19">
        <v>2980</v>
      </c>
      <c r="G168" s="18">
        <v>177.2</v>
      </c>
      <c r="H168" s="18">
        <v>15.66</v>
      </c>
      <c r="I168" s="26">
        <v>460.72</v>
      </c>
      <c r="J168" s="19">
        <v>7240000</v>
      </c>
      <c r="K168" s="19">
        <v>292000</v>
      </c>
      <c r="L168" s="19">
        <v>2.7399999999999998E-10</v>
      </c>
      <c r="M168" s="19">
        <v>9.27E+19</v>
      </c>
      <c r="N168" s="19">
        <v>8.68E+19</v>
      </c>
      <c r="O168" s="19">
        <v>2.66E+19</v>
      </c>
      <c r="P168" s="19">
        <v>1.11E+19</v>
      </c>
      <c r="Q168" s="19">
        <v>1.96E+19</v>
      </c>
      <c r="R168" s="19">
        <v>2.96E+18</v>
      </c>
      <c r="S168" s="19">
        <v>4.59E+18</v>
      </c>
      <c r="T168" s="19">
        <v>3.52E+18</v>
      </c>
      <c r="U168" s="19">
        <v>3.46E+18</v>
      </c>
      <c r="V168" s="18">
        <v>24.984000000000002</v>
      </c>
      <c r="W168" s="18">
        <v>98.17</v>
      </c>
      <c r="X168" s="19">
        <v>1490000</v>
      </c>
      <c r="Y168" s="26">
        <v>14.8</v>
      </c>
      <c r="Z168" s="18">
        <v>2937</v>
      </c>
      <c r="AA168" s="18">
        <v>1729</v>
      </c>
      <c r="AB168" s="18">
        <v>1594.2</v>
      </c>
      <c r="AC168" s="26">
        <v>5401.8</v>
      </c>
      <c r="AD168" s="25">
        <v>0.56000000000000005</v>
      </c>
      <c r="AE168" s="25">
        <v>0.35835220000000001</v>
      </c>
      <c r="AF168" s="25">
        <v>0.56999999999999995</v>
      </c>
      <c r="AG168" s="19">
        <v>1.08E+17</v>
      </c>
      <c r="AH168" s="15"/>
    </row>
    <row r="169" spans="1:34">
      <c r="A169" s="15"/>
      <c r="B169" s="18" t="s">
        <v>9</v>
      </c>
      <c r="C169" s="18" t="s">
        <v>153</v>
      </c>
      <c r="D169" s="19">
        <v>2.41E+16</v>
      </c>
      <c r="E169" s="19">
        <v>65800</v>
      </c>
      <c r="F169" s="19">
        <v>2970</v>
      </c>
      <c r="G169" s="18">
        <v>119.3</v>
      </c>
      <c r="H169" s="18">
        <v>9.81</v>
      </c>
      <c r="I169" s="26">
        <v>310.18</v>
      </c>
      <c r="J169" s="19">
        <v>6840000</v>
      </c>
      <c r="K169" s="19">
        <v>277000</v>
      </c>
      <c r="L169" s="19">
        <v>2.8300000000000001E-10</v>
      </c>
      <c r="M169" s="19">
        <v>6.96E+19</v>
      </c>
      <c r="N169" s="19">
        <v>7.71E+19</v>
      </c>
      <c r="O169" s="19">
        <v>2.61E+19</v>
      </c>
      <c r="P169" s="19">
        <v>9.38E+18</v>
      </c>
      <c r="Q169" s="19">
        <v>1.42E+19</v>
      </c>
      <c r="R169" s="19">
        <v>3.27E+18</v>
      </c>
      <c r="S169" s="19">
        <v>2.43E+18</v>
      </c>
      <c r="T169" s="19">
        <v>2.69E+18</v>
      </c>
      <c r="U169" s="19">
        <v>2.57E+18</v>
      </c>
      <c r="V169" s="18">
        <v>24.577000000000002</v>
      </c>
      <c r="W169" s="18">
        <v>97.9</v>
      </c>
      <c r="X169" s="19">
        <v>1520000</v>
      </c>
      <c r="Y169" s="26">
        <v>17.3</v>
      </c>
      <c r="Z169" s="18">
        <v>1659</v>
      </c>
      <c r="AA169" s="18">
        <v>1405</v>
      </c>
      <c r="AB169" s="18">
        <v>1662.6</v>
      </c>
      <c r="AC169" s="26">
        <v>25.6</v>
      </c>
      <c r="AD169" s="25">
        <v>0.56000000000000005</v>
      </c>
      <c r="AE169" s="25">
        <v>0.35835220000000001</v>
      </c>
      <c r="AF169" s="25">
        <v>0.56999999999999995</v>
      </c>
      <c r="AG169" s="19">
        <v>1.08E+17</v>
      </c>
      <c r="AH169" s="15"/>
    </row>
    <row r="170" spans="1:34">
      <c r="A170" s="15"/>
      <c r="B170" s="18" t="s">
        <v>9</v>
      </c>
      <c r="C170" s="18" t="s">
        <v>154</v>
      </c>
      <c r="D170" s="19">
        <v>2.3E+16</v>
      </c>
      <c r="E170" s="19">
        <v>64800</v>
      </c>
      <c r="F170" s="19">
        <v>3110</v>
      </c>
      <c r="G170" s="18">
        <v>119.3</v>
      </c>
      <c r="H170" s="18">
        <v>9.81</v>
      </c>
      <c r="I170" s="26">
        <v>310.18</v>
      </c>
      <c r="J170" s="19">
        <v>6420000</v>
      </c>
      <c r="K170" s="19">
        <v>289000</v>
      </c>
      <c r="L170" s="19">
        <v>2.7900000000000002E-10</v>
      </c>
      <c r="M170" s="19">
        <v>6.47E+19</v>
      </c>
      <c r="N170" s="19">
        <v>7.31E+19</v>
      </c>
      <c r="O170" s="19">
        <v>2.31E+19</v>
      </c>
      <c r="P170" s="19">
        <v>8.84E+18</v>
      </c>
      <c r="Q170" s="19">
        <v>1.4E+19</v>
      </c>
      <c r="R170" s="19">
        <v>3.06E+18</v>
      </c>
      <c r="S170" s="19">
        <v>2.98E+18</v>
      </c>
      <c r="T170" s="19">
        <v>2.44E+18</v>
      </c>
      <c r="U170" s="19">
        <v>2.26E+18</v>
      </c>
      <c r="V170" s="18">
        <v>24.577000000000002</v>
      </c>
      <c r="W170" s="18">
        <v>97.9</v>
      </c>
      <c r="X170" s="19">
        <v>1520000</v>
      </c>
      <c r="Y170" s="26">
        <v>17.3</v>
      </c>
      <c r="Z170" s="18">
        <v>1659</v>
      </c>
      <c r="AA170" s="18">
        <v>1405</v>
      </c>
      <c r="AB170" s="18">
        <v>1662.6</v>
      </c>
      <c r="AC170" s="26">
        <v>25.6</v>
      </c>
      <c r="AD170" s="25">
        <v>0.56000000000000005</v>
      </c>
      <c r="AE170" s="25">
        <v>0.35835220000000001</v>
      </c>
      <c r="AF170" s="25">
        <v>0.56999999999999995</v>
      </c>
      <c r="AG170" s="19">
        <v>1.08E+17</v>
      </c>
      <c r="AH170" s="15"/>
    </row>
    <row r="171" spans="1:34">
      <c r="A171" s="15"/>
      <c r="B171" s="18" t="s">
        <v>9</v>
      </c>
      <c r="C171" s="18" t="s">
        <v>155</v>
      </c>
      <c r="D171" s="19">
        <v>2.75E+16</v>
      </c>
      <c r="E171" s="19">
        <v>87100</v>
      </c>
      <c r="F171" s="19">
        <v>3550</v>
      </c>
      <c r="G171" s="18">
        <v>127.5</v>
      </c>
      <c r="H171" s="18">
        <v>10.51</v>
      </c>
      <c r="I171" s="26">
        <v>331.5</v>
      </c>
      <c r="J171" s="19">
        <v>13700000</v>
      </c>
      <c r="K171" s="19">
        <v>376000</v>
      </c>
      <c r="L171" s="19">
        <v>4.9800000000000004E-10</v>
      </c>
      <c r="M171" s="19">
        <v>1.84E+20</v>
      </c>
      <c r="N171" s="19">
        <v>1.14E+20</v>
      </c>
      <c r="O171" s="19">
        <v>5.92E+19</v>
      </c>
      <c r="P171" s="19">
        <v>1.77E+19</v>
      </c>
      <c r="Q171" s="19">
        <v>1.81E+19</v>
      </c>
      <c r="R171" s="19">
        <v>2.8E+18</v>
      </c>
      <c r="S171" s="19">
        <v>2.38E+18</v>
      </c>
      <c r="T171" s="19">
        <v>3.02E+18</v>
      </c>
      <c r="U171" s="19">
        <v>3.88E+18</v>
      </c>
      <c r="V171" s="18">
        <v>25.353000000000002</v>
      </c>
      <c r="W171" s="18">
        <v>98.59</v>
      </c>
      <c r="X171" s="19">
        <v>1350000</v>
      </c>
      <c r="Y171" s="26">
        <v>16.2</v>
      </c>
      <c r="Z171" s="18">
        <v>2661</v>
      </c>
      <c r="AA171" s="18">
        <v>2055</v>
      </c>
      <c r="AB171" s="18">
        <v>1408.4</v>
      </c>
      <c r="AC171" s="26">
        <v>3454.2</v>
      </c>
      <c r="AD171" s="25">
        <v>0.56000000000000005</v>
      </c>
      <c r="AE171" s="25">
        <v>0.35835220000000001</v>
      </c>
      <c r="AF171" s="25">
        <v>0.56999999999999995</v>
      </c>
      <c r="AG171" s="19">
        <v>1.08E+17</v>
      </c>
      <c r="AH171" s="15"/>
    </row>
    <row r="172" spans="1:34">
      <c r="A172" s="15"/>
      <c r="B172" s="18" t="s">
        <v>9</v>
      </c>
      <c r="C172" s="18" t="s">
        <v>156</v>
      </c>
      <c r="D172" s="19">
        <v>3.86E+16</v>
      </c>
      <c r="E172" s="19">
        <v>108000</v>
      </c>
      <c r="F172" s="19">
        <v>6180</v>
      </c>
      <c r="G172" s="18">
        <v>251.8</v>
      </c>
      <c r="H172" s="18">
        <v>23.65</v>
      </c>
      <c r="I172" s="26">
        <v>654.67999999999995</v>
      </c>
      <c r="J172" s="19">
        <v>23900000</v>
      </c>
      <c r="K172" s="19">
        <v>579000</v>
      </c>
      <c r="L172" s="19">
        <v>6.1900000000000003E-10</v>
      </c>
      <c r="M172" s="19">
        <v>2.81E+20</v>
      </c>
      <c r="N172" s="19">
        <v>2.41E+20</v>
      </c>
      <c r="O172" s="19">
        <v>1.87E+20</v>
      </c>
      <c r="P172" s="19">
        <v>4.88E+20</v>
      </c>
      <c r="Q172" s="19">
        <v>4.76E+19</v>
      </c>
      <c r="R172" s="19">
        <v>9.81E+18</v>
      </c>
      <c r="S172" s="19">
        <v>5.69E+18</v>
      </c>
      <c r="T172" s="19">
        <v>1.07E+19</v>
      </c>
      <c r="U172" s="19">
        <v>8.12E+18</v>
      </c>
      <c r="V172" s="18">
        <v>30.699000000000002</v>
      </c>
      <c r="W172" s="18">
        <v>95.05</v>
      </c>
      <c r="X172" s="19">
        <v>769000</v>
      </c>
      <c r="Y172" s="26">
        <v>21.4</v>
      </c>
      <c r="Z172" s="18">
        <v>6279</v>
      </c>
      <c r="AA172" s="18">
        <v>4512</v>
      </c>
      <c r="AB172" s="18">
        <v>569.6</v>
      </c>
      <c r="AC172" s="26">
        <v>114128</v>
      </c>
      <c r="AD172" s="25">
        <v>0.56000000000000005</v>
      </c>
      <c r="AE172" s="25">
        <v>0.35835220000000001</v>
      </c>
      <c r="AF172" s="25">
        <v>0.56999999999999995</v>
      </c>
      <c r="AG172" s="19">
        <v>1.08E+17</v>
      </c>
      <c r="AH172" s="15"/>
    </row>
    <row r="173" spans="1:34">
      <c r="A173" s="15"/>
      <c r="B173" s="18" t="s">
        <v>9</v>
      </c>
      <c r="C173" s="18" t="s">
        <v>157</v>
      </c>
      <c r="D173" s="19">
        <v>2.58E+16</v>
      </c>
      <c r="E173" s="19">
        <v>231000</v>
      </c>
      <c r="F173" s="19">
        <v>12100</v>
      </c>
      <c r="G173" s="18">
        <v>251.8</v>
      </c>
      <c r="H173" s="18">
        <v>23.65</v>
      </c>
      <c r="I173" s="26">
        <v>654.67999999999995</v>
      </c>
      <c r="J173" s="19">
        <v>15600000</v>
      </c>
      <c r="K173" s="19">
        <v>372000</v>
      </c>
      <c r="L173" s="19">
        <v>6.0399999999999998E-10</v>
      </c>
      <c r="M173" s="19">
        <v>1.93E+20</v>
      </c>
      <c r="N173" s="19">
        <v>1.97E+20</v>
      </c>
      <c r="O173" s="19">
        <v>1.85E+20</v>
      </c>
      <c r="P173" s="19">
        <v>5.13E+20</v>
      </c>
      <c r="Q173" s="19">
        <v>3.51E+19</v>
      </c>
      <c r="R173" s="19">
        <v>4.07E+18</v>
      </c>
      <c r="S173" s="19">
        <v>4.07E+18</v>
      </c>
      <c r="T173" s="19">
        <v>6.81E+18</v>
      </c>
      <c r="U173" s="19">
        <v>7.06E+18</v>
      </c>
      <c r="V173" s="18">
        <v>30.699000000000002</v>
      </c>
      <c r="W173" s="18">
        <v>95.05</v>
      </c>
      <c r="X173" s="19">
        <v>769000</v>
      </c>
      <c r="Y173" s="26">
        <v>21.4</v>
      </c>
      <c r="Z173" s="18">
        <v>6279</v>
      </c>
      <c r="AA173" s="18">
        <v>4512</v>
      </c>
      <c r="AB173" s="18">
        <v>569.6</v>
      </c>
      <c r="AC173" s="26">
        <v>114128</v>
      </c>
      <c r="AD173" s="25">
        <v>0.56000000000000005</v>
      </c>
      <c r="AE173" s="25">
        <v>0.35835220000000001</v>
      </c>
      <c r="AF173" s="25">
        <v>0.56999999999999995</v>
      </c>
      <c r="AG173" s="19">
        <v>1.08E+17</v>
      </c>
      <c r="AH173" s="15"/>
    </row>
    <row r="174" spans="1:34">
      <c r="A174" s="15"/>
      <c r="B174" s="18" t="s">
        <v>9</v>
      </c>
      <c r="C174" s="18" t="s">
        <v>158</v>
      </c>
      <c r="D174" s="19">
        <v>3.69E+16</v>
      </c>
      <c r="E174" s="19">
        <v>106000</v>
      </c>
      <c r="F174" s="19">
        <v>5140</v>
      </c>
      <c r="G174" s="18">
        <v>404.9</v>
      </c>
      <c r="H174" s="18">
        <v>38.229999999999997</v>
      </c>
      <c r="I174" s="26">
        <v>1052.74</v>
      </c>
      <c r="J174" s="19">
        <v>21800000</v>
      </c>
      <c r="K174" s="19">
        <v>549000</v>
      </c>
      <c r="L174" s="19">
        <v>5.9100000000000003E-10</v>
      </c>
      <c r="M174" s="19">
        <v>2.56E+20</v>
      </c>
      <c r="N174" s="19">
        <v>2.2E+20</v>
      </c>
      <c r="O174" s="19">
        <v>1.75E+20</v>
      </c>
      <c r="P174" s="19">
        <v>4.98E+20</v>
      </c>
      <c r="Q174" s="19">
        <v>4.04E+19</v>
      </c>
      <c r="R174" s="19">
        <v>1.13E+19</v>
      </c>
      <c r="S174" s="19">
        <v>7.05E+18</v>
      </c>
      <c r="T174" s="19">
        <v>7.42E+18</v>
      </c>
      <c r="U174" s="19">
        <v>6.47E+18</v>
      </c>
      <c r="V174" s="18">
        <v>30.850999999999999</v>
      </c>
      <c r="W174" s="18">
        <v>94.93</v>
      </c>
      <c r="X174" s="19">
        <v>747000</v>
      </c>
      <c r="Y174" s="26">
        <v>21.4</v>
      </c>
      <c r="Z174" s="18">
        <v>6115</v>
      </c>
      <c r="AA174" s="18">
        <v>4592</v>
      </c>
      <c r="AB174" s="18">
        <v>548.4</v>
      </c>
      <c r="AC174" s="26">
        <v>110705</v>
      </c>
      <c r="AD174" s="25">
        <v>0.56000000000000005</v>
      </c>
      <c r="AE174" s="25">
        <v>0.35835220000000001</v>
      </c>
      <c r="AF174" s="25">
        <v>0.56999999999999995</v>
      </c>
      <c r="AG174" s="19">
        <v>1.08E+17</v>
      </c>
      <c r="AH174" s="15"/>
    </row>
    <row r="175" spans="1:34">
      <c r="A175" s="15"/>
      <c r="B175" s="18" t="s">
        <v>9</v>
      </c>
      <c r="C175" s="18" t="s">
        <v>159</v>
      </c>
      <c r="D175" s="19">
        <v>2.33E+16</v>
      </c>
      <c r="E175" s="19">
        <v>121000</v>
      </c>
      <c r="F175" s="19">
        <v>3930</v>
      </c>
      <c r="G175" s="18">
        <v>356.1</v>
      </c>
      <c r="H175" s="18">
        <v>31.09</v>
      </c>
      <c r="I175" s="26">
        <v>925.86</v>
      </c>
      <c r="J175" s="19">
        <v>5330000</v>
      </c>
      <c r="K175" s="19">
        <v>276000</v>
      </c>
      <c r="L175" s="19">
        <v>2.2900000000000001E-10</v>
      </c>
      <c r="M175" s="19">
        <v>1.68E+20</v>
      </c>
      <c r="N175" s="19">
        <v>1.67E+20</v>
      </c>
      <c r="O175" s="19">
        <v>1.74E+20</v>
      </c>
      <c r="P175" s="19">
        <v>5.03E+20</v>
      </c>
      <c r="Q175" s="19">
        <v>2.71E+19</v>
      </c>
      <c r="R175" s="19">
        <v>4.27E+18</v>
      </c>
      <c r="S175" s="19">
        <v>5.11E+18</v>
      </c>
      <c r="T175" s="19">
        <v>7.56E+18</v>
      </c>
      <c r="U175" s="19">
        <v>5.01E+18</v>
      </c>
      <c r="V175" s="18">
        <v>30.850999999999999</v>
      </c>
      <c r="W175" s="18">
        <v>94.93</v>
      </c>
      <c r="X175" s="19">
        <v>747000</v>
      </c>
      <c r="Y175" s="26">
        <v>21.4</v>
      </c>
      <c r="Z175" s="18">
        <v>6115</v>
      </c>
      <c r="AA175" s="18">
        <v>4592</v>
      </c>
      <c r="AB175" s="18">
        <v>548.4</v>
      </c>
      <c r="AC175" s="26">
        <v>110705</v>
      </c>
      <c r="AD175" s="25">
        <v>0.56000000000000005</v>
      </c>
      <c r="AE175" s="25">
        <v>0.35835220000000001</v>
      </c>
      <c r="AF175" s="25">
        <v>0.56999999999999995</v>
      </c>
      <c r="AG175" s="19">
        <v>1.08E+17</v>
      </c>
      <c r="AH175" s="15"/>
    </row>
    <row r="176" spans="1:34">
      <c r="A176" s="15"/>
      <c r="B176" s="18" t="s">
        <v>9</v>
      </c>
      <c r="C176" s="18" t="s">
        <v>160</v>
      </c>
      <c r="D176" s="19">
        <v>9.05E+16</v>
      </c>
      <c r="E176" s="19">
        <v>27200</v>
      </c>
      <c r="F176" s="19">
        <v>3890</v>
      </c>
      <c r="G176" s="18">
        <v>361.9</v>
      </c>
      <c r="H176" s="18">
        <v>46.8</v>
      </c>
      <c r="I176" s="26">
        <v>940.94</v>
      </c>
      <c r="J176" s="19">
        <v>10900000</v>
      </c>
      <c r="K176" s="19">
        <v>341000</v>
      </c>
      <c r="L176" s="19">
        <v>1.2E-10</v>
      </c>
      <c r="M176" s="19">
        <v>4.58E+20</v>
      </c>
      <c r="N176" s="19">
        <v>1.93E+20</v>
      </c>
      <c r="O176" s="19">
        <v>1.28E+20</v>
      </c>
      <c r="P176" s="19">
        <v>4.52E+20</v>
      </c>
      <c r="Q176" s="19">
        <v>1.93E+19</v>
      </c>
      <c r="R176" s="19">
        <v>8.11E+18</v>
      </c>
      <c r="S176" s="19">
        <v>2.09E+18</v>
      </c>
      <c r="T176" s="19">
        <v>6.53E+18</v>
      </c>
      <c r="U176" s="19">
        <v>2.03E+18</v>
      </c>
      <c r="V176" s="18">
        <v>25.539000000000001</v>
      </c>
      <c r="W176" s="18">
        <v>99.16</v>
      </c>
      <c r="X176" s="19">
        <v>980000</v>
      </c>
      <c r="Y176" s="26">
        <v>16</v>
      </c>
      <c r="Z176" s="18">
        <v>1684</v>
      </c>
      <c r="AA176" s="18">
        <v>2049</v>
      </c>
      <c r="AB176" s="18">
        <v>1013.3</v>
      </c>
      <c r="AC176" s="26">
        <v>1577.2</v>
      </c>
      <c r="AD176" s="25">
        <v>0.56000000000000005</v>
      </c>
      <c r="AE176" s="25">
        <v>0.35835220000000001</v>
      </c>
      <c r="AF176" s="25">
        <v>0.56999999999999995</v>
      </c>
      <c r="AG176" s="19">
        <v>1.08E+17</v>
      </c>
      <c r="AH176" s="15"/>
    </row>
    <row r="177" spans="1:35">
      <c r="A177" s="15"/>
      <c r="B177" s="18" t="s">
        <v>9</v>
      </c>
      <c r="C177" s="18" t="s">
        <v>161</v>
      </c>
      <c r="D177" s="19">
        <v>4.13E+16</v>
      </c>
      <c r="E177" s="19">
        <v>47900</v>
      </c>
      <c r="F177" s="19">
        <v>4040</v>
      </c>
      <c r="G177" s="18">
        <v>361.9</v>
      </c>
      <c r="H177" s="18">
        <v>46.8</v>
      </c>
      <c r="I177" s="26">
        <v>940.94</v>
      </c>
      <c r="J177" s="19">
        <v>19100000</v>
      </c>
      <c r="K177" s="19">
        <v>456000</v>
      </c>
      <c r="L177" s="19">
        <v>4.6200000000000001E-10</v>
      </c>
      <c r="M177" s="19">
        <v>3.14E+20</v>
      </c>
      <c r="N177" s="19">
        <v>1.7E+20</v>
      </c>
      <c r="O177" s="19">
        <v>1.05E+20</v>
      </c>
      <c r="P177" s="19">
        <v>4.64E+20</v>
      </c>
      <c r="Q177" s="19">
        <v>2.66E+19</v>
      </c>
      <c r="R177" s="19">
        <v>7.32E+18</v>
      </c>
      <c r="S177" s="19">
        <v>4E+18</v>
      </c>
      <c r="T177" s="19">
        <v>1.18E+19</v>
      </c>
      <c r="U177" s="19">
        <v>2.72E+18</v>
      </c>
      <c r="V177" s="18">
        <v>25.539000000000001</v>
      </c>
      <c r="W177" s="18">
        <v>99.16</v>
      </c>
      <c r="X177" s="19">
        <v>980000</v>
      </c>
      <c r="Y177" s="26">
        <v>16</v>
      </c>
      <c r="Z177" s="18">
        <v>1684</v>
      </c>
      <c r="AA177" s="18">
        <v>2049</v>
      </c>
      <c r="AB177" s="18">
        <v>1013.3</v>
      </c>
      <c r="AC177" s="26">
        <v>1577.2</v>
      </c>
      <c r="AD177" s="25">
        <v>0.56000000000000005</v>
      </c>
      <c r="AE177" s="25">
        <v>0.35835220000000001</v>
      </c>
      <c r="AF177" s="25">
        <v>0.56999999999999995</v>
      </c>
      <c r="AG177" s="19">
        <v>1.08E+17</v>
      </c>
      <c r="AH177" s="15"/>
    </row>
    <row r="178" spans="1:35">
      <c r="A178" s="15"/>
      <c r="B178" s="18" t="s">
        <v>9</v>
      </c>
      <c r="C178" s="18" t="s">
        <v>162</v>
      </c>
      <c r="D178" s="19">
        <v>2.86E+16</v>
      </c>
      <c r="E178" s="19">
        <v>80300</v>
      </c>
      <c r="F178" s="19">
        <v>8800</v>
      </c>
      <c r="G178" s="18">
        <v>184.6</v>
      </c>
      <c r="H178" s="18">
        <v>20.329999999999998</v>
      </c>
      <c r="I178" s="26">
        <v>479.96</v>
      </c>
      <c r="J178" s="19">
        <v>8930000</v>
      </c>
      <c r="K178" s="19">
        <v>310000</v>
      </c>
      <c r="L178" s="19">
        <v>3.1200000000000001E-10</v>
      </c>
      <c r="M178" s="19">
        <v>2.53E+20</v>
      </c>
      <c r="N178" s="19">
        <v>1.32E+20</v>
      </c>
      <c r="O178" s="19">
        <v>9.25E+19</v>
      </c>
      <c r="P178" s="19">
        <v>2.19E+20</v>
      </c>
      <c r="Q178" s="19">
        <v>6.77E+18</v>
      </c>
      <c r="R178" s="19">
        <v>3.91E+18</v>
      </c>
      <c r="S178" s="19">
        <v>1.47E+18</v>
      </c>
      <c r="T178" s="19">
        <v>3.39E+18</v>
      </c>
      <c r="U178" s="19">
        <v>1.56E+18</v>
      </c>
      <c r="V178" s="18">
        <v>25.995000000000001</v>
      </c>
      <c r="W178" s="18">
        <v>99.88</v>
      </c>
      <c r="X178" s="19">
        <v>504000</v>
      </c>
      <c r="Y178" s="26">
        <v>20.2</v>
      </c>
      <c r="Z178" s="18">
        <v>5396</v>
      </c>
      <c r="AA178" s="18">
        <v>4695</v>
      </c>
      <c r="AB178" s="18">
        <v>506</v>
      </c>
      <c r="AC178" s="26">
        <v>104879</v>
      </c>
      <c r="AD178" s="25">
        <v>0.56000000000000005</v>
      </c>
      <c r="AE178" s="25">
        <v>0.35835220000000001</v>
      </c>
      <c r="AF178" s="25">
        <v>0.56999999999999995</v>
      </c>
      <c r="AG178" s="19">
        <v>1.08E+17</v>
      </c>
      <c r="AH178" s="15"/>
    </row>
    <row r="179" spans="1:35">
      <c r="A179" s="15"/>
      <c r="B179" s="18" t="s">
        <v>9</v>
      </c>
      <c r="C179" s="18" t="s">
        <v>163</v>
      </c>
      <c r="D179" s="19">
        <v>2.8E+16</v>
      </c>
      <c r="E179" s="19">
        <v>71800</v>
      </c>
      <c r="F179" s="19">
        <v>3540</v>
      </c>
      <c r="G179" s="18">
        <v>184.6</v>
      </c>
      <c r="H179" s="18">
        <v>20.329999999999998</v>
      </c>
      <c r="I179" s="26">
        <v>479.96</v>
      </c>
      <c r="J179" s="19">
        <v>9880000</v>
      </c>
      <c r="K179" s="19">
        <v>312000</v>
      </c>
      <c r="L179" s="19">
        <v>3.5300000000000002E-10</v>
      </c>
      <c r="M179" s="19">
        <v>2.26E+20</v>
      </c>
      <c r="N179" s="19">
        <v>1.46E+20</v>
      </c>
      <c r="O179" s="19">
        <v>9.72E+19</v>
      </c>
      <c r="P179" s="19">
        <v>2.07E+20</v>
      </c>
      <c r="Q179" s="19">
        <v>8.79E+18</v>
      </c>
      <c r="R179" s="19">
        <v>4.21E+18</v>
      </c>
      <c r="S179" s="19">
        <v>1.83E+18</v>
      </c>
      <c r="T179" s="19">
        <v>4.2E+18</v>
      </c>
      <c r="U179" s="19">
        <v>1.04E+18</v>
      </c>
      <c r="V179" s="18">
        <v>25.995000000000001</v>
      </c>
      <c r="W179" s="18">
        <v>99.88</v>
      </c>
      <c r="X179" s="19">
        <v>504000</v>
      </c>
      <c r="Y179" s="26">
        <v>20.2</v>
      </c>
      <c r="Z179" s="18">
        <v>5396</v>
      </c>
      <c r="AA179" s="18">
        <v>4695</v>
      </c>
      <c r="AB179" s="18">
        <v>506</v>
      </c>
      <c r="AC179" s="26">
        <v>104879</v>
      </c>
      <c r="AD179" s="25">
        <v>0.56000000000000005</v>
      </c>
      <c r="AE179" s="25">
        <v>0.35835220000000001</v>
      </c>
      <c r="AF179" s="25">
        <v>0.56999999999999995</v>
      </c>
      <c r="AG179" s="19">
        <v>1.08E+17</v>
      </c>
      <c r="AH179" s="15"/>
    </row>
    <row r="180" spans="1:35">
      <c r="A180" s="15"/>
      <c r="B180" s="18" t="s">
        <v>9</v>
      </c>
      <c r="C180" s="18" t="s">
        <v>164</v>
      </c>
      <c r="D180" s="19">
        <v>3.41E+16</v>
      </c>
      <c r="E180" s="19">
        <v>106000</v>
      </c>
      <c r="F180" s="19">
        <v>4690</v>
      </c>
      <c r="G180" s="18">
        <v>101.9</v>
      </c>
      <c r="H180" s="18">
        <v>8.66</v>
      </c>
      <c r="I180" s="26">
        <v>264.94</v>
      </c>
      <c r="J180" s="19">
        <v>15100000</v>
      </c>
      <c r="K180" s="19">
        <v>410000</v>
      </c>
      <c r="L180" s="19">
        <v>4.4300000000000002E-10</v>
      </c>
      <c r="M180" s="19">
        <v>1.68E+20</v>
      </c>
      <c r="N180" s="19">
        <v>1.4E+20</v>
      </c>
      <c r="O180" s="19">
        <v>8.38E+19</v>
      </c>
      <c r="P180" s="19">
        <v>1.84E+19</v>
      </c>
      <c r="Q180" s="19">
        <v>1.73E+19</v>
      </c>
      <c r="R180" s="19">
        <v>2.48E+18</v>
      </c>
      <c r="S180" s="19">
        <v>1.77E+18</v>
      </c>
      <c r="T180" s="19">
        <v>3.4E+18</v>
      </c>
      <c r="U180" s="19">
        <v>2.47E+18</v>
      </c>
      <c r="V180" s="18">
        <v>24.513000000000002</v>
      </c>
      <c r="W180" s="18">
        <v>99.82</v>
      </c>
      <c r="X180" s="19">
        <v>945000</v>
      </c>
      <c r="Y180" s="26">
        <v>40.700000000000003</v>
      </c>
      <c r="Z180" s="18">
        <v>2850</v>
      </c>
      <c r="AA180" s="18">
        <v>3126</v>
      </c>
      <c r="AB180" s="18">
        <v>1038.3</v>
      </c>
      <c r="AC180" s="26">
        <v>363.4</v>
      </c>
      <c r="AD180" s="25">
        <v>0.56000000000000005</v>
      </c>
      <c r="AE180" s="25">
        <v>0.35835220000000001</v>
      </c>
      <c r="AF180" s="25">
        <v>0.56999999999999995</v>
      </c>
      <c r="AG180" s="19">
        <v>1.08E+17</v>
      </c>
      <c r="AH180" s="15"/>
    </row>
    <row r="181" spans="1:35">
      <c r="A181" s="15"/>
      <c r="B181" s="18" t="s">
        <v>9</v>
      </c>
      <c r="C181" s="18" t="s">
        <v>165</v>
      </c>
      <c r="D181" s="19">
        <v>3.32E+16</v>
      </c>
      <c r="E181" s="19">
        <v>88900</v>
      </c>
      <c r="F181" s="19">
        <v>4440</v>
      </c>
      <c r="G181" s="18">
        <v>101.9</v>
      </c>
      <c r="H181" s="18">
        <v>8.66</v>
      </c>
      <c r="I181" s="26">
        <v>264.94</v>
      </c>
      <c r="J181" s="19">
        <v>14700000</v>
      </c>
      <c r="K181" s="19">
        <v>356000</v>
      </c>
      <c r="L181" s="19">
        <v>4.4300000000000002E-10</v>
      </c>
      <c r="M181" s="19">
        <v>1.59E+20</v>
      </c>
      <c r="N181" s="19">
        <v>1.54E+20</v>
      </c>
      <c r="O181" s="19">
        <v>9.04E+19</v>
      </c>
      <c r="P181" s="19">
        <v>1.91E+19</v>
      </c>
      <c r="Q181" s="19">
        <v>1.69E+19</v>
      </c>
      <c r="R181" s="19">
        <v>2.49E+18</v>
      </c>
      <c r="S181" s="19">
        <v>1.5E+18</v>
      </c>
      <c r="T181" s="19">
        <v>3.02E+18</v>
      </c>
      <c r="U181" s="19">
        <v>2.57E+18</v>
      </c>
      <c r="V181" s="18">
        <v>24.513000000000002</v>
      </c>
      <c r="W181" s="18">
        <v>99.82</v>
      </c>
      <c r="X181" s="19">
        <v>945000</v>
      </c>
      <c r="Y181" s="26">
        <v>40.700000000000003</v>
      </c>
      <c r="Z181" s="18">
        <v>2850</v>
      </c>
      <c r="AA181" s="18">
        <v>3126</v>
      </c>
      <c r="AB181" s="18">
        <v>1038.3</v>
      </c>
      <c r="AC181" s="26">
        <v>363.4</v>
      </c>
      <c r="AD181" s="25">
        <v>0.56000000000000005</v>
      </c>
      <c r="AE181" s="25">
        <v>0.35835220000000001</v>
      </c>
      <c r="AF181" s="25">
        <v>0.56999999999999995</v>
      </c>
      <c r="AG181" s="19">
        <v>1.08E+17</v>
      </c>
      <c r="AH181" s="15"/>
    </row>
    <row r="182" spans="1:35">
      <c r="A182" s="15"/>
      <c r="B182" s="18" t="s">
        <v>9</v>
      </c>
      <c r="C182" s="18" t="s">
        <v>166</v>
      </c>
      <c r="D182" s="19">
        <v>3.57E+16</v>
      </c>
      <c r="E182" s="19">
        <v>127000</v>
      </c>
      <c r="F182" s="19">
        <v>4020</v>
      </c>
      <c r="G182" s="18">
        <v>88.9</v>
      </c>
      <c r="H182" s="18">
        <v>7.08</v>
      </c>
      <c r="I182" s="26">
        <v>231.14</v>
      </c>
      <c r="J182" s="19">
        <v>22400000</v>
      </c>
      <c r="K182" s="19">
        <v>565000</v>
      </c>
      <c r="L182" s="19">
        <v>6.28E-10</v>
      </c>
      <c r="M182" s="19">
        <v>2.63E+20</v>
      </c>
      <c r="N182" s="19">
        <v>1.26E+20</v>
      </c>
      <c r="O182" s="19">
        <v>9.37E+19</v>
      </c>
      <c r="P182" s="19">
        <v>4.81E+20</v>
      </c>
      <c r="Q182" s="19">
        <v>7.67E+18</v>
      </c>
      <c r="R182" s="19">
        <v>6.35E+18</v>
      </c>
      <c r="S182" s="19">
        <v>1.95E+18</v>
      </c>
      <c r="T182" s="19">
        <v>3.42E+18</v>
      </c>
      <c r="U182" s="19">
        <v>5.09E+17</v>
      </c>
      <c r="V182" s="18">
        <v>25.192</v>
      </c>
      <c r="W182" s="18">
        <v>100.32</v>
      </c>
      <c r="X182" s="19">
        <v>488000</v>
      </c>
      <c r="Y182" s="26">
        <v>20.6</v>
      </c>
      <c r="Z182" s="18">
        <v>5550</v>
      </c>
      <c r="AA182" s="18">
        <v>4673</v>
      </c>
      <c r="AB182" s="18">
        <v>514.70000000000005</v>
      </c>
      <c r="AC182" s="26">
        <v>106326</v>
      </c>
      <c r="AD182" s="25">
        <v>0.56000000000000005</v>
      </c>
      <c r="AE182" s="25">
        <v>0.35835220000000001</v>
      </c>
      <c r="AF182" s="25">
        <v>0.56999999999999995</v>
      </c>
      <c r="AG182" s="19">
        <v>1.08E+17</v>
      </c>
      <c r="AH182" s="15"/>
    </row>
    <row r="183" spans="1:35">
      <c r="A183" s="15"/>
      <c r="B183" s="18" t="s">
        <v>9</v>
      </c>
      <c r="C183" s="18" t="s">
        <v>167</v>
      </c>
      <c r="D183" s="19">
        <v>4.28E+16</v>
      </c>
      <c r="E183" s="19">
        <v>115000</v>
      </c>
      <c r="F183" s="19">
        <v>4290</v>
      </c>
      <c r="G183" s="18">
        <v>88.9</v>
      </c>
      <c r="H183" s="18">
        <v>7.08</v>
      </c>
      <c r="I183" s="26">
        <v>231.14</v>
      </c>
      <c r="J183" s="19">
        <v>24900000</v>
      </c>
      <c r="K183" s="19">
        <v>614000</v>
      </c>
      <c r="L183" s="19">
        <v>5.8199999999999995E-10</v>
      </c>
      <c r="M183" s="19">
        <v>2.85E+20</v>
      </c>
      <c r="N183" s="19">
        <v>1.52E+20</v>
      </c>
      <c r="O183" s="19">
        <v>1.15E+20</v>
      </c>
      <c r="P183" s="19">
        <v>4.37E+20</v>
      </c>
      <c r="Q183" s="19">
        <v>1.18E+19</v>
      </c>
      <c r="R183" s="19">
        <v>7.32E+18</v>
      </c>
      <c r="S183" s="19">
        <v>2.66E+18</v>
      </c>
      <c r="T183" s="19">
        <v>5.03E+18</v>
      </c>
      <c r="U183" s="19">
        <v>7.2E+17</v>
      </c>
      <c r="V183" s="18">
        <v>25.192</v>
      </c>
      <c r="W183" s="18">
        <v>100.32</v>
      </c>
      <c r="X183" s="19">
        <v>488000</v>
      </c>
      <c r="Y183" s="26">
        <v>20.6</v>
      </c>
      <c r="Z183" s="18">
        <v>5550</v>
      </c>
      <c r="AA183" s="18">
        <v>4673</v>
      </c>
      <c r="AB183" s="18">
        <v>514.70000000000005</v>
      </c>
      <c r="AC183" s="26">
        <v>106326</v>
      </c>
      <c r="AD183" s="25">
        <v>0.56000000000000005</v>
      </c>
      <c r="AE183" s="25">
        <v>0.35835220000000001</v>
      </c>
      <c r="AF183" s="25">
        <v>0.56999999999999995</v>
      </c>
      <c r="AG183" s="19">
        <v>1.08E+17</v>
      </c>
      <c r="AH183" s="15"/>
    </row>
    <row r="184" spans="1:35">
      <c r="A184" s="15"/>
      <c r="B184" s="18" t="s">
        <v>9</v>
      </c>
      <c r="C184" s="18" t="s">
        <v>168</v>
      </c>
      <c r="D184" s="19">
        <v>2.15E+16</v>
      </c>
      <c r="E184" s="19">
        <v>205000</v>
      </c>
      <c r="F184" s="19">
        <v>7330</v>
      </c>
      <c r="G184" s="18">
        <v>214.1</v>
      </c>
      <c r="H184" s="18">
        <v>19.309999999999999</v>
      </c>
      <c r="I184" s="26">
        <v>556.66</v>
      </c>
      <c r="J184" s="19">
        <v>3240000</v>
      </c>
      <c r="K184" s="19">
        <v>243000</v>
      </c>
      <c r="L184" s="19">
        <v>1.51E-10</v>
      </c>
      <c r="M184" s="19">
        <v>1.72E+20</v>
      </c>
      <c r="N184" s="19">
        <v>1.56E+20</v>
      </c>
      <c r="O184" s="19">
        <v>1.97E+20</v>
      </c>
      <c r="P184" s="19">
        <v>4.36E+20</v>
      </c>
      <c r="Q184" s="19">
        <v>1.99E+19</v>
      </c>
      <c r="R184" s="19">
        <v>4.1E+18</v>
      </c>
      <c r="S184" s="19">
        <v>5.24E+18</v>
      </c>
      <c r="T184" s="19">
        <v>6.57E+18</v>
      </c>
      <c r="U184" s="19">
        <v>2.79E+18</v>
      </c>
      <c r="V184" s="18">
        <v>31.091999999999999</v>
      </c>
      <c r="W184" s="18">
        <v>94.69</v>
      </c>
      <c r="X184" s="19">
        <v>719000</v>
      </c>
      <c r="Y184" s="26">
        <v>20.7</v>
      </c>
      <c r="Z184" s="18">
        <v>5658</v>
      </c>
      <c r="AA184" s="18">
        <v>4660</v>
      </c>
      <c r="AB184" s="18">
        <v>520.29999999999995</v>
      </c>
      <c r="AC184" s="26">
        <v>107090</v>
      </c>
      <c r="AD184" s="25">
        <v>0.56000000000000005</v>
      </c>
      <c r="AE184" s="25">
        <v>0.35835220000000001</v>
      </c>
      <c r="AF184" s="25">
        <v>0.56999999999999995</v>
      </c>
      <c r="AG184" s="19">
        <v>1.08E+17</v>
      </c>
      <c r="AH184" s="15"/>
    </row>
    <row r="185" spans="1:35">
      <c r="A185" s="15"/>
      <c r="B185" s="18" t="s">
        <v>9</v>
      </c>
      <c r="C185" s="18" t="s">
        <v>169</v>
      </c>
      <c r="D185" s="19">
        <v>2.39E+16</v>
      </c>
      <c r="E185" s="19">
        <v>214000</v>
      </c>
      <c r="F185" s="19">
        <v>8900</v>
      </c>
      <c r="G185" s="18">
        <v>214.1</v>
      </c>
      <c r="H185" s="18">
        <v>19.309999999999999</v>
      </c>
      <c r="I185" s="26">
        <v>556.66</v>
      </c>
      <c r="J185" s="19">
        <v>2840000</v>
      </c>
      <c r="K185" s="19">
        <v>239000</v>
      </c>
      <c r="L185" s="19">
        <v>1.19E-10</v>
      </c>
      <c r="M185" s="19">
        <v>1.88E+20</v>
      </c>
      <c r="N185" s="19">
        <v>1.69E+20</v>
      </c>
      <c r="O185" s="19">
        <v>2.06E+20</v>
      </c>
      <c r="P185" s="19">
        <v>4.29E+20</v>
      </c>
      <c r="Q185" s="19">
        <v>2.07E+19</v>
      </c>
      <c r="R185" s="19">
        <v>4.15E+18</v>
      </c>
      <c r="S185" s="19">
        <v>5.51E+18</v>
      </c>
      <c r="T185" s="19">
        <v>7.35E+18</v>
      </c>
      <c r="U185" s="19">
        <v>3.16E+18</v>
      </c>
      <c r="V185" s="18">
        <v>31.091999999999999</v>
      </c>
      <c r="W185" s="18">
        <v>94.69</v>
      </c>
      <c r="X185" s="19">
        <v>719000</v>
      </c>
      <c r="Y185" s="26">
        <v>20.7</v>
      </c>
      <c r="Z185" s="18">
        <v>5658</v>
      </c>
      <c r="AA185" s="18">
        <v>4660</v>
      </c>
      <c r="AB185" s="18">
        <v>520.29999999999995</v>
      </c>
      <c r="AC185" s="26">
        <v>107090</v>
      </c>
      <c r="AD185" s="25">
        <v>0.56000000000000005</v>
      </c>
      <c r="AE185" s="25">
        <v>0.35835220000000001</v>
      </c>
      <c r="AF185" s="25">
        <v>0.56999999999999995</v>
      </c>
      <c r="AG185" s="19">
        <v>1.08E+17</v>
      </c>
      <c r="AH185" s="15"/>
    </row>
    <row r="186" spans="1:35">
      <c r="A186" s="15"/>
      <c r="B186" s="18" t="s">
        <v>9</v>
      </c>
      <c r="C186" s="18" t="s">
        <v>170</v>
      </c>
      <c r="D186" s="19">
        <v>2.57E+16</v>
      </c>
      <c r="E186" s="19">
        <v>162000</v>
      </c>
      <c r="F186" s="19">
        <v>8170</v>
      </c>
      <c r="G186" s="18">
        <v>308</v>
      </c>
      <c r="H186" s="18">
        <v>29.22</v>
      </c>
      <c r="I186" s="26">
        <v>800.8</v>
      </c>
      <c r="J186" s="19">
        <v>7480000</v>
      </c>
      <c r="K186" s="19">
        <v>296000</v>
      </c>
      <c r="L186" s="19">
        <v>2.9099999999999998E-10</v>
      </c>
      <c r="M186" s="19">
        <v>2.19E+20</v>
      </c>
      <c r="N186" s="19">
        <v>2.02E+20</v>
      </c>
      <c r="O186" s="19">
        <v>1.81E+20</v>
      </c>
      <c r="P186" s="19">
        <v>4.27E+20</v>
      </c>
      <c r="Q186" s="19">
        <v>3.36E+19</v>
      </c>
      <c r="R186" s="19">
        <v>6.96E+18</v>
      </c>
      <c r="S186" s="19">
        <v>7.34E+18</v>
      </c>
      <c r="T186" s="19">
        <v>7.42E+18</v>
      </c>
      <c r="U186" s="19">
        <v>5.95E+18</v>
      </c>
      <c r="V186" s="18">
        <v>31.039000000000001</v>
      </c>
      <c r="W186" s="18">
        <v>94.76</v>
      </c>
      <c r="X186" s="19">
        <v>793000</v>
      </c>
      <c r="Y186" s="26">
        <v>21.1</v>
      </c>
      <c r="Z186" s="18">
        <v>4958</v>
      </c>
      <c r="AA186" s="18">
        <v>4327</v>
      </c>
      <c r="AB186" s="18">
        <v>575.29999999999995</v>
      </c>
      <c r="AC186" s="26">
        <v>88098.6</v>
      </c>
      <c r="AD186" s="25">
        <v>0.56000000000000005</v>
      </c>
      <c r="AE186" s="25">
        <v>0.35835220000000001</v>
      </c>
      <c r="AF186" s="25">
        <v>0.56999999999999995</v>
      </c>
      <c r="AG186" s="19">
        <v>1.08E+17</v>
      </c>
      <c r="AH186" s="15"/>
    </row>
    <row r="187" spans="1:35">
      <c r="A187" s="15"/>
      <c r="B187" s="18" t="s">
        <v>9</v>
      </c>
      <c r="C187" s="18" t="s">
        <v>171</v>
      </c>
      <c r="D187" s="19">
        <v>3.25E+16</v>
      </c>
      <c r="E187" s="19">
        <v>126000</v>
      </c>
      <c r="F187" s="19">
        <v>5940</v>
      </c>
      <c r="G187" s="18">
        <v>308</v>
      </c>
      <c r="H187" s="18">
        <v>29.22</v>
      </c>
      <c r="I187" s="26">
        <v>800.8</v>
      </c>
      <c r="J187" s="19">
        <v>2610000</v>
      </c>
      <c r="K187" s="19">
        <v>238000</v>
      </c>
      <c r="L187" s="19">
        <v>8.0299999999999997E-11</v>
      </c>
      <c r="M187" s="19">
        <v>3.05E+20</v>
      </c>
      <c r="N187" s="19">
        <v>1.69E+20</v>
      </c>
      <c r="O187" s="19">
        <v>1.79E+20</v>
      </c>
      <c r="P187" s="19">
        <v>4.31E+20</v>
      </c>
      <c r="Q187" s="19">
        <v>2.9E+19</v>
      </c>
      <c r="R187" s="19">
        <v>1.22E+19</v>
      </c>
      <c r="S187" s="19">
        <v>1.28E+19</v>
      </c>
      <c r="T187" s="19">
        <v>5.13E+18</v>
      </c>
      <c r="U187" s="19">
        <v>5.41E+18</v>
      </c>
      <c r="V187" s="18">
        <v>31.039000000000001</v>
      </c>
      <c r="W187" s="18">
        <v>94.76</v>
      </c>
      <c r="X187" s="19">
        <v>793000</v>
      </c>
      <c r="Y187" s="26">
        <v>21.1</v>
      </c>
      <c r="Z187" s="18">
        <v>4958</v>
      </c>
      <c r="AA187" s="18">
        <v>4327</v>
      </c>
      <c r="AB187" s="18">
        <v>575.29999999999995</v>
      </c>
      <c r="AC187" s="26">
        <v>88098.6</v>
      </c>
      <c r="AD187" s="25">
        <v>0.56000000000000005</v>
      </c>
      <c r="AE187" s="25">
        <v>0.35835220000000001</v>
      </c>
      <c r="AF187" s="25">
        <v>0.56999999999999995</v>
      </c>
      <c r="AG187" s="19">
        <v>1.08E+17</v>
      </c>
      <c r="AH187" s="15"/>
    </row>
    <row r="188" spans="1:35">
      <c r="A188" s="15"/>
      <c r="B188" s="18" t="s">
        <v>9</v>
      </c>
      <c r="C188" s="18" t="s">
        <v>172</v>
      </c>
      <c r="D188" s="19">
        <v>6.14E+16</v>
      </c>
      <c r="E188" s="19">
        <v>114000</v>
      </c>
      <c r="F188" s="19">
        <v>4700</v>
      </c>
      <c r="G188" s="18">
        <v>386</v>
      </c>
      <c r="H188" s="18">
        <v>35.119999999999997</v>
      </c>
      <c r="I188" s="26">
        <v>1003.6</v>
      </c>
      <c r="J188" s="19">
        <v>51700000</v>
      </c>
      <c r="K188" s="19">
        <v>925000</v>
      </c>
      <c r="L188" s="19">
        <v>8.4199999999999999E-10</v>
      </c>
      <c r="M188" s="19">
        <v>1.76E+20</v>
      </c>
      <c r="N188" s="19">
        <v>2.39E+20</v>
      </c>
      <c r="O188" s="19">
        <v>1.21E+20</v>
      </c>
      <c r="P188" s="19">
        <v>1.41E+19</v>
      </c>
      <c r="Q188" s="19">
        <v>6.03E+19</v>
      </c>
      <c r="R188" s="19">
        <v>2.2E+18</v>
      </c>
      <c r="S188" s="19">
        <v>2.28E+18</v>
      </c>
      <c r="T188" s="19">
        <v>2.64E+18</v>
      </c>
      <c r="U188" s="19">
        <v>8.19E+18</v>
      </c>
      <c r="V188" s="18">
        <v>31.007999999999999</v>
      </c>
      <c r="W188" s="18">
        <v>94.79</v>
      </c>
      <c r="X188" s="19">
        <v>1610000</v>
      </c>
      <c r="Y188" s="26">
        <v>29.5</v>
      </c>
      <c r="Z188" s="18">
        <v>1304</v>
      </c>
      <c r="AA188" s="18">
        <v>1835</v>
      </c>
      <c r="AB188" s="18">
        <v>1174</v>
      </c>
      <c r="AC188" s="26">
        <v>2.2000000000000002</v>
      </c>
      <c r="AD188" s="25">
        <v>0.56000000000000005</v>
      </c>
      <c r="AE188" s="25">
        <v>0.35835220000000001</v>
      </c>
      <c r="AF188" s="25">
        <v>0.56999999999999995</v>
      </c>
      <c r="AG188" s="19">
        <v>1.08E+17</v>
      </c>
      <c r="AH188" s="15"/>
    </row>
    <row r="189" spans="1:35">
      <c r="A189" s="15"/>
      <c r="B189" s="18" t="s">
        <v>9</v>
      </c>
      <c r="C189" s="18" t="s">
        <v>173</v>
      </c>
      <c r="D189" s="19">
        <v>2.94E+16</v>
      </c>
      <c r="E189" s="19">
        <v>147000</v>
      </c>
      <c r="F189" s="19">
        <v>8290</v>
      </c>
      <c r="G189" s="18">
        <v>250.3</v>
      </c>
      <c r="H189" s="18">
        <v>23.96</v>
      </c>
      <c r="I189" s="26">
        <v>650.78</v>
      </c>
      <c r="J189" s="19">
        <v>7160000</v>
      </c>
      <c r="K189" s="19">
        <v>285000</v>
      </c>
      <c r="L189" s="19">
        <v>2.4299999999999999E-10</v>
      </c>
      <c r="M189" s="19">
        <v>2.49E+20</v>
      </c>
      <c r="N189" s="19">
        <v>2.26E+20</v>
      </c>
      <c r="O189" s="19">
        <v>1.91E+20</v>
      </c>
      <c r="P189" s="19">
        <v>4.17E+20</v>
      </c>
      <c r="Q189" s="19">
        <v>4.18E+19</v>
      </c>
      <c r="R189" s="19">
        <v>5.99E+18</v>
      </c>
      <c r="S189" s="19">
        <v>7.66E+18</v>
      </c>
      <c r="T189" s="19">
        <v>8.58E+18</v>
      </c>
      <c r="U189" s="19">
        <v>7.71E+18</v>
      </c>
      <c r="V189" s="18">
        <v>31.007999999999999</v>
      </c>
      <c r="W189" s="18">
        <v>94.79</v>
      </c>
      <c r="X189" s="19">
        <v>1610000</v>
      </c>
      <c r="Y189" s="26">
        <v>29.5</v>
      </c>
      <c r="Z189" s="18">
        <v>1304</v>
      </c>
      <c r="AA189" s="18">
        <v>1835</v>
      </c>
      <c r="AB189" s="18">
        <v>1174</v>
      </c>
      <c r="AC189" s="26">
        <v>2.2000000000000002</v>
      </c>
      <c r="AD189" s="25">
        <v>0.56000000000000005</v>
      </c>
      <c r="AE189" s="25">
        <v>0.35835220000000001</v>
      </c>
      <c r="AF189" s="25">
        <v>0.56999999999999995</v>
      </c>
      <c r="AG189" s="19">
        <v>1.08E+17</v>
      </c>
      <c r="AH189" s="15"/>
    </row>
    <row r="190" spans="1:35">
      <c r="A190" s="15"/>
      <c r="B190" s="18" t="s">
        <v>9</v>
      </c>
      <c r="C190" s="18" t="s">
        <v>174</v>
      </c>
      <c r="D190" s="19">
        <v>2.83E+16</v>
      </c>
      <c r="E190" s="19">
        <v>205000</v>
      </c>
      <c r="F190" s="19">
        <v>9470</v>
      </c>
      <c r="G190" s="18">
        <v>250.3</v>
      </c>
      <c r="H190" s="18">
        <v>23.96</v>
      </c>
      <c r="I190" s="26">
        <v>650.78</v>
      </c>
      <c r="J190" s="19">
        <v>8750000</v>
      </c>
      <c r="K190" s="19">
        <v>295000</v>
      </c>
      <c r="L190" s="19">
        <v>3.0900000000000002E-10</v>
      </c>
      <c r="M190" s="19">
        <v>2.33E+20</v>
      </c>
      <c r="N190" s="19">
        <v>2.21E+20</v>
      </c>
      <c r="O190" s="19">
        <v>1.96E+20</v>
      </c>
      <c r="P190" s="19">
        <v>4.22E+20</v>
      </c>
      <c r="Q190" s="19">
        <v>3.86E+19</v>
      </c>
      <c r="R190" s="19">
        <v>5.23E+18</v>
      </c>
      <c r="S190" s="19">
        <v>5.98E+18</v>
      </c>
      <c r="T190" s="19">
        <v>8.42E+18</v>
      </c>
      <c r="U190" s="19">
        <v>6.77E+18</v>
      </c>
      <c r="V190" s="18">
        <v>31.007999999999999</v>
      </c>
      <c r="W190" s="18">
        <v>94.79</v>
      </c>
      <c r="X190" s="19">
        <v>1610000</v>
      </c>
      <c r="Y190" s="26">
        <v>29.5</v>
      </c>
      <c r="Z190" s="18">
        <v>1304</v>
      </c>
      <c r="AA190" s="18">
        <v>1835</v>
      </c>
      <c r="AB190" s="18">
        <v>1174</v>
      </c>
      <c r="AC190" s="26">
        <v>2.2000000000000002</v>
      </c>
      <c r="AD190" s="25">
        <v>0.56000000000000005</v>
      </c>
      <c r="AE190" s="25">
        <v>0.35835220000000001</v>
      </c>
      <c r="AF190" s="25">
        <v>0.56999999999999995</v>
      </c>
      <c r="AG190" s="19">
        <v>1.08E+17</v>
      </c>
      <c r="AH190" s="15"/>
    </row>
    <row r="191" spans="1:35">
      <c r="A191" s="15"/>
      <c r="B191" s="18" t="s">
        <v>9</v>
      </c>
      <c r="C191" s="18" t="s">
        <v>175</v>
      </c>
      <c r="D191" s="19">
        <v>2.5E+16</v>
      </c>
      <c r="E191" s="19">
        <v>152000</v>
      </c>
      <c r="F191" s="19">
        <v>7740</v>
      </c>
      <c r="G191" s="18">
        <v>304.3</v>
      </c>
      <c r="H191" s="18">
        <v>31.04</v>
      </c>
      <c r="I191" s="26">
        <v>791.18</v>
      </c>
      <c r="J191" s="19">
        <v>8950000</v>
      </c>
      <c r="K191" s="19">
        <v>309000</v>
      </c>
      <c r="L191" s="19">
        <v>3.59E-10</v>
      </c>
      <c r="M191" s="19">
        <v>2.01E+20</v>
      </c>
      <c r="N191" s="19">
        <v>1.96E+20</v>
      </c>
      <c r="O191" s="19">
        <v>1.82E+20</v>
      </c>
      <c r="P191" s="19">
        <v>4.41E+20</v>
      </c>
      <c r="Q191" s="19">
        <v>3.29E+19</v>
      </c>
      <c r="R191" s="19">
        <v>4.58E+18</v>
      </c>
      <c r="S191" s="19">
        <v>4.46E+18</v>
      </c>
      <c r="T191" s="19">
        <v>6.44E+18</v>
      </c>
      <c r="U191" s="19">
        <v>6.04E+18</v>
      </c>
      <c r="V191" s="18">
        <v>30.931999999999999</v>
      </c>
      <c r="W191" s="18">
        <v>94.87</v>
      </c>
      <c r="X191" s="19">
        <v>1660000</v>
      </c>
      <c r="Y191" s="26">
        <v>21.1</v>
      </c>
      <c r="Z191" s="18">
        <v>1820</v>
      </c>
      <c r="AA191" s="18">
        <v>2655</v>
      </c>
      <c r="AB191" s="18">
        <v>1215.9000000000001</v>
      </c>
      <c r="AC191" s="26">
        <v>119</v>
      </c>
      <c r="AD191" s="25">
        <v>0.56000000000000005</v>
      </c>
      <c r="AE191" s="25">
        <v>0.35835220000000001</v>
      </c>
      <c r="AF191" s="25">
        <v>0.56999999999999995</v>
      </c>
      <c r="AG191" s="19">
        <v>1.08E+17</v>
      </c>
      <c r="AH191" s="15"/>
      <c r="AI191" s="238"/>
    </row>
    <row r="192" spans="1:35">
      <c r="A192" s="15"/>
      <c r="B192" s="18" t="s">
        <v>7</v>
      </c>
      <c r="C192" s="18" t="s">
        <v>176</v>
      </c>
      <c r="D192" s="19">
        <v>1.63E+16</v>
      </c>
      <c r="E192" s="19">
        <v>184000</v>
      </c>
      <c r="F192" s="19">
        <v>3100</v>
      </c>
      <c r="G192" s="18">
        <v>19.600000000000001</v>
      </c>
      <c r="H192" s="18">
        <v>1.34</v>
      </c>
      <c r="I192" s="26">
        <v>50.96</v>
      </c>
      <c r="J192" s="19">
        <v>41300000</v>
      </c>
      <c r="K192" s="19">
        <v>927000</v>
      </c>
      <c r="L192" s="19">
        <v>2.5300000000000002E-9</v>
      </c>
      <c r="M192" s="19">
        <v>6.9E+19</v>
      </c>
      <c r="N192" s="19">
        <v>6.03E+19</v>
      </c>
      <c r="O192" s="19">
        <v>8.66E+18</v>
      </c>
      <c r="P192" s="19">
        <v>1.8E+19</v>
      </c>
      <c r="Q192" s="19">
        <v>1.04E+19</v>
      </c>
      <c r="R192" s="19">
        <v>1.06E+19</v>
      </c>
      <c r="S192" s="19">
        <v>2.79E+18</v>
      </c>
      <c r="T192" s="19">
        <v>9.66E+18</v>
      </c>
      <c r="U192" s="19">
        <v>8.54E+18</v>
      </c>
      <c r="V192" s="18">
        <v>-16.838999999999999</v>
      </c>
      <c r="W192" s="18">
        <v>145.62200000000001</v>
      </c>
      <c r="X192" s="19">
        <v>1360000</v>
      </c>
      <c r="Y192" s="26">
        <v>6.5</v>
      </c>
      <c r="Z192" s="18">
        <v>292</v>
      </c>
      <c r="AA192" s="18">
        <v>402</v>
      </c>
      <c r="AB192" s="18">
        <v>2158.6</v>
      </c>
      <c r="AC192" s="26">
        <v>8</v>
      </c>
      <c r="AD192" s="25">
        <v>0.46</v>
      </c>
      <c r="AE192" s="25">
        <v>0.43036389800000002</v>
      </c>
      <c r="AF192" s="25">
        <v>0.82</v>
      </c>
      <c r="AG192" s="19">
        <v>5.6E+16</v>
      </c>
      <c r="AH192" s="15"/>
    </row>
    <row r="193" spans="1:34">
      <c r="A193" s="15"/>
      <c r="B193" s="18" t="s">
        <v>7</v>
      </c>
      <c r="C193" s="18" t="s">
        <v>177</v>
      </c>
      <c r="D193" s="19">
        <v>2.77E+16</v>
      </c>
      <c r="E193" s="19">
        <v>172000</v>
      </c>
      <c r="F193" s="19">
        <v>5140</v>
      </c>
      <c r="G193" s="18">
        <v>21.1</v>
      </c>
      <c r="H193" s="18">
        <v>1.53</v>
      </c>
      <c r="I193" s="26">
        <v>54.86</v>
      </c>
      <c r="J193" s="19">
        <v>86400000</v>
      </c>
      <c r="K193" s="19">
        <v>1980000</v>
      </c>
      <c r="L193" s="19">
        <v>3.12E-9</v>
      </c>
      <c r="M193" s="19">
        <v>1.24E+20</v>
      </c>
      <c r="N193" s="19">
        <v>1.53E+20</v>
      </c>
      <c r="O193" s="19">
        <v>1.67E+19</v>
      </c>
      <c r="P193" s="19">
        <v>2.49E+18</v>
      </c>
      <c r="Q193" s="19">
        <v>1.02E+19</v>
      </c>
      <c r="R193" s="19">
        <v>7.86E+17</v>
      </c>
      <c r="S193" s="19">
        <v>6120000000000000</v>
      </c>
      <c r="T193" s="19">
        <v>4.54E+18</v>
      </c>
      <c r="U193" s="19">
        <v>1.49E+18</v>
      </c>
      <c r="V193" s="18">
        <v>-16.838999999999999</v>
      </c>
      <c r="W193" s="18">
        <v>145.62200000000001</v>
      </c>
      <c r="X193" s="19">
        <v>1360000</v>
      </c>
      <c r="Y193" s="26">
        <v>6.5</v>
      </c>
      <c r="Z193" s="18">
        <v>292</v>
      </c>
      <c r="AA193" s="18">
        <v>402</v>
      </c>
      <c r="AB193" s="18">
        <v>2158.6</v>
      </c>
      <c r="AC193" s="26">
        <v>8</v>
      </c>
      <c r="AD193" s="25">
        <v>0.46</v>
      </c>
      <c r="AE193" s="25">
        <v>0.43036389800000002</v>
      </c>
      <c r="AF193" s="25">
        <v>0.82</v>
      </c>
      <c r="AG193" s="19">
        <v>5.6E+16</v>
      </c>
      <c r="AH193" s="15"/>
    </row>
    <row r="194" spans="1:34">
      <c r="A194" s="15"/>
      <c r="B194" s="18" t="s">
        <v>7</v>
      </c>
      <c r="C194" s="18" t="s">
        <v>178</v>
      </c>
      <c r="D194" s="19">
        <v>2.94E+16</v>
      </c>
      <c r="E194" s="19">
        <v>102000</v>
      </c>
      <c r="F194" s="19">
        <v>2650</v>
      </c>
      <c r="G194" s="18">
        <v>41.8</v>
      </c>
      <c r="H194" s="18">
        <v>2.86</v>
      </c>
      <c r="I194" s="26">
        <v>108.68</v>
      </c>
      <c r="J194" s="19">
        <v>135000000</v>
      </c>
      <c r="K194" s="19">
        <v>3340000</v>
      </c>
      <c r="L194" s="19">
        <v>4.5999999999999998E-9</v>
      </c>
      <c r="M194" s="19">
        <v>4.21E+20</v>
      </c>
      <c r="N194" s="19">
        <v>2.52E+20</v>
      </c>
      <c r="O194" s="19">
        <v>1.01E+20</v>
      </c>
      <c r="P194" s="19">
        <v>6.97E+18</v>
      </c>
      <c r="Q194" s="19">
        <v>9.81E+18</v>
      </c>
      <c r="R194" s="19">
        <v>7.96E+17</v>
      </c>
      <c r="S194" s="19">
        <v>7.98E+18</v>
      </c>
      <c r="T194" s="19">
        <v>5.68E+18</v>
      </c>
      <c r="U194" s="19">
        <v>2.51E+18</v>
      </c>
      <c r="V194" s="18">
        <v>-16.995000000000001</v>
      </c>
      <c r="W194" s="18">
        <v>145.67099999999999</v>
      </c>
      <c r="X194" s="19">
        <v>1400000</v>
      </c>
      <c r="Y194" s="26">
        <v>14.2</v>
      </c>
      <c r="Z194" s="18">
        <v>1220</v>
      </c>
      <c r="AA194" s="18">
        <v>577</v>
      </c>
      <c r="AB194" s="18">
        <v>2220.1999999999998</v>
      </c>
      <c r="AC194" s="26">
        <v>55.6</v>
      </c>
      <c r="AD194" s="25">
        <v>0.46</v>
      </c>
      <c r="AE194" s="25">
        <v>0.43036389800000002</v>
      </c>
      <c r="AF194" s="25">
        <v>0.82</v>
      </c>
      <c r="AG194" s="19">
        <v>5.6E+16</v>
      </c>
      <c r="AH194" s="15"/>
    </row>
    <row r="195" spans="1:34">
      <c r="A195" s="15"/>
      <c r="B195" s="18" t="s">
        <v>7</v>
      </c>
      <c r="C195" s="18" t="s">
        <v>179</v>
      </c>
      <c r="D195" s="19">
        <v>2.52E+16</v>
      </c>
      <c r="E195" s="19">
        <v>74700</v>
      </c>
      <c r="F195" s="19">
        <v>1490</v>
      </c>
      <c r="G195" s="18">
        <v>50</v>
      </c>
      <c r="H195" s="18">
        <v>3.23</v>
      </c>
      <c r="I195" s="26">
        <v>130</v>
      </c>
      <c r="J195" s="19">
        <v>106000000</v>
      </c>
      <c r="K195" s="19">
        <v>2100000</v>
      </c>
      <c r="L195" s="19">
        <v>4.2100000000000001E-9</v>
      </c>
      <c r="M195" s="19">
        <v>1.62E+20</v>
      </c>
      <c r="N195" s="19">
        <v>1.31E+20</v>
      </c>
      <c r="O195" s="19">
        <v>3.71E+19</v>
      </c>
      <c r="P195" s="19">
        <v>1.11E+19</v>
      </c>
      <c r="Q195" s="19">
        <v>1.04E+19</v>
      </c>
      <c r="R195" s="19">
        <v>1.65E+18</v>
      </c>
      <c r="S195" s="19">
        <v>2.1E+19</v>
      </c>
      <c r="T195" s="19">
        <v>7.73E+18</v>
      </c>
      <c r="U195" s="19">
        <v>4.04E+18</v>
      </c>
      <c r="V195" s="18">
        <v>-16.946000000000002</v>
      </c>
      <c r="W195" s="18">
        <v>145.68199999999999</v>
      </c>
      <c r="X195" s="19">
        <v>1420000</v>
      </c>
      <c r="Y195" s="26">
        <v>14.7</v>
      </c>
      <c r="Z195" s="18">
        <v>1265</v>
      </c>
      <c r="AA195" s="18">
        <v>535</v>
      </c>
      <c r="AB195" s="18">
        <v>2250.6999999999998</v>
      </c>
      <c r="AC195" s="26">
        <v>65.7</v>
      </c>
      <c r="AD195" s="25">
        <v>0.46</v>
      </c>
      <c r="AE195" s="25">
        <v>0.43036389800000002</v>
      </c>
      <c r="AF195" s="25">
        <v>0.82</v>
      </c>
      <c r="AG195" s="19">
        <v>5.6E+16</v>
      </c>
      <c r="AH195" s="15"/>
    </row>
    <row r="196" spans="1:34">
      <c r="A196" s="15"/>
      <c r="B196" s="18" t="s">
        <v>7</v>
      </c>
      <c r="C196" s="18" t="s">
        <v>180</v>
      </c>
      <c r="D196" s="19">
        <v>8470000000000000</v>
      </c>
      <c r="E196" s="19">
        <v>231000</v>
      </c>
      <c r="F196" s="19">
        <v>8440</v>
      </c>
      <c r="G196" s="18">
        <v>17.2</v>
      </c>
      <c r="H196" s="18">
        <v>1.34</v>
      </c>
      <c r="I196" s="26">
        <v>44.72</v>
      </c>
      <c r="J196" s="19">
        <v>19300000</v>
      </c>
      <c r="K196" s="19">
        <v>494000</v>
      </c>
      <c r="L196" s="19">
        <v>2.2699999999999998E-9</v>
      </c>
      <c r="M196" s="19">
        <v>4.75E+19</v>
      </c>
      <c r="N196" s="19">
        <v>4.81E+19</v>
      </c>
      <c r="O196" s="19">
        <v>5.93E+18</v>
      </c>
      <c r="P196" s="19">
        <v>3.42E+18</v>
      </c>
      <c r="Q196" s="19">
        <v>1.42E+19</v>
      </c>
      <c r="R196" s="19">
        <v>5.3E+17</v>
      </c>
      <c r="S196" s="19">
        <v>3.98E+18</v>
      </c>
      <c r="T196" s="19">
        <v>3.47E+19</v>
      </c>
      <c r="U196" s="19">
        <v>1.04E+18</v>
      </c>
      <c r="V196" s="18">
        <v>-17.039000000000001</v>
      </c>
      <c r="W196" s="18">
        <v>145.518</v>
      </c>
      <c r="X196" s="19">
        <v>1220000</v>
      </c>
      <c r="Y196" s="26">
        <v>5.6</v>
      </c>
      <c r="Z196" s="18">
        <v>1267</v>
      </c>
      <c r="AA196" s="18">
        <v>593</v>
      </c>
      <c r="AB196" s="18">
        <v>1933.1</v>
      </c>
      <c r="AC196" s="26">
        <v>1991</v>
      </c>
      <c r="AD196" s="25">
        <v>0.46</v>
      </c>
      <c r="AE196" s="25">
        <v>0.43036389800000002</v>
      </c>
      <c r="AF196" s="25">
        <v>0.82</v>
      </c>
      <c r="AG196" s="19">
        <v>5.6E+16</v>
      </c>
      <c r="AH196" s="15"/>
    </row>
    <row r="197" spans="1:34">
      <c r="A197" s="15"/>
      <c r="B197" s="18" t="s">
        <v>7</v>
      </c>
      <c r="C197" s="18" t="s">
        <v>181</v>
      </c>
      <c r="D197" s="19">
        <v>1.94E+16</v>
      </c>
      <c r="E197" s="19">
        <v>499000</v>
      </c>
      <c r="F197" s="19">
        <v>8200</v>
      </c>
      <c r="G197" s="18">
        <v>6.5</v>
      </c>
      <c r="H197" s="18">
        <v>0.5</v>
      </c>
      <c r="I197" s="26">
        <v>16.899999999999999</v>
      </c>
      <c r="J197" s="19">
        <v>136000000</v>
      </c>
      <c r="K197" s="19">
        <v>2310000</v>
      </c>
      <c r="L197" s="19">
        <v>7.0100000000000004E-9</v>
      </c>
      <c r="M197" s="19">
        <v>2.58E+21</v>
      </c>
      <c r="N197" s="19">
        <v>1.34E+20</v>
      </c>
      <c r="O197" s="19">
        <v>5.17E+19</v>
      </c>
      <c r="P197" s="19">
        <v>2.06E+18</v>
      </c>
      <c r="Q197" s="19">
        <v>8.43E+18</v>
      </c>
      <c r="R197" s="19">
        <v>5.13E+17</v>
      </c>
      <c r="S197" s="155" t="s">
        <v>810</v>
      </c>
      <c r="T197" s="19">
        <v>4.6E+18</v>
      </c>
      <c r="U197" s="19">
        <v>6.81E+17</v>
      </c>
      <c r="V197" s="18">
        <v>-16.888999999999999</v>
      </c>
      <c r="W197" s="18">
        <v>145.65899999999999</v>
      </c>
      <c r="X197" s="19">
        <v>1400000</v>
      </c>
      <c r="Y197" s="26">
        <v>17.2</v>
      </c>
      <c r="Z197" s="18">
        <v>952</v>
      </c>
      <c r="AA197" s="18">
        <v>438</v>
      </c>
      <c r="AB197" s="18">
        <v>2222.5</v>
      </c>
      <c r="AC197" s="26">
        <v>11.3</v>
      </c>
      <c r="AD197" s="25">
        <v>0.46</v>
      </c>
      <c r="AE197" s="25">
        <v>0.43036389800000002</v>
      </c>
      <c r="AF197" s="25">
        <v>0.82</v>
      </c>
      <c r="AG197" s="19">
        <v>5.6E+16</v>
      </c>
      <c r="AH197" s="15"/>
    </row>
    <row r="198" spans="1:34">
      <c r="A198" s="15"/>
      <c r="B198" s="18" t="s">
        <v>7</v>
      </c>
      <c r="C198" s="18" t="s">
        <v>182</v>
      </c>
      <c r="D198" s="19">
        <v>1.15E+16</v>
      </c>
      <c r="E198" s="19">
        <v>181000</v>
      </c>
      <c r="F198" s="19">
        <v>2980</v>
      </c>
      <c r="G198" s="18">
        <v>21.4</v>
      </c>
      <c r="H198" s="18">
        <v>1.46</v>
      </c>
      <c r="I198" s="26">
        <v>55.64</v>
      </c>
      <c r="J198" s="19">
        <v>40200000</v>
      </c>
      <c r="K198" s="19">
        <v>1440000</v>
      </c>
      <c r="L198" s="19">
        <v>3.4900000000000001E-9</v>
      </c>
      <c r="M198" s="19">
        <v>6.02E+19</v>
      </c>
      <c r="N198" s="19">
        <v>5.55E+19</v>
      </c>
      <c r="O198" s="19">
        <v>7.18E+18</v>
      </c>
      <c r="P198" s="19">
        <v>4.5E+18</v>
      </c>
      <c r="Q198" s="19">
        <v>9.58E+18</v>
      </c>
      <c r="R198" s="19">
        <v>1.43E+18</v>
      </c>
      <c r="S198" s="19">
        <v>1.6E+19</v>
      </c>
      <c r="T198" s="19">
        <v>5.14E+18</v>
      </c>
      <c r="U198" s="19">
        <v>1.31E+18</v>
      </c>
      <c r="V198" s="18">
        <v>-16.928999999999998</v>
      </c>
      <c r="W198" s="18">
        <v>145.61600000000001</v>
      </c>
      <c r="X198" s="19">
        <v>1360000</v>
      </c>
      <c r="Y198" s="26">
        <v>8.3000000000000007</v>
      </c>
      <c r="Z198" s="18">
        <v>646</v>
      </c>
      <c r="AA198" s="18">
        <v>521</v>
      </c>
      <c r="AB198" s="18">
        <v>2163.4</v>
      </c>
      <c r="AC198" s="26">
        <v>76.8</v>
      </c>
      <c r="AD198" s="25">
        <v>0.46</v>
      </c>
      <c r="AE198" s="25">
        <v>0.43036389800000002</v>
      </c>
      <c r="AF198" s="25">
        <v>0.82</v>
      </c>
      <c r="AG198" s="19">
        <v>5.6E+16</v>
      </c>
      <c r="AH198" s="15"/>
    </row>
    <row r="199" spans="1:34">
      <c r="A199" s="15"/>
      <c r="B199" s="18" t="s">
        <v>7</v>
      </c>
      <c r="C199" s="18" t="s">
        <v>183</v>
      </c>
      <c r="D199" s="19">
        <v>1.32E+16</v>
      </c>
      <c r="E199" s="19">
        <v>197000</v>
      </c>
      <c r="F199" s="19">
        <v>3230</v>
      </c>
      <c r="G199" s="18">
        <v>20.5</v>
      </c>
      <c r="H199" s="18">
        <v>1.41</v>
      </c>
      <c r="I199" s="26">
        <v>53.3</v>
      </c>
      <c r="J199" s="19">
        <v>22200000</v>
      </c>
      <c r="K199" s="19">
        <v>564000</v>
      </c>
      <c r="L199" s="19">
        <v>1.68E-9</v>
      </c>
      <c r="M199" s="19">
        <v>5.21E+19</v>
      </c>
      <c r="N199" s="19">
        <v>6.8E+19</v>
      </c>
      <c r="O199" s="19">
        <v>1.45E+19</v>
      </c>
      <c r="P199" s="19">
        <v>5.57E+18</v>
      </c>
      <c r="Q199" s="19">
        <v>2.55E+19</v>
      </c>
      <c r="R199" s="19">
        <v>1.01E+18</v>
      </c>
      <c r="S199" s="19">
        <v>1.07E+19</v>
      </c>
      <c r="T199" s="19">
        <v>6.2E+18</v>
      </c>
      <c r="U199" s="19">
        <v>1.8E+18</v>
      </c>
      <c r="V199" s="18">
        <v>-16.988</v>
      </c>
      <c r="W199" s="18">
        <v>145.572</v>
      </c>
      <c r="X199" s="19">
        <v>1290000</v>
      </c>
      <c r="Y199" s="26">
        <v>8.8000000000000007</v>
      </c>
      <c r="Z199" s="18">
        <v>923</v>
      </c>
      <c r="AA199" s="18">
        <v>594</v>
      </c>
      <c r="AB199" s="18">
        <v>2045.9</v>
      </c>
      <c r="AC199" s="26">
        <v>142.4</v>
      </c>
      <c r="AD199" s="25">
        <v>0.46</v>
      </c>
      <c r="AE199" s="25">
        <v>0.43036389800000002</v>
      </c>
      <c r="AF199" s="25">
        <v>0.82</v>
      </c>
      <c r="AG199" s="19">
        <v>5.6E+16</v>
      </c>
      <c r="AH199" s="15"/>
    </row>
    <row r="200" spans="1:34">
      <c r="A200" s="15"/>
      <c r="B200" s="18" t="s">
        <v>7</v>
      </c>
      <c r="C200" s="18" t="s">
        <v>184</v>
      </c>
      <c r="D200" s="19">
        <v>1.75E+16</v>
      </c>
      <c r="E200" s="19">
        <v>251000</v>
      </c>
      <c r="F200" s="19">
        <v>3370</v>
      </c>
      <c r="G200" s="18">
        <v>14.8</v>
      </c>
      <c r="H200" s="18">
        <v>1.03</v>
      </c>
      <c r="I200" s="26">
        <v>38.479999999999997</v>
      </c>
      <c r="J200" s="19">
        <v>47800000</v>
      </c>
      <c r="K200" s="19">
        <v>1230000</v>
      </c>
      <c r="L200" s="19">
        <v>2.7200000000000001E-9</v>
      </c>
      <c r="M200" s="19">
        <v>8.83E+19</v>
      </c>
      <c r="N200" s="19">
        <v>1.01E+20</v>
      </c>
      <c r="O200" s="19">
        <v>3.55E+19</v>
      </c>
      <c r="P200" s="19">
        <v>1.99E+19</v>
      </c>
      <c r="Q200" s="19">
        <v>2.9E+19</v>
      </c>
      <c r="R200" s="19">
        <v>2.37E+19</v>
      </c>
      <c r="S200" s="19">
        <v>5.33E+18</v>
      </c>
      <c r="T200" s="19">
        <v>9.42E+18</v>
      </c>
      <c r="U200" s="19">
        <v>5.2E+18</v>
      </c>
      <c r="V200" s="18">
        <v>-16.943000000000001</v>
      </c>
      <c r="W200" s="18">
        <v>145.58099999999999</v>
      </c>
      <c r="X200" s="19">
        <v>1310000</v>
      </c>
      <c r="Y200" s="26">
        <v>7.9</v>
      </c>
      <c r="Z200" s="18">
        <v>946</v>
      </c>
      <c r="AA200" s="18">
        <v>537</v>
      </c>
      <c r="AB200" s="18">
        <v>2086.3000000000002</v>
      </c>
      <c r="AC200" s="26">
        <v>288.3</v>
      </c>
      <c r="AD200" s="25">
        <v>0.46</v>
      </c>
      <c r="AE200" s="25">
        <v>0.43036389800000002</v>
      </c>
      <c r="AF200" s="25">
        <v>0.82</v>
      </c>
      <c r="AG200" s="19">
        <v>5.6E+16</v>
      </c>
      <c r="AH200" s="15"/>
    </row>
    <row r="201" spans="1:34">
      <c r="A201" s="15"/>
      <c r="B201" s="18" t="s">
        <v>7</v>
      </c>
      <c r="C201" s="18" t="s">
        <v>185</v>
      </c>
      <c r="D201" s="19">
        <v>9910000000000000</v>
      </c>
      <c r="E201" s="19">
        <v>256000</v>
      </c>
      <c r="F201" s="19">
        <v>5850</v>
      </c>
      <c r="G201" s="18">
        <v>15.3</v>
      </c>
      <c r="H201" s="18">
        <v>1.1100000000000001</v>
      </c>
      <c r="I201" s="26">
        <v>39.78</v>
      </c>
      <c r="J201" s="19">
        <v>25500000</v>
      </c>
      <c r="K201" s="19">
        <v>650000</v>
      </c>
      <c r="L201" s="19">
        <v>2.5800000000000002E-9</v>
      </c>
      <c r="M201" s="19">
        <v>3.52E+19</v>
      </c>
      <c r="N201" s="19">
        <v>4.63E+19</v>
      </c>
      <c r="O201" s="19">
        <v>3.87E+18</v>
      </c>
      <c r="P201" s="19">
        <v>2.69E+18</v>
      </c>
      <c r="Q201" s="19">
        <v>9.37E+18</v>
      </c>
      <c r="R201" s="19">
        <v>4.59E+17</v>
      </c>
      <c r="S201" s="155" t="s">
        <v>810</v>
      </c>
      <c r="T201" s="19">
        <v>6.04E+18</v>
      </c>
      <c r="U201" s="19">
        <v>6.53E+17</v>
      </c>
      <c r="V201" s="18">
        <v>-17.044</v>
      </c>
      <c r="W201" s="18">
        <v>145.51499999999999</v>
      </c>
      <c r="X201" s="19">
        <v>1210000</v>
      </c>
      <c r="Y201" s="26">
        <v>5.6</v>
      </c>
      <c r="Z201" s="18">
        <v>977</v>
      </c>
      <c r="AA201" s="18">
        <v>598</v>
      </c>
      <c r="AB201" s="18">
        <v>1926.4</v>
      </c>
      <c r="AC201" s="26">
        <v>1941.1</v>
      </c>
      <c r="AD201" s="25">
        <v>0.46</v>
      </c>
      <c r="AE201" s="25">
        <v>0.43036389800000002</v>
      </c>
      <c r="AF201" s="25">
        <v>0.82</v>
      </c>
      <c r="AG201" s="19">
        <v>5.6E+16</v>
      </c>
      <c r="AH201" s="15"/>
    </row>
    <row r="202" spans="1:34">
      <c r="A202" s="15"/>
      <c r="B202" s="18" t="s">
        <v>7</v>
      </c>
      <c r="C202" s="18" t="s">
        <v>186</v>
      </c>
      <c r="D202" s="19">
        <v>1.51E+16</v>
      </c>
      <c r="E202" s="19">
        <v>189000</v>
      </c>
      <c r="F202" s="19">
        <v>3110</v>
      </c>
      <c r="G202" s="18">
        <v>19.100000000000001</v>
      </c>
      <c r="H202" s="18">
        <v>1.3</v>
      </c>
      <c r="I202" s="26">
        <v>49.66</v>
      </c>
      <c r="J202" s="19">
        <v>53900000</v>
      </c>
      <c r="K202" s="19">
        <v>1350000</v>
      </c>
      <c r="L202" s="19">
        <v>3.5600000000000001E-9</v>
      </c>
      <c r="M202" s="19">
        <v>5.62E+19</v>
      </c>
      <c r="N202" s="19">
        <v>5.49E+19</v>
      </c>
      <c r="O202" s="19">
        <v>5.81E+18</v>
      </c>
      <c r="P202" s="19">
        <v>1.09E+18</v>
      </c>
      <c r="Q202" s="19">
        <v>9.17E+18</v>
      </c>
      <c r="R202" s="19">
        <v>4.08E+17</v>
      </c>
      <c r="S202" s="155" t="s">
        <v>810</v>
      </c>
      <c r="T202" s="19">
        <v>4.94E+18</v>
      </c>
      <c r="U202" s="19">
        <v>9.21E+17</v>
      </c>
      <c r="V202" s="18">
        <v>-16.783000000000001</v>
      </c>
      <c r="W202" s="18">
        <v>145.643</v>
      </c>
      <c r="X202" s="19">
        <v>1360000</v>
      </c>
      <c r="Y202" s="26">
        <v>5.3</v>
      </c>
      <c r="Z202" s="18">
        <v>117</v>
      </c>
      <c r="AA202" s="18">
        <v>412</v>
      </c>
      <c r="AB202" s="18">
        <v>2161.8000000000002</v>
      </c>
      <c r="AC202" s="26">
        <v>4.2</v>
      </c>
      <c r="AD202" s="25">
        <v>0.46</v>
      </c>
      <c r="AE202" s="25">
        <v>0.43036389800000002</v>
      </c>
      <c r="AF202" s="25">
        <v>0.82</v>
      </c>
      <c r="AG202" s="19">
        <v>5.6E+16</v>
      </c>
      <c r="AH202" s="15"/>
    </row>
    <row r="203" spans="1:34">
      <c r="A203" s="15"/>
      <c r="B203" s="18" t="s">
        <v>7</v>
      </c>
      <c r="C203" s="18" t="s">
        <v>187</v>
      </c>
      <c r="D203" s="19">
        <v>3.17E+16</v>
      </c>
      <c r="E203" s="19">
        <v>131000</v>
      </c>
      <c r="F203" s="19">
        <v>2160</v>
      </c>
      <c r="G203" s="18">
        <v>29.5</v>
      </c>
      <c r="H203" s="18">
        <v>1.95</v>
      </c>
      <c r="I203" s="26">
        <v>76.7</v>
      </c>
      <c r="J203" s="19">
        <v>133000000</v>
      </c>
      <c r="K203" s="19">
        <v>4480000</v>
      </c>
      <c r="L203" s="19">
        <v>4.18E-9</v>
      </c>
      <c r="M203" s="19">
        <v>2.11E+20</v>
      </c>
      <c r="N203" s="19">
        <v>1.13E+20</v>
      </c>
      <c r="O203" s="19">
        <v>1.66E+19</v>
      </c>
      <c r="P203" s="19">
        <v>4.83E+18</v>
      </c>
      <c r="Q203" s="19">
        <v>1.04E+19</v>
      </c>
      <c r="R203" s="19">
        <v>3.78E+18</v>
      </c>
      <c r="S203" s="155" t="s">
        <v>810</v>
      </c>
      <c r="T203" s="19">
        <v>6.48E+18</v>
      </c>
      <c r="U203" s="19">
        <v>2.54E+18</v>
      </c>
      <c r="V203" s="18">
        <v>-16.824000000000002</v>
      </c>
      <c r="W203" s="18">
        <v>145.66</v>
      </c>
      <c r="X203" s="19">
        <v>1390000</v>
      </c>
      <c r="Y203" s="26">
        <v>11.9</v>
      </c>
      <c r="Z203" s="18">
        <v>270</v>
      </c>
      <c r="AA203" s="18">
        <v>461</v>
      </c>
      <c r="AB203" s="18">
        <v>2204</v>
      </c>
      <c r="AC203" s="26">
        <v>1.7</v>
      </c>
      <c r="AD203" s="25">
        <v>0.46</v>
      </c>
      <c r="AE203" s="25">
        <v>0.43036389800000002</v>
      </c>
      <c r="AF203" s="25">
        <v>0.82</v>
      </c>
      <c r="AG203" s="19">
        <v>5.6E+16</v>
      </c>
      <c r="AH203" s="15"/>
    </row>
    <row r="204" spans="1:34">
      <c r="A204" s="15"/>
      <c r="B204" s="18" t="s">
        <v>7</v>
      </c>
      <c r="C204" s="18" t="s">
        <v>188</v>
      </c>
      <c r="D204" s="19">
        <v>2.46E+16</v>
      </c>
      <c r="E204" s="19">
        <v>60600</v>
      </c>
      <c r="F204" s="19">
        <v>2100</v>
      </c>
      <c r="G204" s="18">
        <v>62.8</v>
      </c>
      <c r="H204" s="18">
        <v>4.41</v>
      </c>
      <c r="I204" s="26">
        <v>163.28</v>
      </c>
      <c r="J204" s="19">
        <v>69000000</v>
      </c>
      <c r="K204" s="19">
        <v>1460000</v>
      </c>
      <c r="L204" s="19">
        <v>2.7999999999999998E-9</v>
      </c>
      <c r="M204" s="19">
        <v>3.09E+20</v>
      </c>
      <c r="N204" s="19">
        <v>1.55E+20</v>
      </c>
      <c r="O204" s="19">
        <v>4.77E+19</v>
      </c>
      <c r="P204" s="19">
        <v>8.01E+18</v>
      </c>
      <c r="Q204" s="19">
        <v>2.19E+19</v>
      </c>
      <c r="R204" s="19">
        <v>4.85E+18</v>
      </c>
      <c r="S204" s="155" t="s">
        <v>810</v>
      </c>
      <c r="T204" s="19">
        <v>7.13E+18</v>
      </c>
      <c r="U204" s="19">
        <v>4.98E+18</v>
      </c>
      <c r="V204" s="18">
        <v>-16.829000000000001</v>
      </c>
      <c r="W204" s="18">
        <v>145.673</v>
      </c>
      <c r="X204" s="19">
        <v>1390000</v>
      </c>
      <c r="Y204" s="26">
        <v>19.100000000000001</v>
      </c>
      <c r="Z204" s="18">
        <v>566</v>
      </c>
      <c r="AA204" s="18">
        <v>297</v>
      </c>
      <c r="AB204" s="18">
        <v>2208</v>
      </c>
      <c r="AC204" s="26">
        <v>2.6</v>
      </c>
      <c r="AD204" s="25">
        <v>0.46</v>
      </c>
      <c r="AE204" s="25">
        <v>0.43036389800000002</v>
      </c>
      <c r="AF204" s="25">
        <v>0.82</v>
      </c>
      <c r="AG204" s="19">
        <v>5.6E+16</v>
      </c>
      <c r="AH204" s="15"/>
    </row>
    <row r="205" spans="1:34">
      <c r="A205" s="15"/>
      <c r="B205" s="18" t="s">
        <v>7</v>
      </c>
      <c r="C205" s="18" t="s">
        <v>189</v>
      </c>
      <c r="D205" s="19">
        <v>5.39E+16</v>
      </c>
      <c r="E205" s="19">
        <v>65600</v>
      </c>
      <c r="F205" s="19">
        <v>1930</v>
      </c>
      <c r="G205" s="18">
        <v>57.2</v>
      </c>
      <c r="H205" s="18">
        <v>3.89</v>
      </c>
      <c r="I205" s="26">
        <v>148.72</v>
      </c>
      <c r="J205" s="19">
        <v>171000000</v>
      </c>
      <c r="K205" s="19">
        <v>3270000</v>
      </c>
      <c r="L205" s="19">
        <v>3.1800000000000002E-9</v>
      </c>
      <c r="M205" s="19">
        <v>2.41E+20</v>
      </c>
      <c r="N205" s="19">
        <v>2.04E+20</v>
      </c>
      <c r="O205" s="19">
        <v>5.37E+19</v>
      </c>
      <c r="P205" s="19">
        <v>5.71E+18</v>
      </c>
      <c r="Q205" s="19">
        <v>2.19E+19</v>
      </c>
      <c r="R205" s="19">
        <v>1.01E+19</v>
      </c>
      <c r="S205" s="155" t="s">
        <v>810</v>
      </c>
      <c r="T205" s="19">
        <v>6.2E+18</v>
      </c>
      <c r="U205" s="19">
        <v>4.11E+18</v>
      </c>
      <c r="V205" s="18">
        <v>-16.815999999999999</v>
      </c>
      <c r="W205" s="18">
        <v>145.673</v>
      </c>
      <c r="X205" s="19">
        <v>1400000</v>
      </c>
      <c r="Y205" s="26">
        <v>22.3</v>
      </c>
      <c r="Z205" s="18">
        <v>551</v>
      </c>
      <c r="AA205" s="18">
        <v>280</v>
      </c>
      <c r="AB205" s="18">
        <v>2223</v>
      </c>
      <c r="AC205" s="26">
        <v>1.4</v>
      </c>
      <c r="AD205" s="25">
        <v>0.46</v>
      </c>
      <c r="AE205" s="25">
        <v>0.43036389800000002</v>
      </c>
      <c r="AF205" s="25">
        <v>0.82</v>
      </c>
      <c r="AG205" s="19">
        <v>5.6E+16</v>
      </c>
      <c r="AH205" s="15"/>
    </row>
    <row r="206" spans="1:34">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237"/>
      <c r="AE206" s="15"/>
      <c r="AF206" s="15"/>
      <c r="AG206" s="15"/>
      <c r="AH206" s="15"/>
    </row>
    <row r="207" spans="1:34">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237"/>
      <c r="AE207" s="15"/>
      <c r="AF207" s="15"/>
      <c r="AG207" s="15"/>
      <c r="AH207" s="15"/>
    </row>
  </sheetData>
  <phoneticPr fontId="38" type="noConversion"/>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49"/>
  <sheetViews>
    <sheetView zoomScale="75" zoomScaleNormal="75" zoomScalePageLayoutView="75" workbookViewId="0">
      <selection activeCell="O11" sqref="O11"/>
    </sheetView>
  </sheetViews>
  <sheetFormatPr baseColWidth="10" defaultRowHeight="15" x14ac:dyDescent="0"/>
  <cols>
    <col min="4" max="4" width="12.1640625" bestFit="1" customWidth="1"/>
    <col min="5" max="7" width="11" bestFit="1" customWidth="1"/>
    <col min="8" max="8" width="14.1640625" customWidth="1"/>
    <col min="9" max="9" width="15.6640625" customWidth="1"/>
    <col min="10" max="10" width="10.1640625" customWidth="1"/>
    <col min="11" max="11" width="12.1640625" customWidth="1"/>
    <col min="12" max="12" width="11" bestFit="1" customWidth="1"/>
  </cols>
  <sheetData>
    <row r="2" spans="1:13">
      <c r="A2" s="2"/>
      <c r="B2" s="2"/>
      <c r="C2" s="2"/>
      <c r="D2" s="2"/>
      <c r="E2" s="2"/>
      <c r="F2" s="2"/>
      <c r="G2" s="2"/>
      <c r="H2" s="2"/>
      <c r="I2" s="2"/>
      <c r="J2" s="2"/>
      <c r="K2" s="2"/>
      <c r="L2" s="2"/>
      <c r="M2" s="2"/>
    </row>
    <row r="3" spans="1:13" s="23" customFormat="1" ht="49">
      <c r="A3" s="239"/>
      <c r="B3" s="16" t="s">
        <v>267</v>
      </c>
      <c r="C3" s="16" t="s">
        <v>266</v>
      </c>
      <c r="D3" s="16" t="s">
        <v>270</v>
      </c>
      <c r="E3" s="16" t="s">
        <v>270</v>
      </c>
      <c r="F3" s="16" t="s">
        <v>257</v>
      </c>
      <c r="G3" s="16" t="s">
        <v>269</v>
      </c>
      <c r="H3" s="16" t="s">
        <v>262</v>
      </c>
      <c r="I3" s="16" t="s">
        <v>260</v>
      </c>
      <c r="J3" s="16" t="s">
        <v>271</v>
      </c>
      <c r="K3" s="16" t="s">
        <v>272</v>
      </c>
      <c r="L3" s="16" t="s">
        <v>212</v>
      </c>
      <c r="M3" s="239"/>
    </row>
    <row r="4" spans="1:13" s="22" customFormat="1">
      <c r="A4" s="240"/>
      <c r="B4" s="16"/>
      <c r="C4" s="16"/>
      <c r="D4" s="16" t="s">
        <v>268</v>
      </c>
      <c r="E4" s="16" t="s">
        <v>192</v>
      </c>
      <c r="F4" s="16" t="s">
        <v>192</v>
      </c>
      <c r="G4" s="16"/>
      <c r="H4" s="16" t="s">
        <v>192</v>
      </c>
      <c r="I4" s="16"/>
      <c r="J4" s="16" t="s">
        <v>273</v>
      </c>
      <c r="K4" s="16" t="s">
        <v>274</v>
      </c>
      <c r="L4" s="16"/>
      <c r="M4" s="240"/>
    </row>
    <row r="5" spans="1:13">
      <c r="A5" s="2"/>
      <c r="B5" s="18" t="s">
        <v>9</v>
      </c>
      <c r="C5" s="18" t="s">
        <v>231</v>
      </c>
      <c r="D5" s="25">
        <v>1.055157218</v>
      </c>
      <c r="E5" s="19">
        <v>7.05E+16</v>
      </c>
      <c r="F5" s="19">
        <v>2.39E+16</v>
      </c>
      <c r="G5" s="25">
        <v>0.25</v>
      </c>
      <c r="H5" s="19">
        <v>9.44E+16</v>
      </c>
      <c r="I5" s="19">
        <v>1.19E-10</v>
      </c>
      <c r="J5" s="26">
        <v>556.66</v>
      </c>
      <c r="K5" s="19">
        <v>719000</v>
      </c>
      <c r="L5" s="25">
        <v>0.62715295100000001</v>
      </c>
      <c r="M5" s="241"/>
    </row>
    <row r="6" spans="1:13">
      <c r="A6" s="2"/>
      <c r="B6" s="18" t="s">
        <v>215</v>
      </c>
      <c r="C6" s="18" t="s">
        <v>69</v>
      </c>
      <c r="D6" s="25">
        <v>1.0197531360000001</v>
      </c>
      <c r="E6" s="19">
        <v>6.81E+16</v>
      </c>
      <c r="F6" s="19">
        <v>4.78E+16</v>
      </c>
      <c r="G6" s="25">
        <v>0.41</v>
      </c>
      <c r="H6" s="19">
        <v>1.16E+17</v>
      </c>
      <c r="I6" s="19">
        <v>2.4900000000000001E-8</v>
      </c>
      <c r="J6" s="26">
        <v>91.52</v>
      </c>
      <c r="K6" s="19">
        <v>1070000</v>
      </c>
      <c r="L6" s="25">
        <v>2.7092903000000002E-2</v>
      </c>
      <c r="M6" s="241"/>
    </row>
    <row r="7" spans="1:13">
      <c r="A7" s="2"/>
      <c r="B7" s="18" t="s">
        <v>215</v>
      </c>
      <c r="C7" s="18" t="s">
        <v>70</v>
      </c>
      <c r="D7" s="25">
        <v>1.2965322560000001</v>
      </c>
      <c r="E7" s="19">
        <v>8.66E+16</v>
      </c>
      <c r="F7" s="19">
        <v>3.59E+16</v>
      </c>
      <c r="G7" s="25">
        <v>0.28999999999999998</v>
      </c>
      <c r="H7" s="19">
        <v>1.23E+17</v>
      </c>
      <c r="I7" s="19">
        <v>1.11E-8</v>
      </c>
      <c r="J7" s="26">
        <v>315.89999999999998</v>
      </c>
      <c r="K7" s="19">
        <v>1110000</v>
      </c>
      <c r="L7" s="25">
        <v>1.8328257000000001E-2</v>
      </c>
      <c r="M7" s="241"/>
    </row>
    <row r="8" spans="1:13">
      <c r="A8" s="2"/>
      <c r="B8" s="18" t="s">
        <v>215</v>
      </c>
      <c r="C8" s="18" t="s">
        <v>71</v>
      </c>
      <c r="D8" s="25">
        <v>0.91769351200000004</v>
      </c>
      <c r="E8" s="19">
        <v>6.13E+16</v>
      </c>
      <c r="F8" s="19">
        <v>4.33E+16</v>
      </c>
      <c r="G8" s="25">
        <v>0.41</v>
      </c>
      <c r="H8" s="19">
        <v>1.05E+17</v>
      </c>
      <c r="I8" s="19">
        <v>9.5900000000000002E-9</v>
      </c>
      <c r="J8" s="26">
        <v>178.36</v>
      </c>
      <c r="K8" s="19">
        <v>1100000</v>
      </c>
      <c r="L8" s="25">
        <v>3.6990949000000002E-2</v>
      </c>
      <c r="M8" s="241"/>
    </row>
    <row r="9" spans="1:13">
      <c r="A9" s="2"/>
      <c r="B9" s="18" t="s">
        <v>215</v>
      </c>
      <c r="C9" s="18" t="s">
        <v>72</v>
      </c>
      <c r="D9" s="25">
        <v>0.94542681699999997</v>
      </c>
      <c r="E9" s="19">
        <v>6.32E+16</v>
      </c>
      <c r="F9" s="19">
        <v>2.79E+17</v>
      </c>
      <c r="G9" s="25">
        <v>0.82</v>
      </c>
      <c r="H9" s="19">
        <v>3.42E+17</v>
      </c>
      <c r="I9" s="19">
        <v>3.36E-9</v>
      </c>
      <c r="J9" s="26">
        <v>165.62</v>
      </c>
      <c r="K9" s="19">
        <v>1100000</v>
      </c>
      <c r="L9" s="25">
        <v>0.114230522</v>
      </c>
      <c r="M9" s="241"/>
    </row>
    <row r="10" spans="1:13">
      <c r="A10" s="2"/>
      <c r="B10" s="18" t="s">
        <v>215</v>
      </c>
      <c r="C10" s="18" t="s">
        <v>73</v>
      </c>
      <c r="D10" s="25">
        <v>1.005548025</v>
      </c>
      <c r="E10" s="19">
        <v>6.72E+16</v>
      </c>
      <c r="F10" s="19">
        <v>8.12E+16</v>
      </c>
      <c r="G10" s="25">
        <v>0.55000000000000004</v>
      </c>
      <c r="H10" s="19">
        <v>1.48E+17</v>
      </c>
      <c r="I10" s="19">
        <v>8.3799999999999996E-8</v>
      </c>
      <c r="J10" s="26">
        <v>98.8</v>
      </c>
      <c r="K10" s="19">
        <v>1090000</v>
      </c>
      <c r="L10" s="25">
        <v>7.5615279999999997E-3</v>
      </c>
      <c r="M10" s="241"/>
    </row>
    <row r="11" spans="1:13">
      <c r="A11" s="2"/>
      <c r="B11" s="18" t="s">
        <v>215</v>
      </c>
      <c r="C11" s="18" t="s">
        <v>74</v>
      </c>
      <c r="D11" s="25">
        <v>1.7996101600000001</v>
      </c>
      <c r="E11" s="19">
        <v>1.2E+17</v>
      </c>
      <c r="F11" s="19">
        <v>2.61E+16</v>
      </c>
      <c r="G11" s="25">
        <v>0.18</v>
      </c>
      <c r="H11" s="19">
        <v>1.46E+17</v>
      </c>
      <c r="I11" s="19">
        <v>1.11E-8</v>
      </c>
      <c r="J11" s="26">
        <v>544.17999999999995</v>
      </c>
      <c r="K11" s="19">
        <v>1110000</v>
      </c>
      <c r="L11" s="25">
        <v>1.0634614000000001E-2</v>
      </c>
      <c r="M11" s="241"/>
    </row>
    <row r="12" spans="1:13">
      <c r="A12" s="2"/>
      <c r="B12" s="18" t="s">
        <v>215</v>
      </c>
      <c r="C12" s="18" t="s">
        <v>75</v>
      </c>
      <c r="D12" s="25">
        <v>1.6681750740000001</v>
      </c>
      <c r="E12" s="19">
        <v>1.11E+17</v>
      </c>
      <c r="F12" s="19">
        <v>2.91E+16</v>
      </c>
      <c r="G12" s="25">
        <v>0.21</v>
      </c>
      <c r="H12" s="19">
        <v>1.41E+17</v>
      </c>
      <c r="I12" s="19">
        <v>9.4099999999999996E-9</v>
      </c>
      <c r="J12" s="26">
        <v>312.77999999999997</v>
      </c>
      <c r="K12" s="19">
        <v>1110000</v>
      </c>
      <c r="L12" s="25">
        <v>2.1704647000000001E-2</v>
      </c>
      <c r="M12" s="241"/>
    </row>
    <row r="13" spans="1:13">
      <c r="A13" s="2"/>
      <c r="B13" s="18" t="s">
        <v>215</v>
      </c>
      <c r="C13" s="18" t="s">
        <v>76</v>
      </c>
      <c r="D13" s="25">
        <v>0.452477085</v>
      </c>
      <c r="E13" s="19">
        <v>3.02E+16</v>
      </c>
      <c r="F13" s="19">
        <v>4.86E+16</v>
      </c>
      <c r="G13" s="25">
        <v>0.62</v>
      </c>
      <c r="H13" s="19">
        <v>7.88E+16</v>
      </c>
      <c r="I13" s="19">
        <v>6.1900000000000005E-8</v>
      </c>
      <c r="J13" s="26">
        <v>31.2</v>
      </c>
      <c r="K13" s="19">
        <v>1030000</v>
      </c>
      <c r="L13" s="25">
        <v>3.0622518000000001E-2</v>
      </c>
      <c r="M13" s="2"/>
    </row>
    <row r="14" spans="1:13">
      <c r="A14" s="2"/>
      <c r="B14" s="18" t="s">
        <v>215</v>
      </c>
      <c r="C14" s="18" t="s">
        <v>77</v>
      </c>
      <c r="D14" s="25">
        <v>0.58833121300000002</v>
      </c>
      <c r="E14" s="19">
        <v>3.93E+16</v>
      </c>
      <c r="F14" s="19">
        <v>4.86E+16</v>
      </c>
      <c r="G14" s="25">
        <v>0.55000000000000004</v>
      </c>
      <c r="H14" s="19">
        <v>8.79E+16</v>
      </c>
      <c r="I14" s="19">
        <v>5.91E-8</v>
      </c>
      <c r="J14" s="26">
        <v>31.72</v>
      </c>
      <c r="K14" s="19">
        <v>1030000</v>
      </c>
      <c r="L14" s="25">
        <v>3.1591392000000003E-2</v>
      </c>
      <c r="M14" s="2"/>
    </row>
    <row r="15" spans="1:13">
      <c r="A15" s="2"/>
      <c r="B15" s="18" t="s">
        <v>215</v>
      </c>
      <c r="C15" s="18" t="s">
        <v>78</v>
      </c>
      <c r="D15" s="25">
        <v>0.83060073800000001</v>
      </c>
      <c r="E15" s="19">
        <v>5.55E+16</v>
      </c>
      <c r="F15" s="19">
        <v>5.03E+16</v>
      </c>
      <c r="G15" s="25">
        <v>0.48</v>
      </c>
      <c r="H15" s="19">
        <v>1.06E+17</v>
      </c>
      <c r="I15" s="19">
        <v>2.5799999999999999E-8</v>
      </c>
      <c r="J15" s="26">
        <v>89.7</v>
      </c>
      <c r="K15" s="19">
        <v>1050000</v>
      </c>
      <c r="L15" s="25">
        <v>2.6031351000000001E-2</v>
      </c>
      <c r="M15" s="2"/>
    </row>
    <row r="16" spans="1:13">
      <c r="A16" s="2"/>
      <c r="B16" s="18" t="s">
        <v>11</v>
      </c>
      <c r="C16" s="18" t="s">
        <v>84</v>
      </c>
      <c r="D16" s="25">
        <v>0.40422637500000003</v>
      </c>
      <c r="E16" s="19">
        <v>2.7E+16</v>
      </c>
      <c r="F16" s="19">
        <v>2.81E+16</v>
      </c>
      <c r="G16" s="25">
        <v>0.51</v>
      </c>
      <c r="H16" s="19">
        <v>5.51E+16</v>
      </c>
      <c r="I16" s="19">
        <v>6.6599999999999997E-9</v>
      </c>
      <c r="J16" s="26">
        <v>337.74</v>
      </c>
      <c r="K16" s="19">
        <v>987000</v>
      </c>
      <c r="L16" s="25">
        <v>2.5294189000000002E-2</v>
      </c>
      <c r="M16" s="2"/>
    </row>
    <row r="17" spans="1:13">
      <c r="A17" s="2"/>
      <c r="B17" s="18" t="s">
        <v>11</v>
      </c>
      <c r="C17" s="18" t="s">
        <v>85</v>
      </c>
      <c r="D17" s="25">
        <v>0.27479687899999999</v>
      </c>
      <c r="E17" s="19">
        <v>1.84E+16</v>
      </c>
      <c r="F17" s="19">
        <v>1.68E+16</v>
      </c>
      <c r="G17" s="25">
        <v>0.48</v>
      </c>
      <c r="H17" s="19">
        <v>3.52E+16</v>
      </c>
      <c r="I17" s="19">
        <v>6.0200000000000003E-9</v>
      </c>
      <c r="J17" s="26">
        <v>500.76</v>
      </c>
      <c r="K17" s="19">
        <v>1000000</v>
      </c>
      <c r="L17" s="25">
        <v>1.9191105999999999E-2</v>
      </c>
      <c r="M17" s="2"/>
    </row>
    <row r="18" spans="1:13">
      <c r="A18" s="2"/>
      <c r="B18" s="18" t="s">
        <v>11</v>
      </c>
      <c r="C18" s="18" t="s">
        <v>86</v>
      </c>
      <c r="D18" s="25">
        <v>0.21995310200000001</v>
      </c>
      <c r="E18" s="19">
        <v>1.47E+16</v>
      </c>
      <c r="F18" s="19">
        <v>1.38E+16</v>
      </c>
      <c r="G18" s="25">
        <v>0.48</v>
      </c>
      <c r="H18" s="19">
        <v>2.85E+16</v>
      </c>
      <c r="I18" s="19">
        <v>7.44E-9</v>
      </c>
      <c r="J18" s="26">
        <v>336.44</v>
      </c>
      <c r="K18" s="19">
        <v>991000</v>
      </c>
      <c r="L18" s="25">
        <v>2.2809592E-2</v>
      </c>
      <c r="M18" s="2"/>
    </row>
    <row r="19" spans="1:13">
      <c r="A19" s="2"/>
      <c r="B19" s="18" t="s">
        <v>11</v>
      </c>
      <c r="C19" s="18" t="s">
        <v>87</v>
      </c>
      <c r="D19" s="25">
        <v>0.25620009399999999</v>
      </c>
      <c r="E19" s="19">
        <v>1.71E+16</v>
      </c>
      <c r="F19" s="19">
        <v>1.79E+16</v>
      </c>
      <c r="G19" s="25">
        <v>0.51</v>
      </c>
      <c r="H19" s="19">
        <v>3.5E+16</v>
      </c>
      <c r="I19" s="19">
        <v>5.8200000000000002E-9</v>
      </c>
      <c r="J19" s="26">
        <v>416.78</v>
      </c>
      <c r="K19" s="19">
        <v>991000</v>
      </c>
      <c r="L19" s="25">
        <v>2.3523539E-2</v>
      </c>
      <c r="M19" s="2"/>
    </row>
    <row r="20" spans="1:13">
      <c r="A20" s="2"/>
      <c r="B20" s="18" t="s">
        <v>11</v>
      </c>
      <c r="C20" s="18" t="s">
        <v>88</v>
      </c>
      <c r="D20" s="25">
        <v>0.75881548200000004</v>
      </c>
      <c r="E20" s="19">
        <v>5.07E+16</v>
      </c>
      <c r="F20" s="19">
        <v>3.49E+16</v>
      </c>
      <c r="G20" s="25">
        <v>0.41</v>
      </c>
      <c r="H20" s="19">
        <v>8.56E+16</v>
      </c>
      <c r="I20" s="19">
        <v>3.0100000000000002E-9</v>
      </c>
      <c r="J20" s="26">
        <v>310.44</v>
      </c>
      <c r="K20" s="19">
        <v>982000</v>
      </c>
      <c r="L20" s="25">
        <v>6.0577064999999999E-2</v>
      </c>
      <c r="M20" s="2"/>
    </row>
    <row r="21" spans="1:13">
      <c r="A21" s="2"/>
      <c r="B21" s="18" t="s">
        <v>11</v>
      </c>
      <c r="C21" s="18" t="s">
        <v>89</v>
      </c>
      <c r="D21" s="25">
        <v>0.38648202999999998</v>
      </c>
      <c r="E21" s="19">
        <v>2.58E+16</v>
      </c>
      <c r="F21" s="19">
        <v>2.67E+16</v>
      </c>
      <c r="G21" s="25">
        <v>0.51</v>
      </c>
      <c r="H21" s="19">
        <v>5.25E+16</v>
      </c>
      <c r="I21" s="19">
        <v>3.6199999999999999E-9</v>
      </c>
      <c r="J21" s="26">
        <v>430.56</v>
      </c>
      <c r="K21" s="19">
        <v>986000</v>
      </c>
      <c r="L21" s="25">
        <v>3.6446533000000003E-2</v>
      </c>
      <c r="M21" s="2"/>
    </row>
    <row r="22" spans="1:13">
      <c r="A22" s="2"/>
      <c r="B22" s="18" t="s">
        <v>11</v>
      </c>
      <c r="C22" s="18" t="s">
        <v>90</v>
      </c>
      <c r="D22" s="25">
        <v>0.50797010899999995</v>
      </c>
      <c r="E22" s="19">
        <v>3.39E+16</v>
      </c>
      <c r="F22" s="19">
        <v>4.04E+16</v>
      </c>
      <c r="G22" s="25">
        <v>0.54</v>
      </c>
      <c r="H22" s="19">
        <v>7.43E+16</v>
      </c>
      <c r="I22" s="19">
        <v>5.5100000000000002E-9</v>
      </c>
      <c r="J22" s="26">
        <v>206.96</v>
      </c>
      <c r="K22" s="19">
        <v>960000</v>
      </c>
      <c r="L22" s="25">
        <v>4.8457165000000003E-2</v>
      </c>
      <c r="M22" s="2"/>
    </row>
    <row r="23" spans="1:13">
      <c r="A23" s="2"/>
      <c r="B23" s="18" t="s">
        <v>11</v>
      </c>
      <c r="C23" s="18" t="s">
        <v>91</v>
      </c>
      <c r="D23" s="25">
        <v>0.300691125</v>
      </c>
      <c r="E23" s="19">
        <v>2.01E+16</v>
      </c>
      <c r="F23" s="19">
        <v>1.88E+16</v>
      </c>
      <c r="G23" s="25">
        <v>0.48</v>
      </c>
      <c r="H23" s="19">
        <v>3.89E+16</v>
      </c>
      <c r="I23" s="19">
        <v>4.1299999999999996E-9</v>
      </c>
      <c r="J23" s="26">
        <v>284.18</v>
      </c>
      <c r="K23" s="19">
        <v>987000</v>
      </c>
      <c r="L23" s="25">
        <v>4.8489343999999997E-2</v>
      </c>
      <c r="M23" s="2"/>
    </row>
    <row r="24" spans="1:13">
      <c r="A24" s="2"/>
      <c r="B24" s="18" t="s">
        <v>11</v>
      </c>
      <c r="C24" s="18" t="s">
        <v>92</v>
      </c>
      <c r="D24" s="25">
        <v>0.33109965800000002</v>
      </c>
      <c r="E24" s="19">
        <v>2.21E+16</v>
      </c>
      <c r="F24" s="19">
        <v>2.14E+16</v>
      </c>
      <c r="G24" s="25">
        <v>0.49</v>
      </c>
      <c r="H24" s="19">
        <v>4.35E+16</v>
      </c>
      <c r="I24" s="19">
        <v>2.64E-9</v>
      </c>
      <c r="J24" s="26">
        <v>428.48</v>
      </c>
      <c r="K24" s="19">
        <v>990000</v>
      </c>
      <c r="L24" s="25">
        <v>5.0413292999999998E-2</v>
      </c>
      <c r="M24" s="2"/>
    </row>
    <row r="25" spans="1:13">
      <c r="A25" s="2"/>
      <c r="B25" s="18" t="s">
        <v>11</v>
      </c>
      <c r="C25" s="18" t="s">
        <v>93</v>
      </c>
      <c r="D25" s="25">
        <v>0.28021728000000001</v>
      </c>
      <c r="E25" s="19">
        <v>1.87E+16</v>
      </c>
      <c r="F25" s="19">
        <v>1.3E+16</v>
      </c>
      <c r="G25" s="25">
        <v>0.41</v>
      </c>
      <c r="H25" s="19">
        <v>3.17E+16</v>
      </c>
      <c r="I25" s="19">
        <v>1.29E-8</v>
      </c>
      <c r="J25" s="26">
        <v>146.9</v>
      </c>
      <c r="K25" s="19">
        <v>1060000</v>
      </c>
      <c r="L25" s="25">
        <v>3.2002342000000003E-2</v>
      </c>
      <c r="M25" s="2"/>
    </row>
    <row r="26" spans="1:13">
      <c r="A26" s="2"/>
      <c r="B26" s="18" t="s">
        <v>12</v>
      </c>
      <c r="C26" s="18" t="s">
        <v>109</v>
      </c>
      <c r="D26" s="25">
        <v>0.35650198100000002</v>
      </c>
      <c r="E26" s="19">
        <v>2.38E+16</v>
      </c>
      <c r="F26" s="19">
        <v>7.4E+16</v>
      </c>
      <c r="G26" s="25">
        <v>0.76</v>
      </c>
      <c r="H26" s="19">
        <v>9.78E+16</v>
      </c>
      <c r="I26" s="19">
        <v>2.7999999999999998E-9</v>
      </c>
      <c r="J26" s="26">
        <v>125.58</v>
      </c>
      <c r="K26" s="19">
        <v>1270000</v>
      </c>
      <c r="L26" s="25">
        <v>0.20904832800000001</v>
      </c>
      <c r="M26" s="2"/>
    </row>
    <row r="27" spans="1:13">
      <c r="A27" s="2"/>
      <c r="B27" s="18" t="s">
        <v>12</v>
      </c>
      <c r="C27" s="18" t="s">
        <v>110</v>
      </c>
      <c r="D27" s="25">
        <v>0.24884658100000001</v>
      </c>
      <c r="E27" s="19">
        <v>1.66E+16</v>
      </c>
      <c r="F27" s="19">
        <v>7.54E+16</v>
      </c>
      <c r="G27" s="25">
        <v>0.82</v>
      </c>
      <c r="H27" s="19">
        <v>9.2E+16</v>
      </c>
      <c r="I27" s="19">
        <v>2.28E-9</v>
      </c>
      <c r="J27" s="26">
        <v>124.8</v>
      </c>
      <c r="K27" s="19">
        <v>1270000</v>
      </c>
      <c r="L27" s="25">
        <v>0.25760554200000002</v>
      </c>
      <c r="M27" s="2"/>
    </row>
    <row r="28" spans="1:13">
      <c r="A28" s="2"/>
      <c r="B28" s="18" t="s">
        <v>12</v>
      </c>
      <c r="C28" s="18" t="s">
        <v>111</v>
      </c>
      <c r="D28" s="25">
        <v>0.268112144</v>
      </c>
      <c r="E28" s="19">
        <v>1.79E+16</v>
      </c>
      <c r="F28" s="19">
        <v>5.84E+16</v>
      </c>
      <c r="G28" s="25">
        <v>0.77</v>
      </c>
      <c r="H28" s="19">
        <v>7.63E+16</v>
      </c>
      <c r="I28" s="19">
        <v>2.1400000000000001E-9</v>
      </c>
      <c r="J28" s="26">
        <v>115.96</v>
      </c>
      <c r="K28" s="19">
        <v>1270000</v>
      </c>
      <c r="L28" s="25">
        <v>0.29536835</v>
      </c>
      <c r="M28" s="2"/>
    </row>
    <row r="29" spans="1:13">
      <c r="A29" s="2"/>
      <c r="B29" s="18" t="s">
        <v>12</v>
      </c>
      <c r="C29" s="18" t="s">
        <v>112</v>
      </c>
      <c r="D29" s="25">
        <v>0.39934027</v>
      </c>
      <c r="E29" s="19">
        <v>2.67E+16</v>
      </c>
      <c r="F29" s="19">
        <v>5.09E+16</v>
      </c>
      <c r="G29" s="25">
        <v>0.66</v>
      </c>
      <c r="H29" s="19">
        <v>7.76E+16</v>
      </c>
      <c r="I29" s="19">
        <v>3.2599999999999999E-9</v>
      </c>
      <c r="J29" s="26">
        <v>156.26</v>
      </c>
      <c r="K29" s="19">
        <v>1270000</v>
      </c>
      <c r="L29" s="25">
        <v>0.14367296299999999</v>
      </c>
      <c r="M29" s="2"/>
    </row>
    <row r="30" spans="1:13">
      <c r="A30" s="2"/>
      <c r="B30" s="18" t="s">
        <v>12</v>
      </c>
      <c r="C30" s="18" t="s">
        <v>113</v>
      </c>
      <c r="D30" s="25">
        <v>0.27099556400000002</v>
      </c>
      <c r="E30" s="19">
        <v>1.81E+16</v>
      </c>
      <c r="F30" s="19">
        <v>5.94E+16</v>
      </c>
      <c r="G30" s="25">
        <v>0.77</v>
      </c>
      <c r="H30" s="19">
        <v>7.75E+16</v>
      </c>
      <c r="I30" s="19">
        <v>4.3500000000000001E-9</v>
      </c>
      <c r="J30" s="26">
        <v>103.48</v>
      </c>
      <c r="K30" s="19">
        <v>1280000</v>
      </c>
      <c r="L30" s="25">
        <v>0.164051315</v>
      </c>
      <c r="M30" s="2"/>
    </row>
    <row r="31" spans="1:13">
      <c r="A31" s="2"/>
      <c r="B31" s="18" t="s">
        <v>12</v>
      </c>
      <c r="C31" s="18" t="s">
        <v>114</v>
      </c>
      <c r="D31" s="25">
        <v>0.69952736000000004</v>
      </c>
      <c r="E31" s="19">
        <v>4.67E+16</v>
      </c>
      <c r="F31" s="19">
        <v>8.22E+16</v>
      </c>
      <c r="G31" s="25">
        <v>0.64</v>
      </c>
      <c r="H31" s="19">
        <v>1.29E+17</v>
      </c>
      <c r="I31" s="19">
        <v>1.9599999999999998E-9</v>
      </c>
      <c r="J31" s="26">
        <v>214.76</v>
      </c>
      <c r="K31" s="19">
        <v>1260000</v>
      </c>
      <c r="L31" s="25">
        <v>0.17279648</v>
      </c>
      <c r="M31" s="2"/>
    </row>
    <row r="32" spans="1:13">
      <c r="A32" s="2"/>
      <c r="B32" s="18" t="s">
        <v>12</v>
      </c>
      <c r="C32" s="18" t="s">
        <v>115</v>
      </c>
      <c r="D32" s="25">
        <v>0.69611060899999999</v>
      </c>
      <c r="E32" s="19">
        <v>4.65E+16</v>
      </c>
      <c r="F32" s="19">
        <v>1.31E+17</v>
      </c>
      <c r="G32" s="25">
        <v>0.74</v>
      </c>
      <c r="H32" s="19">
        <v>1.78E+17</v>
      </c>
      <c r="I32" s="19">
        <v>3.6899999999999999E-9</v>
      </c>
      <c r="J32" s="26">
        <v>159.12</v>
      </c>
      <c r="K32" s="19">
        <v>1250000</v>
      </c>
      <c r="L32" s="25">
        <v>0.123134354</v>
      </c>
      <c r="M32" s="2"/>
    </row>
    <row r="33" spans="1:13">
      <c r="A33" s="2"/>
      <c r="B33" s="18" t="s">
        <v>12</v>
      </c>
      <c r="C33" s="18" t="s">
        <v>116</v>
      </c>
      <c r="D33" s="25">
        <v>0.60947899999999999</v>
      </c>
      <c r="E33" s="19">
        <v>4.07E+16</v>
      </c>
      <c r="F33" s="19">
        <v>4.42E+16</v>
      </c>
      <c r="G33" s="25">
        <v>0.52</v>
      </c>
      <c r="H33" s="19">
        <v>8.49E+16</v>
      </c>
      <c r="I33" s="19">
        <v>5.52E-9</v>
      </c>
      <c r="J33" s="26">
        <v>159.38</v>
      </c>
      <c r="K33" s="19">
        <v>1250000</v>
      </c>
      <c r="L33" s="25">
        <v>8.2173671000000004E-2</v>
      </c>
      <c r="M33" s="2"/>
    </row>
    <row r="34" spans="1:13">
      <c r="A34" s="2"/>
      <c r="B34" s="18" t="s">
        <v>12</v>
      </c>
      <c r="C34" s="18" t="s">
        <v>117</v>
      </c>
      <c r="D34" s="25">
        <v>0.40351605200000001</v>
      </c>
      <c r="E34" s="19">
        <v>2.7E+16</v>
      </c>
      <c r="F34" s="19">
        <v>9.31E+16</v>
      </c>
      <c r="G34" s="25">
        <v>0.78</v>
      </c>
      <c r="H34" s="19">
        <v>1.2E+17</v>
      </c>
      <c r="I34" s="19">
        <v>2.7000000000000002E-9</v>
      </c>
      <c r="J34" s="26">
        <v>168.22</v>
      </c>
      <c r="K34" s="19">
        <v>1220000</v>
      </c>
      <c r="L34" s="25">
        <v>0.15561398800000001</v>
      </c>
      <c r="M34" s="2"/>
    </row>
    <row r="35" spans="1:13">
      <c r="A35" s="2"/>
      <c r="B35" s="18" t="s">
        <v>12</v>
      </c>
      <c r="C35" s="18" t="s">
        <v>118</v>
      </c>
      <c r="D35" s="25">
        <v>0.93299230399999999</v>
      </c>
      <c r="E35" s="19">
        <v>6.23E+16</v>
      </c>
      <c r="F35" s="19">
        <v>8.61E+16</v>
      </c>
      <c r="G35" s="25">
        <v>0.57999999999999996</v>
      </c>
      <c r="H35" s="19">
        <v>1.48E+17</v>
      </c>
      <c r="I35" s="19">
        <v>4.7699999999999999E-9</v>
      </c>
      <c r="J35" s="26">
        <v>111.02</v>
      </c>
      <c r="K35" s="19">
        <v>1230000</v>
      </c>
      <c r="L35" s="25">
        <v>0.134285394</v>
      </c>
      <c r="M35" s="2"/>
    </row>
    <row r="36" spans="1:13">
      <c r="A36" s="2"/>
      <c r="B36" s="18" t="s">
        <v>9</v>
      </c>
      <c r="C36" s="18" t="s">
        <v>124</v>
      </c>
      <c r="D36" s="25">
        <v>0.312873014</v>
      </c>
      <c r="E36" s="19">
        <v>2.09E+16</v>
      </c>
      <c r="F36" s="19">
        <v>1.93E+16</v>
      </c>
      <c r="G36" s="25">
        <v>0.48</v>
      </c>
      <c r="H36" s="19">
        <v>4.02E+16</v>
      </c>
      <c r="I36" s="19">
        <v>3.9399999999999998E-10</v>
      </c>
      <c r="J36" s="26">
        <v>374.66</v>
      </c>
      <c r="K36" s="19">
        <v>999000</v>
      </c>
      <c r="L36" s="25">
        <v>0.38986497199999998</v>
      </c>
      <c r="M36" s="2"/>
    </row>
    <row r="37" spans="1:13">
      <c r="A37" s="2"/>
      <c r="B37" s="18" t="s">
        <v>9</v>
      </c>
      <c r="C37" s="18" t="s">
        <v>125</v>
      </c>
      <c r="D37" s="25">
        <v>0.404812901</v>
      </c>
      <c r="E37" s="19">
        <v>2.7E+16</v>
      </c>
      <c r="F37" s="19">
        <v>2.01E+16</v>
      </c>
      <c r="G37" s="25">
        <v>0.43</v>
      </c>
      <c r="H37" s="19">
        <v>4.71E+16</v>
      </c>
      <c r="I37" s="19">
        <v>4.4200000000000002E-10</v>
      </c>
      <c r="J37" s="26">
        <v>271.44</v>
      </c>
      <c r="K37" s="19">
        <v>1000000</v>
      </c>
      <c r="L37" s="25">
        <v>0.48267200999999998</v>
      </c>
      <c r="M37" s="2"/>
    </row>
    <row r="38" spans="1:13">
      <c r="A38" s="2"/>
      <c r="B38" s="18" t="s">
        <v>9</v>
      </c>
      <c r="C38" s="18" t="s">
        <v>126</v>
      </c>
      <c r="D38" s="25">
        <v>0.40337014999999998</v>
      </c>
      <c r="E38" s="19">
        <v>2.7E+16</v>
      </c>
      <c r="F38" s="19">
        <v>2.22E+16</v>
      </c>
      <c r="G38" s="25">
        <v>0.45</v>
      </c>
      <c r="H38" s="19">
        <v>4.92E+16</v>
      </c>
      <c r="I38" s="19">
        <v>3.88E-10</v>
      </c>
      <c r="J38" s="26">
        <v>270.66000000000003</v>
      </c>
      <c r="K38" s="19">
        <v>1020000</v>
      </c>
      <c r="L38" s="25">
        <v>0.55807726400000002</v>
      </c>
      <c r="M38" s="2"/>
    </row>
    <row r="39" spans="1:13">
      <c r="A39" s="2"/>
      <c r="B39" s="18" t="s">
        <v>9</v>
      </c>
      <c r="C39" s="18" t="s">
        <v>127</v>
      </c>
      <c r="D39" s="25">
        <v>0.26505066500000002</v>
      </c>
      <c r="E39" s="19">
        <v>1.77E+16</v>
      </c>
      <c r="F39" s="19">
        <v>1.01E+16</v>
      </c>
      <c r="G39" s="25">
        <v>0.36</v>
      </c>
      <c r="H39" s="19">
        <v>2.78E+16</v>
      </c>
      <c r="I39" s="19">
        <v>1.13E-9</v>
      </c>
      <c r="J39" s="26">
        <v>201.76</v>
      </c>
      <c r="K39" s="19">
        <v>1090000</v>
      </c>
      <c r="L39" s="25">
        <v>0.27385811599999998</v>
      </c>
      <c r="M39" s="2"/>
    </row>
    <row r="40" spans="1:13">
      <c r="A40" s="2"/>
      <c r="B40" s="18" t="s">
        <v>9</v>
      </c>
      <c r="C40" s="18" t="s">
        <v>130</v>
      </c>
      <c r="D40" s="25">
        <v>0.42898047900000003</v>
      </c>
      <c r="E40" s="19">
        <v>2.87E+16</v>
      </c>
      <c r="F40" s="19">
        <v>1.85E+16</v>
      </c>
      <c r="G40" s="25">
        <v>0.39</v>
      </c>
      <c r="H40" s="19">
        <v>4.72E+16</v>
      </c>
      <c r="I40" s="19">
        <v>2.9700000000000001E-10</v>
      </c>
      <c r="J40" s="26">
        <v>309.92</v>
      </c>
      <c r="K40" s="19">
        <v>989000</v>
      </c>
      <c r="L40" s="25">
        <v>0.211927063</v>
      </c>
      <c r="M40" s="2"/>
    </row>
    <row r="41" spans="1:13">
      <c r="A41" s="2"/>
      <c r="B41" s="18" t="s">
        <v>9</v>
      </c>
      <c r="C41" s="18" t="s">
        <v>131</v>
      </c>
      <c r="D41" s="25">
        <v>0.35973829600000001</v>
      </c>
      <c r="E41" s="19">
        <v>2.4E+16</v>
      </c>
      <c r="F41" s="19">
        <v>2.45E+16</v>
      </c>
      <c r="G41" s="25">
        <v>0.5</v>
      </c>
      <c r="H41" s="19">
        <v>4.85E+16</v>
      </c>
      <c r="I41" s="19">
        <v>3.4000000000000001E-10</v>
      </c>
      <c r="J41" s="26">
        <v>906.88</v>
      </c>
      <c r="K41" s="19">
        <v>989000</v>
      </c>
      <c r="L41" s="25">
        <v>0.184814066</v>
      </c>
      <c r="M41" s="2"/>
    </row>
    <row r="42" spans="1:13">
      <c r="A42" s="2"/>
      <c r="B42" s="18" t="s">
        <v>9</v>
      </c>
      <c r="C42" s="18" t="s">
        <v>132</v>
      </c>
      <c r="D42" s="25">
        <v>0.34864211499999997</v>
      </c>
      <c r="E42" s="19">
        <v>2.33E+16</v>
      </c>
      <c r="F42" s="19">
        <v>8.26E+16</v>
      </c>
      <c r="G42" s="25">
        <v>0.78</v>
      </c>
      <c r="H42" s="19">
        <v>1.06E+17</v>
      </c>
      <c r="I42" s="19">
        <v>2.55E-10</v>
      </c>
      <c r="J42" s="26">
        <v>186.16</v>
      </c>
      <c r="K42" s="19">
        <v>1230000</v>
      </c>
      <c r="L42" s="25">
        <v>1.485473702</v>
      </c>
      <c r="M42" s="2"/>
    </row>
    <row r="43" spans="1:13">
      <c r="A43" s="2"/>
      <c r="B43" s="18" t="s">
        <v>9</v>
      </c>
      <c r="C43" s="18" t="s">
        <v>133</v>
      </c>
      <c r="D43" s="25">
        <v>1.140610761</v>
      </c>
      <c r="E43" s="19">
        <v>7.62E+16</v>
      </c>
      <c r="F43" s="19">
        <v>9.16E+16</v>
      </c>
      <c r="G43" s="25">
        <v>0.55000000000000004</v>
      </c>
      <c r="H43" s="19">
        <v>1.68E+17</v>
      </c>
      <c r="I43" s="19">
        <v>3.3099999999999999E-10</v>
      </c>
      <c r="J43" s="26">
        <v>156.26</v>
      </c>
      <c r="K43" s="19">
        <v>1230000</v>
      </c>
      <c r="L43" s="25">
        <v>1.3761809700000001</v>
      </c>
      <c r="M43" s="2"/>
    </row>
    <row r="44" spans="1:13">
      <c r="A44" s="2"/>
      <c r="B44" s="18" t="s">
        <v>9</v>
      </c>
      <c r="C44" s="18" t="s">
        <v>135</v>
      </c>
      <c r="D44" s="25">
        <v>0.44801453699999999</v>
      </c>
      <c r="E44" s="19">
        <v>2.99E+16</v>
      </c>
      <c r="F44" s="19">
        <v>1.3E+17</v>
      </c>
      <c r="G44" s="25">
        <v>0.81</v>
      </c>
      <c r="H44" s="19">
        <v>1.6E+17</v>
      </c>
      <c r="I44" s="19">
        <v>5.1499999999999998E-10</v>
      </c>
      <c r="J44" s="26">
        <v>105.04</v>
      </c>
      <c r="K44" s="19">
        <v>1220000</v>
      </c>
      <c r="L44" s="25">
        <v>1.2986953830000001</v>
      </c>
      <c r="M44" s="2"/>
    </row>
    <row r="45" spans="1:13">
      <c r="A45" s="2"/>
      <c r="B45" s="18" t="s">
        <v>9</v>
      </c>
      <c r="C45" s="18" t="s">
        <v>158</v>
      </c>
      <c r="D45" s="25">
        <v>1.5867436909999999</v>
      </c>
      <c r="E45" s="19">
        <v>1.06E+17</v>
      </c>
      <c r="F45" s="19">
        <v>3.69E+16</v>
      </c>
      <c r="G45" s="25">
        <v>0.26</v>
      </c>
      <c r="H45" s="19">
        <v>1.43E+17</v>
      </c>
      <c r="I45" s="19">
        <v>5.9100000000000003E-10</v>
      </c>
      <c r="J45" s="26">
        <v>1052.74</v>
      </c>
      <c r="K45" s="19">
        <v>747000</v>
      </c>
      <c r="L45" s="25">
        <v>6.9222696E-2</v>
      </c>
      <c r="M45" s="2"/>
    </row>
    <row r="46" spans="1:13">
      <c r="A46" s="2"/>
      <c r="B46" s="18" t="s">
        <v>9</v>
      </c>
      <c r="C46" s="18" t="s">
        <v>228</v>
      </c>
      <c r="D46" s="25">
        <v>0.57248717400000004</v>
      </c>
      <c r="E46" s="19">
        <v>3.83E+16</v>
      </c>
      <c r="F46" s="19">
        <v>2.59E+16</v>
      </c>
      <c r="G46" s="25">
        <v>0.4</v>
      </c>
      <c r="H46" s="19">
        <v>6.42E+16</v>
      </c>
      <c r="I46" s="19">
        <v>6.8300000000000002E-10</v>
      </c>
      <c r="J46" s="26">
        <v>116.48</v>
      </c>
      <c r="K46" s="19">
        <v>488000</v>
      </c>
      <c r="L46" s="25">
        <v>0.83967723999999999</v>
      </c>
      <c r="M46" s="2"/>
    </row>
    <row r="47" spans="1:13">
      <c r="A47" s="2"/>
      <c r="B47" s="18" t="s">
        <v>9</v>
      </c>
      <c r="C47" s="18" t="s">
        <v>227</v>
      </c>
      <c r="D47" s="25">
        <v>0.797224021</v>
      </c>
      <c r="E47" s="19">
        <v>5.33E+16</v>
      </c>
      <c r="F47" s="19">
        <v>2.54E+16</v>
      </c>
      <c r="G47" s="25">
        <v>0.32</v>
      </c>
      <c r="H47" s="19">
        <v>7.87E+16</v>
      </c>
      <c r="I47" s="19">
        <v>3.9299999999999999E-10</v>
      </c>
      <c r="J47" s="26">
        <v>511.42</v>
      </c>
      <c r="K47" s="19">
        <v>945000</v>
      </c>
      <c r="L47" s="25">
        <v>0.31400135299999998</v>
      </c>
      <c r="M47" s="2"/>
    </row>
    <row r="48" spans="1:13">
      <c r="A48" s="2"/>
      <c r="B48" s="18" t="s">
        <v>9</v>
      </c>
      <c r="C48" s="18" t="s">
        <v>216</v>
      </c>
      <c r="D48" s="25">
        <v>1.366553903</v>
      </c>
      <c r="E48" s="19">
        <v>9.13E+16</v>
      </c>
      <c r="F48" s="19">
        <v>2.41E+16</v>
      </c>
      <c r="G48" s="25">
        <v>0.21</v>
      </c>
      <c r="H48" s="19">
        <v>1.15E+17</v>
      </c>
      <c r="I48" s="19">
        <v>2.8300000000000001E-10</v>
      </c>
      <c r="J48" s="26">
        <v>310.18</v>
      </c>
      <c r="K48" s="19">
        <v>1520000</v>
      </c>
      <c r="L48" s="25">
        <v>0.99664003700000003</v>
      </c>
      <c r="M48" s="2"/>
    </row>
    <row r="49" spans="1:13">
      <c r="A49" s="2"/>
      <c r="B49" s="18" t="s">
        <v>9</v>
      </c>
      <c r="C49" s="18" t="s">
        <v>217</v>
      </c>
      <c r="D49" s="25">
        <v>1.2754710499999999</v>
      </c>
      <c r="E49" s="19">
        <v>8.52E+16</v>
      </c>
      <c r="F49" s="19">
        <v>2.3E+16</v>
      </c>
      <c r="G49" s="25">
        <v>0.21</v>
      </c>
      <c r="H49" s="19">
        <v>1.08E+17</v>
      </c>
      <c r="I49" s="19">
        <v>2.7900000000000002E-10</v>
      </c>
      <c r="J49" s="26">
        <v>310.18</v>
      </c>
      <c r="K49" s="19">
        <v>1520000</v>
      </c>
      <c r="L49" s="25">
        <v>1.011714622</v>
      </c>
      <c r="M49" s="2"/>
    </row>
    <row r="50" spans="1:13">
      <c r="A50" s="2"/>
      <c r="B50" s="18" t="s">
        <v>9</v>
      </c>
      <c r="C50" s="18" t="s">
        <v>218</v>
      </c>
      <c r="D50" s="25">
        <v>0.66903020199999996</v>
      </c>
      <c r="E50" s="19">
        <v>4.47E+16</v>
      </c>
      <c r="F50" s="19">
        <v>2.75E+16</v>
      </c>
      <c r="G50" s="25">
        <v>0.38</v>
      </c>
      <c r="H50" s="19">
        <v>7.22E+16</v>
      </c>
      <c r="I50" s="19">
        <v>4.9800000000000004E-10</v>
      </c>
      <c r="J50" s="26">
        <v>331.5</v>
      </c>
      <c r="K50" s="19">
        <v>1350000</v>
      </c>
      <c r="L50" s="25">
        <v>0.470187046</v>
      </c>
      <c r="M50" s="2"/>
    </row>
    <row r="51" spans="1:13">
      <c r="A51" s="2"/>
      <c r="B51" s="18" t="s">
        <v>9</v>
      </c>
      <c r="C51" s="18" t="s">
        <v>219</v>
      </c>
      <c r="D51" s="25">
        <v>2.5052164659999998</v>
      </c>
      <c r="E51" s="19">
        <v>1.67E+17</v>
      </c>
      <c r="F51" s="19">
        <v>3.86E+16</v>
      </c>
      <c r="G51" s="25">
        <v>0.19</v>
      </c>
      <c r="H51" s="19">
        <v>2.06E+17</v>
      </c>
      <c r="I51" s="19">
        <v>6.1900000000000003E-10</v>
      </c>
      <c r="J51" s="26">
        <v>654.67999999999995</v>
      </c>
      <c r="K51" s="19">
        <v>769000</v>
      </c>
      <c r="L51" s="25">
        <v>0.109358128</v>
      </c>
      <c r="M51" s="2"/>
    </row>
    <row r="52" spans="1:13">
      <c r="A52" s="2"/>
      <c r="B52" s="18" t="s">
        <v>9</v>
      </c>
      <c r="C52" s="18" t="s">
        <v>220</v>
      </c>
      <c r="D52" s="25">
        <v>2.872071955</v>
      </c>
      <c r="E52" s="19">
        <v>1.92E+17</v>
      </c>
      <c r="F52" s="19">
        <v>2.58E+16</v>
      </c>
      <c r="G52" s="25">
        <v>0.12</v>
      </c>
      <c r="H52" s="19">
        <v>2.18E+17</v>
      </c>
      <c r="I52" s="19">
        <v>6.0399999999999998E-10</v>
      </c>
      <c r="J52" s="26">
        <v>654.67999999999995</v>
      </c>
      <c r="K52" s="19">
        <v>769000</v>
      </c>
      <c r="L52" s="25">
        <v>0.11219765499999999</v>
      </c>
      <c r="M52" s="2"/>
    </row>
    <row r="53" spans="1:13">
      <c r="A53" s="2"/>
      <c r="B53" s="18" t="s">
        <v>9</v>
      </c>
      <c r="C53" s="18" t="s">
        <v>221</v>
      </c>
      <c r="D53" s="25">
        <v>1.40280749</v>
      </c>
      <c r="E53" s="19">
        <v>9.37E+16</v>
      </c>
      <c r="F53" s="19">
        <v>2.33E+16</v>
      </c>
      <c r="G53" s="25">
        <v>0.2</v>
      </c>
      <c r="H53" s="19">
        <v>1.17E+17</v>
      </c>
      <c r="I53" s="19">
        <v>2.2900000000000001E-10</v>
      </c>
      <c r="J53" s="26">
        <v>925.86</v>
      </c>
      <c r="K53" s="19">
        <v>747000</v>
      </c>
      <c r="L53" s="25">
        <v>6.9222696E-2</v>
      </c>
      <c r="M53" s="241"/>
    </row>
    <row r="54" spans="1:13">
      <c r="A54" s="2"/>
      <c r="B54" s="18" t="s">
        <v>9</v>
      </c>
      <c r="C54" s="18" t="s">
        <v>222</v>
      </c>
      <c r="D54" s="25">
        <v>1.771212357</v>
      </c>
      <c r="E54" s="19">
        <v>1.18E+17</v>
      </c>
      <c r="F54" s="19">
        <v>9.05E+16</v>
      </c>
      <c r="G54" s="25">
        <v>0.43</v>
      </c>
      <c r="H54" s="19">
        <v>2.09E+17</v>
      </c>
      <c r="I54" s="19">
        <v>1.2E-10</v>
      </c>
      <c r="J54" s="26">
        <v>940.94</v>
      </c>
      <c r="K54" s="19">
        <v>980000</v>
      </c>
      <c r="L54" s="25">
        <v>0.49866575699999999</v>
      </c>
      <c r="M54" s="241"/>
    </row>
    <row r="55" spans="1:13">
      <c r="A55" s="2"/>
      <c r="B55" s="18" t="s">
        <v>9</v>
      </c>
      <c r="C55" s="18" t="s">
        <v>223</v>
      </c>
      <c r="D55" s="25">
        <v>1.0527755270000001</v>
      </c>
      <c r="E55" s="19">
        <v>7.03E+16</v>
      </c>
      <c r="F55" s="19">
        <v>4.13E+16</v>
      </c>
      <c r="G55" s="25">
        <v>0.37</v>
      </c>
      <c r="H55" s="19">
        <v>1.12E+17</v>
      </c>
      <c r="I55" s="19">
        <v>4.6200000000000001E-10</v>
      </c>
      <c r="J55" s="26">
        <v>940.94</v>
      </c>
      <c r="K55" s="19">
        <v>980000</v>
      </c>
      <c r="L55" s="25">
        <v>0.12995842499999999</v>
      </c>
      <c r="M55" s="241"/>
    </row>
    <row r="56" spans="1:13">
      <c r="A56" s="2"/>
      <c r="B56" s="18" t="s">
        <v>9</v>
      </c>
      <c r="C56" s="18" t="s">
        <v>224</v>
      </c>
      <c r="D56" s="25">
        <v>0.79299089199999995</v>
      </c>
      <c r="E56" s="19">
        <v>5.3E+16</v>
      </c>
      <c r="F56" s="19">
        <v>2.86E+16</v>
      </c>
      <c r="G56" s="25">
        <v>0.35</v>
      </c>
      <c r="H56" s="19">
        <v>8.16E+16</v>
      </c>
      <c r="I56" s="19">
        <v>3.1200000000000001E-10</v>
      </c>
      <c r="J56" s="26">
        <v>479.96</v>
      </c>
      <c r="K56" s="19">
        <v>504000</v>
      </c>
      <c r="L56" s="25">
        <v>0.19373425399999999</v>
      </c>
      <c r="M56" s="241"/>
    </row>
    <row r="57" spans="1:13">
      <c r="A57" s="2"/>
      <c r="B57" s="18" t="s">
        <v>9</v>
      </c>
      <c r="C57" s="18" t="s">
        <v>225</v>
      </c>
      <c r="D57" s="25">
        <v>0.71218293799999999</v>
      </c>
      <c r="E57" s="19">
        <v>4.76E+16</v>
      </c>
      <c r="F57" s="19">
        <v>2.8E+16</v>
      </c>
      <c r="G57" s="25">
        <v>0.37</v>
      </c>
      <c r="H57" s="19">
        <v>7.56E+16</v>
      </c>
      <c r="I57" s="19">
        <v>3.5300000000000002E-10</v>
      </c>
      <c r="J57" s="26">
        <v>479.96</v>
      </c>
      <c r="K57" s="19">
        <v>504000</v>
      </c>
      <c r="L57" s="25">
        <v>0.17119490000000001</v>
      </c>
      <c r="M57" s="241"/>
    </row>
    <row r="58" spans="1:13">
      <c r="A58" s="2"/>
      <c r="B58" s="18" t="s">
        <v>9</v>
      </c>
      <c r="C58" s="18" t="s">
        <v>226</v>
      </c>
      <c r="D58" s="25">
        <v>1.0164760180000001</v>
      </c>
      <c r="E58" s="19">
        <v>6.79E+16</v>
      </c>
      <c r="F58" s="19">
        <v>3.41E+16</v>
      </c>
      <c r="G58" s="25">
        <v>0.33</v>
      </c>
      <c r="H58" s="19">
        <v>1.02E+17</v>
      </c>
      <c r="I58" s="19">
        <v>4.4300000000000002E-10</v>
      </c>
      <c r="J58" s="26">
        <v>264.94</v>
      </c>
      <c r="K58" s="19">
        <v>945000</v>
      </c>
      <c r="L58" s="25">
        <v>0.46440508200000002</v>
      </c>
      <c r="M58" s="241"/>
    </row>
    <row r="59" spans="1:13">
      <c r="A59" s="2"/>
      <c r="B59" s="18" t="s">
        <v>9</v>
      </c>
      <c r="C59" s="18" t="s">
        <v>229</v>
      </c>
      <c r="D59" s="25">
        <v>0.69788091600000002</v>
      </c>
      <c r="E59" s="19">
        <v>4.66E+16</v>
      </c>
      <c r="F59" s="19">
        <v>4.28E+16</v>
      </c>
      <c r="G59" s="25">
        <v>0.48</v>
      </c>
      <c r="H59" s="19">
        <v>8.94E+16</v>
      </c>
      <c r="I59" s="19">
        <v>5.8199999999999995E-10</v>
      </c>
      <c r="J59" s="26">
        <v>231.14</v>
      </c>
      <c r="K59" s="19">
        <v>488000</v>
      </c>
      <c r="L59" s="25">
        <v>0.209116477</v>
      </c>
      <c r="M59" s="241"/>
    </row>
    <row r="60" spans="1:13">
      <c r="A60" s="2"/>
      <c r="B60" s="18" t="s">
        <v>9</v>
      </c>
      <c r="C60" s="18" t="s">
        <v>230</v>
      </c>
      <c r="D60" s="25">
        <v>1.070200912</v>
      </c>
      <c r="E60" s="19">
        <v>7.15E+16</v>
      </c>
      <c r="F60" s="19">
        <v>2.15E+16</v>
      </c>
      <c r="G60" s="25">
        <v>0.23</v>
      </c>
      <c r="H60" s="19">
        <v>9.3E+16</v>
      </c>
      <c r="I60" s="19">
        <v>1.51E-10</v>
      </c>
      <c r="J60" s="26">
        <v>556.66</v>
      </c>
      <c r="K60" s="19">
        <v>719000</v>
      </c>
      <c r="L60" s="25">
        <v>0.49400158300000002</v>
      </c>
      <c r="M60" s="241"/>
    </row>
    <row r="61" spans="1:13">
      <c r="A61" s="2"/>
      <c r="B61" s="18" t="s">
        <v>9</v>
      </c>
      <c r="C61" s="18" t="s">
        <v>232</v>
      </c>
      <c r="D61" s="25">
        <v>1.567803753</v>
      </c>
      <c r="E61" s="19">
        <v>1.05E+17</v>
      </c>
      <c r="F61" s="19">
        <v>2.57E+16</v>
      </c>
      <c r="G61" s="25">
        <v>0.2</v>
      </c>
      <c r="H61" s="19">
        <v>1.3E+17</v>
      </c>
      <c r="I61" s="19">
        <v>2.9099999999999998E-10</v>
      </c>
      <c r="J61" s="26">
        <v>800.8</v>
      </c>
      <c r="K61" s="19">
        <v>793000</v>
      </c>
      <c r="L61" s="25">
        <v>0.196402567</v>
      </c>
      <c r="M61" s="241"/>
    </row>
    <row r="62" spans="1:13">
      <c r="A62" s="2"/>
      <c r="B62" s="18" t="s">
        <v>9</v>
      </c>
      <c r="C62" s="18" t="s">
        <v>233</v>
      </c>
      <c r="D62" s="25">
        <v>1.6591402529999999</v>
      </c>
      <c r="E62" s="19">
        <v>1.11E+17</v>
      </c>
      <c r="F62" s="19">
        <v>3.25E+16</v>
      </c>
      <c r="G62" s="25">
        <v>0.23</v>
      </c>
      <c r="H62" s="19">
        <v>1.43E+17</v>
      </c>
      <c r="I62" s="19">
        <v>8.0299999999999997E-11</v>
      </c>
      <c r="J62" s="26">
        <v>800.8</v>
      </c>
      <c r="K62" s="19">
        <v>793000</v>
      </c>
      <c r="L62" s="25">
        <v>0.71081327299999997</v>
      </c>
      <c r="M62" s="241"/>
    </row>
    <row r="63" spans="1:13">
      <c r="A63" s="2"/>
      <c r="B63" s="18" t="s">
        <v>9</v>
      </c>
      <c r="C63" s="18" t="s">
        <v>234</v>
      </c>
      <c r="D63" s="25">
        <v>0.74568011899999997</v>
      </c>
      <c r="E63" s="19">
        <v>4.98E+16</v>
      </c>
      <c r="F63" s="19">
        <v>6.14E+16</v>
      </c>
      <c r="G63" s="25">
        <v>0.55000000000000004</v>
      </c>
      <c r="H63" s="19">
        <v>1.11E+17</v>
      </c>
      <c r="I63" s="19">
        <v>8.4199999999999999E-10</v>
      </c>
      <c r="J63" s="26">
        <v>1003.6</v>
      </c>
      <c r="K63" s="19">
        <v>1610000</v>
      </c>
      <c r="L63" s="25">
        <v>0.11012783700000001</v>
      </c>
      <c r="M63" s="241"/>
    </row>
    <row r="64" spans="1:13">
      <c r="A64" s="2"/>
      <c r="B64" s="18" t="s">
        <v>9</v>
      </c>
      <c r="C64" s="18" t="s">
        <v>235</v>
      </c>
      <c r="D64" s="25">
        <v>1.5352474979999999</v>
      </c>
      <c r="E64" s="19">
        <v>1.03E+17</v>
      </c>
      <c r="F64" s="19">
        <v>2.94E+16</v>
      </c>
      <c r="G64" s="25">
        <v>0.22</v>
      </c>
      <c r="H64" s="19">
        <v>1.32E+17</v>
      </c>
      <c r="I64" s="19">
        <v>2.4299999999999999E-10</v>
      </c>
      <c r="J64" s="26">
        <v>650.78</v>
      </c>
      <c r="K64" s="19">
        <v>1610000</v>
      </c>
      <c r="L64" s="25">
        <v>0.587548713</v>
      </c>
      <c r="M64" s="241"/>
    </row>
    <row r="65" spans="1:13">
      <c r="A65" s="2"/>
      <c r="B65" s="18" t="s">
        <v>9</v>
      </c>
      <c r="C65" s="18" t="s">
        <v>236</v>
      </c>
      <c r="D65" s="25">
        <v>1.739760543</v>
      </c>
      <c r="E65" s="19">
        <v>1.16E+17</v>
      </c>
      <c r="F65" s="19">
        <v>2.83E+16</v>
      </c>
      <c r="G65" s="25">
        <v>0.2</v>
      </c>
      <c r="H65" s="19">
        <v>1.45E+17</v>
      </c>
      <c r="I65" s="19">
        <v>3.0900000000000002E-10</v>
      </c>
      <c r="J65" s="26">
        <v>650.78</v>
      </c>
      <c r="K65" s="19">
        <v>1610000</v>
      </c>
      <c r="L65" s="25">
        <v>0.46345891700000003</v>
      </c>
      <c r="M65" s="241"/>
    </row>
    <row r="66" spans="1:13">
      <c r="A66" s="2"/>
      <c r="B66" s="18" t="s">
        <v>9</v>
      </c>
      <c r="C66" s="18" t="s">
        <v>237</v>
      </c>
      <c r="D66" s="25">
        <v>1.4743249169999999</v>
      </c>
      <c r="E66" s="19">
        <v>9.85E+16</v>
      </c>
      <c r="F66" s="19">
        <v>2.5E+16</v>
      </c>
      <c r="G66" s="25">
        <v>0.2</v>
      </c>
      <c r="H66" s="19">
        <v>1.24E+17</v>
      </c>
      <c r="I66" s="19">
        <v>3.59E-10</v>
      </c>
      <c r="J66" s="26">
        <v>791.18</v>
      </c>
      <c r="K66" s="19">
        <v>1660000</v>
      </c>
      <c r="L66" s="25">
        <v>0.33836649299999999</v>
      </c>
      <c r="M66" s="241"/>
    </row>
    <row r="67" spans="1:13">
      <c r="A67" s="2"/>
      <c r="B67" s="18" t="s">
        <v>8</v>
      </c>
      <c r="C67" s="18" t="s">
        <v>59</v>
      </c>
      <c r="D67" s="25">
        <v>3.7516845590000001</v>
      </c>
      <c r="E67" s="19">
        <v>2.51E+17</v>
      </c>
      <c r="F67" s="19">
        <v>1.32E+16</v>
      </c>
      <c r="G67" s="25">
        <v>0.05</v>
      </c>
      <c r="H67" s="19">
        <v>2.64E+17</v>
      </c>
      <c r="I67" s="19">
        <v>5.4199999999999999E-9</v>
      </c>
      <c r="J67" s="26">
        <v>16.38</v>
      </c>
      <c r="K67" s="19">
        <v>613000</v>
      </c>
      <c r="L67" s="25">
        <v>0.39990403699999999</v>
      </c>
      <c r="M67" s="241"/>
    </row>
    <row r="68" spans="1:13">
      <c r="A68" s="2"/>
      <c r="B68" s="18" t="s">
        <v>8</v>
      </c>
      <c r="C68" s="18" t="s">
        <v>60</v>
      </c>
      <c r="D68" s="25">
        <v>0.47730705200000001</v>
      </c>
      <c r="E68" s="19">
        <v>3.19E+16</v>
      </c>
      <c r="F68" s="19">
        <v>1.06E+16</v>
      </c>
      <c r="G68" s="25">
        <v>0.25</v>
      </c>
      <c r="H68" s="19">
        <v>4.25E+16</v>
      </c>
      <c r="I68" s="19">
        <v>5.6299999999999998E-9</v>
      </c>
      <c r="J68" s="26">
        <v>27.3</v>
      </c>
      <c r="K68" s="19">
        <v>672000</v>
      </c>
      <c r="L68" s="25">
        <v>0.25254784800000002</v>
      </c>
      <c r="M68" s="241"/>
    </row>
    <row r="69" spans="1:13">
      <c r="A69" s="2"/>
      <c r="B69" s="18" t="s">
        <v>8</v>
      </c>
      <c r="C69" s="18" t="s">
        <v>61</v>
      </c>
      <c r="D69" s="25">
        <v>0.49311719500000001</v>
      </c>
      <c r="E69" s="19">
        <v>3.29E+16</v>
      </c>
      <c r="F69" s="19">
        <v>1.08E+16</v>
      </c>
      <c r="G69" s="25">
        <v>0.25</v>
      </c>
      <c r="H69" s="19">
        <v>4.37E+16</v>
      </c>
      <c r="I69" s="19">
        <v>4.4699999999999997E-9</v>
      </c>
      <c r="J69" s="26">
        <v>48.1</v>
      </c>
      <c r="K69" s="19">
        <v>740000</v>
      </c>
      <c r="L69" s="25">
        <v>0.19922959900000001</v>
      </c>
      <c r="M69" s="241"/>
    </row>
    <row r="70" spans="1:13">
      <c r="A70" s="2"/>
      <c r="B70" s="18" t="s">
        <v>8</v>
      </c>
      <c r="C70" s="18" t="s">
        <v>62</v>
      </c>
      <c r="D70" s="25">
        <v>0.42495110800000002</v>
      </c>
      <c r="E70" s="19">
        <v>2.84E+16</v>
      </c>
      <c r="F70" s="19">
        <v>1.09E+16</v>
      </c>
      <c r="G70" s="25">
        <v>0.28000000000000003</v>
      </c>
      <c r="H70" s="19">
        <v>3.93E+16</v>
      </c>
      <c r="I70" s="19">
        <v>3.9300000000000003E-9</v>
      </c>
      <c r="J70" s="26">
        <v>32.24</v>
      </c>
      <c r="K70" s="19">
        <v>743000</v>
      </c>
      <c r="L70" s="25">
        <v>0.33905238300000001</v>
      </c>
      <c r="M70" s="241"/>
    </row>
    <row r="71" spans="1:13">
      <c r="A71" s="2"/>
      <c r="B71" s="18" t="s">
        <v>8</v>
      </c>
      <c r="C71" s="18" t="s">
        <v>63</v>
      </c>
      <c r="D71" s="25">
        <v>0.67874815700000002</v>
      </c>
      <c r="E71" s="19">
        <v>4.54E+16</v>
      </c>
      <c r="F71" s="19">
        <v>4.06E+16</v>
      </c>
      <c r="G71" s="25">
        <v>0.47</v>
      </c>
      <c r="H71" s="19">
        <v>8.6E+16</v>
      </c>
      <c r="I71" s="19">
        <v>4.56E-9</v>
      </c>
      <c r="J71" s="26">
        <v>56.16</v>
      </c>
      <c r="K71" s="19">
        <v>769000</v>
      </c>
      <c r="L71" s="25">
        <v>0.17293772600000001</v>
      </c>
      <c r="M71" s="241"/>
    </row>
    <row r="72" spans="1:13">
      <c r="A72" s="2"/>
      <c r="B72" s="18" t="s">
        <v>8</v>
      </c>
      <c r="C72" s="18" t="s">
        <v>64</v>
      </c>
      <c r="D72" s="25">
        <v>0.46216142100000002</v>
      </c>
      <c r="E72" s="19">
        <v>3.09E+16</v>
      </c>
      <c r="F72" s="19">
        <v>5.82E+16</v>
      </c>
      <c r="G72" s="25">
        <v>0.65</v>
      </c>
      <c r="H72" s="19">
        <v>8.91E+16</v>
      </c>
      <c r="I72" s="19">
        <v>3.94E-9</v>
      </c>
      <c r="J72" s="26">
        <v>81.900000000000006</v>
      </c>
      <c r="K72" s="19">
        <v>792000</v>
      </c>
      <c r="L72" s="25">
        <v>0.141590463</v>
      </c>
      <c r="M72" s="241"/>
    </row>
    <row r="73" spans="1:13">
      <c r="A73" s="2"/>
      <c r="B73" s="18" t="s">
        <v>8</v>
      </c>
      <c r="C73" s="18" t="s">
        <v>65</v>
      </c>
      <c r="D73" s="25">
        <v>0.40564082299999998</v>
      </c>
      <c r="E73" s="19">
        <v>2.71E+16</v>
      </c>
      <c r="F73" s="19">
        <v>5.54E+16</v>
      </c>
      <c r="G73" s="25">
        <v>0.67</v>
      </c>
      <c r="H73" s="19">
        <v>8.25E+16</v>
      </c>
      <c r="I73" s="19">
        <v>3.9700000000000001E-9</v>
      </c>
      <c r="J73" s="26">
        <v>58.5</v>
      </c>
      <c r="K73" s="19">
        <v>753000</v>
      </c>
      <c r="L73" s="25">
        <v>0.186994835</v>
      </c>
      <c r="M73" s="241"/>
    </row>
    <row r="74" spans="1:13">
      <c r="A74" s="2"/>
      <c r="B74" s="18" t="s">
        <v>8</v>
      </c>
      <c r="C74" s="18" t="s">
        <v>66</v>
      </c>
      <c r="D74" s="25">
        <v>0.22874525700000001</v>
      </c>
      <c r="E74" s="19">
        <v>1.53E+16</v>
      </c>
      <c r="F74" s="19">
        <v>1.08E+16</v>
      </c>
      <c r="G74" s="25">
        <v>0.41</v>
      </c>
      <c r="H74" s="19">
        <v>2.61E+16</v>
      </c>
      <c r="I74" s="19">
        <v>4.0599999999999996E-9</v>
      </c>
      <c r="J74" s="26">
        <v>27.82</v>
      </c>
      <c r="K74" s="19">
        <v>700000</v>
      </c>
      <c r="L74" s="25">
        <v>0.357310978</v>
      </c>
      <c r="M74" s="241"/>
    </row>
    <row r="75" spans="1:13">
      <c r="A75" s="2"/>
      <c r="B75" s="18" t="s">
        <v>2</v>
      </c>
      <c r="C75" s="18" t="s">
        <v>751</v>
      </c>
      <c r="D75" s="25">
        <v>0.324047484</v>
      </c>
      <c r="E75" s="19">
        <v>2.17E+16</v>
      </c>
      <c r="F75" s="19">
        <v>2.77E+16</v>
      </c>
      <c r="G75" s="25">
        <v>0.56000000000000005</v>
      </c>
      <c r="H75" s="19">
        <v>4.94E+16</v>
      </c>
      <c r="I75" s="19">
        <v>6.9900000000000001E-9</v>
      </c>
      <c r="J75" s="26">
        <v>41.08</v>
      </c>
      <c r="K75" s="19">
        <v>1480000</v>
      </c>
      <c r="L75" s="25">
        <v>0.29737352500000003</v>
      </c>
      <c r="M75" s="2"/>
    </row>
    <row r="76" spans="1:13">
      <c r="A76" s="2"/>
      <c r="B76" s="18" t="s">
        <v>2</v>
      </c>
      <c r="C76" s="18" t="s">
        <v>750</v>
      </c>
      <c r="D76" s="25">
        <v>0.13160011399999999</v>
      </c>
      <c r="E76" s="19">
        <v>8790000000000000</v>
      </c>
      <c r="F76" s="19">
        <v>1.48E+16</v>
      </c>
      <c r="G76" s="25">
        <v>0.63</v>
      </c>
      <c r="H76" s="19">
        <v>2.36E+16</v>
      </c>
      <c r="I76" s="19">
        <v>5.4199999999999999E-9</v>
      </c>
      <c r="J76" s="26">
        <v>54.08</v>
      </c>
      <c r="K76" s="19">
        <v>1570000</v>
      </c>
      <c r="L76" s="25">
        <v>0.30809315799999998</v>
      </c>
      <c r="M76" s="2"/>
    </row>
    <row r="77" spans="1:13">
      <c r="A77" s="2"/>
      <c r="B77" s="18" t="s">
        <v>2</v>
      </c>
      <c r="C77" s="18" t="s">
        <v>786</v>
      </c>
      <c r="D77" s="133">
        <v>0.11611002533872813</v>
      </c>
      <c r="E77" s="19">
        <v>7757850749602035</v>
      </c>
      <c r="F77" s="19">
        <v>2.3609736034367264E+16</v>
      </c>
      <c r="G77" s="25">
        <f>F77/(E77+F77)</f>
        <v>0.75267938834342341</v>
      </c>
      <c r="H77" s="19">
        <f>E77+F77</f>
        <v>3.13675867839693E+16</v>
      </c>
      <c r="I77" s="19" t="s">
        <v>45</v>
      </c>
      <c r="J77" s="26" t="s">
        <v>45</v>
      </c>
      <c r="K77" s="19" t="s">
        <v>45</v>
      </c>
      <c r="L77" s="25" t="s">
        <v>45</v>
      </c>
      <c r="M77" s="2"/>
    </row>
    <row r="78" spans="1:13">
      <c r="A78" s="2"/>
      <c r="B78" s="18" t="s">
        <v>2</v>
      </c>
      <c r="C78" s="18" t="s">
        <v>749</v>
      </c>
      <c r="D78" s="25">
        <v>0.358494645</v>
      </c>
      <c r="E78" s="19">
        <v>2.4E+16</v>
      </c>
      <c r="F78" s="19">
        <v>2.05E+16</v>
      </c>
      <c r="G78" s="25">
        <v>0.46</v>
      </c>
      <c r="H78" s="19">
        <v>4.45E+16</v>
      </c>
      <c r="I78" s="19">
        <v>5.5999999999999997E-9</v>
      </c>
      <c r="J78" s="26">
        <v>42.64</v>
      </c>
      <c r="K78" s="19">
        <v>1540000</v>
      </c>
      <c r="L78" s="25">
        <v>0.37226593499999999</v>
      </c>
      <c r="M78" s="2"/>
    </row>
    <row r="79" spans="1:13">
      <c r="A79" s="2"/>
      <c r="B79" s="18" t="s">
        <v>2</v>
      </c>
      <c r="C79" s="18" t="s">
        <v>748</v>
      </c>
      <c r="D79" s="25">
        <v>0.24781582499999999</v>
      </c>
      <c r="E79" s="19">
        <v>1.66E+16</v>
      </c>
      <c r="F79" s="19">
        <v>2.18E+16</v>
      </c>
      <c r="G79" s="25">
        <v>0.56999999999999995</v>
      </c>
      <c r="H79" s="19">
        <v>3.84E+16</v>
      </c>
      <c r="I79" s="19">
        <v>6.5199999999999998E-9</v>
      </c>
      <c r="J79" s="26">
        <v>38.22</v>
      </c>
      <c r="K79" s="19">
        <v>1550000</v>
      </c>
      <c r="L79" s="25">
        <v>0.36028954699999999</v>
      </c>
      <c r="M79" s="2"/>
    </row>
    <row r="80" spans="1:13">
      <c r="A80" s="2"/>
      <c r="B80" s="18" t="s">
        <v>2</v>
      </c>
      <c r="C80" s="18" t="s">
        <v>747</v>
      </c>
      <c r="D80" s="25">
        <v>0.45045147200000002</v>
      </c>
      <c r="E80" s="19">
        <v>3.01E+16</v>
      </c>
      <c r="F80" s="19">
        <v>2.96E+16</v>
      </c>
      <c r="G80" s="25">
        <v>0.5</v>
      </c>
      <c r="H80" s="19">
        <v>5.97E+16</v>
      </c>
      <c r="I80" s="19">
        <v>8.5600000000000002E-9</v>
      </c>
      <c r="J80" s="26">
        <v>43.42</v>
      </c>
      <c r="K80" s="19">
        <v>1480000</v>
      </c>
      <c r="L80" s="25">
        <v>0.23017515999999999</v>
      </c>
      <c r="M80" s="2"/>
    </row>
    <row r="81" spans="1:13">
      <c r="A81" s="2"/>
      <c r="B81" s="18" t="s">
        <v>2</v>
      </c>
      <c r="C81" s="18" t="s">
        <v>746</v>
      </c>
      <c r="D81" s="25">
        <v>0.31380592499999999</v>
      </c>
      <c r="E81" s="19">
        <v>2.1E+16</v>
      </c>
      <c r="F81" s="19">
        <v>2.24E+16</v>
      </c>
      <c r="G81" s="25">
        <v>0.52</v>
      </c>
      <c r="H81" s="19">
        <v>4.34E+16</v>
      </c>
      <c r="I81" s="19">
        <v>7.1900000000000002E-9</v>
      </c>
      <c r="J81" s="26">
        <v>20.02</v>
      </c>
      <c r="K81" s="19">
        <v>1490000</v>
      </c>
      <c r="L81" s="25">
        <v>0.59434416199999995</v>
      </c>
      <c r="M81" s="2"/>
    </row>
    <row r="82" spans="1:13">
      <c r="A82" s="2"/>
      <c r="B82" s="18" t="s">
        <v>2</v>
      </c>
      <c r="C82" s="18" t="s">
        <v>785</v>
      </c>
      <c r="D82" s="25">
        <v>0.53453610200000001</v>
      </c>
      <c r="E82" s="19">
        <v>3.57E+16</v>
      </c>
      <c r="F82" s="19">
        <v>6.93E+16</v>
      </c>
      <c r="G82" s="25">
        <v>0.66</v>
      </c>
      <c r="H82" s="19">
        <v>1.05E+17</v>
      </c>
      <c r="I82" s="19">
        <v>7.6199999999999997E-9</v>
      </c>
      <c r="J82" s="26">
        <v>19.760000000000002</v>
      </c>
      <c r="K82" s="19">
        <v>1530000</v>
      </c>
      <c r="L82" s="25">
        <v>0.58393579699999998</v>
      </c>
      <c r="M82" s="2"/>
    </row>
    <row r="83" spans="1:13">
      <c r="A83" s="2"/>
      <c r="B83" s="18" t="s">
        <v>2</v>
      </c>
      <c r="C83" s="18" t="s">
        <v>248</v>
      </c>
      <c r="D83" s="25">
        <v>0.30686381699999998</v>
      </c>
      <c r="E83" s="19">
        <v>2.05E+16</v>
      </c>
      <c r="F83" s="19">
        <v>3.39E+16</v>
      </c>
      <c r="G83" s="25">
        <v>0.62</v>
      </c>
      <c r="H83" s="19">
        <v>5.44E+16</v>
      </c>
      <c r="I83" s="19">
        <v>2.4699999999999999E-8</v>
      </c>
      <c r="J83" s="26">
        <v>41.86</v>
      </c>
      <c r="K83" s="19">
        <v>1650000</v>
      </c>
      <c r="L83" s="25">
        <v>9.2199813000000005E-2</v>
      </c>
      <c r="M83" s="2"/>
    </row>
    <row r="84" spans="1:13">
      <c r="A84" s="2"/>
      <c r="B84" s="18" t="s">
        <v>2</v>
      </c>
      <c r="C84" s="18" t="s">
        <v>249</v>
      </c>
      <c r="D84" s="25">
        <v>0.35194967100000002</v>
      </c>
      <c r="E84" s="19">
        <v>2.35E+16</v>
      </c>
      <c r="F84" s="19">
        <v>2.74E+16</v>
      </c>
      <c r="G84" s="25">
        <v>0.54</v>
      </c>
      <c r="H84" s="19">
        <v>5.09E+16</v>
      </c>
      <c r="I84" s="19">
        <v>9.5900000000000002E-9</v>
      </c>
      <c r="J84" s="26">
        <v>26.26</v>
      </c>
      <c r="K84" s="19">
        <v>1490000</v>
      </c>
      <c r="L84" s="25">
        <v>0.34027802699999998</v>
      </c>
      <c r="M84" s="2"/>
    </row>
    <row r="85" spans="1:13">
      <c r="A85" s="2"/>
      <c r="B85" s="18" t="s">
        <v>2</v>
      </c>
      <c r="C85" s="18" t="s">
        <v>784</v>
      </c>
      <c r="D85" s="25">
        <v>0.30918870999999998</v>
      </c>
      <c r="E85" s="19">
        <v>2.07E+16</v>
      </c>
      <c r="F85" s="19">
        <v>2.62E+16</v>
      </c>
      <c r="G85" s="25">
        <v>0.56000000000000005</v>
      </c>
      <c r="H85" s="19">
        <v>4.69E+16</v>
      </c>
      <c r="I85" s="19">
        <v>1.4500000000000001E-8</v>
      </c>
      <c r="J85" s="26">
        <v>34.58</v>
      </c>
      <c r="K85" s="19">
        <v>1610000</v>
      </c>
      <c r="L85" s="25">
        <v>0.18616297500000001</v>
      </c>
      <c r="M85" s="2"/>
    </row>
    <row r="86" spans="1:13">
      <c r="A86" s="2"/>
      <c r="B86" s="18" t="s">
        <v>2</v>
      </c>
      <c r="C86" s="18" t="s">
        <v>783</v>
      </c>
      <c r="D86" s="25">
        <v>0.52790211899999995</v>
      </c>
      <c r="E86" s="19">
        <v>3.53E+16</v>
      </c>
      <c r="F86" s="19">
        <v>3.64E+16</v>
      </c>
      <c r="G86" s="25">
        <v>0.51</v>
      </c>
      <c r="H86" s="19">
        <v>7.17E+16</v>
      </c>
      <c r="I86" s="19">
        <v>1.07E-8</v>
      </c>
      <c r="J86" s="26">
        <v>39.26</v>
      </c>
      <c r="K86" s="19">
        <v>1490000</v>
      </c>
      <c r="L86" s="25">
        <v>0.20519055899999999</v>
      </c>
      <c r="M86" s="2"/>
    </row>
    <row r="87" spans="1:13">
      <c r="A87" s="2"/>
      <c r="B87" s="18" t="s">
        <v>2</v>
      </c>
      <c r="C87" s="18" t="s">
        <v>782</v>
      </c>
      <c r="D87" s="25">
        <v>1.0516732929999999</v>
      </c>
      <c r="E87" s="19">
        <v>7.03E+16</v>
      </c>
      <c r="F87" s="19">
        <v>3.46E+16</v>
      </c>
      <c r="G87" s="25">
        <v>0.33</v>
      </c>
      <c r="H87" s="19">
        <v>1.05E+17</v>
      </c>
      <c r="I87" s="19">
        <v>1.4999999999999999E-8</v>
      </c>
      <c r="J87" s="26">
        <v>36.14</v>
      </c>
      <c r="K87" s="19">
        <v>1500000</v>
      </c>
      <c r="L87" s="25">
        <v>0.159577212</v>
      </c>
      <c r="M87" s="2"/>
    </row>
    <row r="88" spans="1:13">
      <c r="A88" s="2"/>
      <c r="B88" s="18" t="s">
        <v>2</v>
      </c>
      <c r="C88" s="18" t="s">
        <v>781</v>
      </c>
      <c r="D88" s="25">
        <v>0.35661800999999999</v>
      </c>
      <c r="E88" s="19">
        <v>2.38E+16</v>
      </c>
      <c r="F88" s="19">
        <v>2.13E+16</v>
      </c>
      <c r="G88" s="25">
        <v>0.47</v>
      </c>
      <c r="H88" s="19">
        <v>4.51E+16</v>
      </c>
      <c r="I88" s="19">
        <v>9.1100000000000002E-9</v>
      </c>
      <c r="J88" s="26">
        <v>31.72</v>
      </c>
      <c r="K88" s="19">
        <v>1540000</v>
      </c>
      <c r="L88" s="25">
        <v>0.30942594299999998</v>
      </c>
      <c r="M88" s="2"/>
    </row>
    <row r="89" spans="1:13">
      <c r="A89" s="2"/>
      <c r="B89" s="18" t="s">
        <v>2</v>
      </c>
      <c r="C89" s="18" t="s">
        <v>778</v>
      </c>
      <c r="D89" s="25">
        <v>3.8675334999999998E-2</v>
      </c>
      <c r="E89" s="19">
        <v>2580000000000000</v>
      </c>
      <c r="F89" s="19">
        <v>7820000000000000</v>
      </c>
      <c r="G89" s="25">
        <v>0.75</v>
      </c>
      <c r="H89" s="19">
        <v>1.04E+16</v>
      </c>
      <c r="I89" s="19">
        <v>4.49E-9</v>
      </c>
      <c r="J89" s="26">
        <v>100.1</v>
      </c>
      <c r="K89" s="19">
        <v>1580000</v>
      </c>
      <c r="L89" s="25">
        <v>0.20256336799999999</v>
      </c>
      <c r="M89" s="2"/>
    </row>
    <row r="90" spans="1:13">
      <c r="A90" s="2"/>
      <c r="B90" s="18" t="s">
        <v>2</v>
      </c>
      <c r="C90" s="18" t="s">
        <v>777</v>
      </c>
      <c r="D90" s="25">
        <v>5.9459711999999998E-2</v>
      </c>
      <c r="E90" s="19">
        <v>3970000000000000</v>
      </c>
      <c r="F90" s="19">
        <v>5540000000000000</v>
      </c>
      <c r="G90" s="25">
        <v>0.57999999999999996</v>
      </c>
      <c r="H90" s="19">
        <v>9510000000000000</v>
      </c>
      <c r="I90" s="19">
        <v>6.2900000000000004E-9</v>
      </c>
      <c r="J90" s="26">
        <v>22.62</v>
      </c>
      <c r="K90" s="19">
        <v>1530000</v>
      </c>
      <c r="L90" s="25">
        <v>0.62304517500000001</v>
      </c>
      <c r="M90" s="2"/>
    </row>
    <row r="91" spans="1:13">
      <c r="A91" s="2"/>
      <c r="B91" s="18" t="s">
        <v>2</v>
      </c>
      <c r="C91" s="18" t="s">
        <v>776</v>
      </c>
      <c r="D91" s="25">
        <v>9.3196887000000006E-2</v>
      </c>
      <c r="E91" s="19">
        <v>6230000000000000</v>
      </c>
      <c r="F91" s="19">
        <v>8260000000000000</v>
      </c>
      <c r="G91" s="25">
        <v>0.56999999999999995</v>
      </c>
      <c r="H91" s="19">
        <v>1.45E+16</v>
      </c>
      <c r="I91" s="19">
        <v>1.07E-8</v>
      </c>
      <c r="J91" s="26">
        <v>10.66</v>
      </c>
      <c r="K91" s="19">
        <v>1530000</v>
      </c>
      <c r="L91" s="25">
        <v>0.77251699399999996</v>
      </c>
      <c r="M91" s="2"/>
    </row>
    <row r="92" spans="1:13">
      <c r="A92" s="2"/>
      <c r="B92" s="18" t="s">
        <v>2</v>
      </c>
      <c r="C92" s="18" t="s">
        <v>775</v>
      </c>
      <c r="D92" s="25">
        <v>3.0388008000000001E-2</v>
      </c>
      <c r="E92" s="19">
        <v>2030000000000000</v>
      </c>
      <c r="F92" s="19">
        <v>6220000000000000</v>
      </c>
      <c r="G92" s="25">
        <v>0.75</v>
      </c>
      <c r="H92" s="19">
        <v>8250000000000000</v>
      </c>
      <c r="I92" s="19">
        <v>8.2100000000000004E-9</v>
      </c>
      <c r="J92" s="26">
        <v>16.899999999999999</v>
      </c>
      <c r="K92" s="19">
        <v>1520000</v>
      </c>
      <c r="L92" s="25">
        <v>0.63006713700000005</v>
      </c>
      <c r="M92" s="2"/>
    </row>
    <row r="93" spans="1:13">
      <c r="A93" s="2"/>
      <c r="B93" s="18" t="s">
        <v>2</v>
      </c>
      <c r="C93" s="18" t="s">
        <v>774</v>
      </c>
      <c r="D93" s="25">
        <v>3.8027328999999999E-2</v>
      </c>
      <c r="E93" s="19">
        <v>2540000000000000</v>
      </c>
      <c r="F93" s="19">
        <v>3880000000000000</v>
      </c>
      <c r="G93" s="25">
        <v>0.6</v>
      </c>
      <c r="H93" s="19">
        <v>6420000000000000</v>
      </c>
      <c r="I93" s="19">
        <v>1.9000000000000001E-8</v>
      </c>
      <c r="J93" s="26">
        <v>11.18</v>
      </c>
      <c r="K93" s="19">
        <v>1520000</v>
      </c>
      <c r="L93" s="25">
        <v>0.40989854100000001</v>
      </c>
      <c r="M93" s="2"/>
    </row>
    <row r="94" spans="1:13">
      <c r="A94" s="2"/>
      <c r="B94" s="18" t="s">
        <v>2</v>
      </c>
      <c r="C94" s="18" t="s">
        <v>773</v>
      </c>
      <c r="D94" s="25">
        <v>5.4911679999999997E-2</v>
      </c>
      <c r="E94" s="19">
        <v>3670000000000000</v>
      </c>
      <c r="F94" s="19">
        <v>5750000000000000</v>
      </c>
      <c r="G94" s="25">
        <v>0.61</v>
      </c>
      <c r="H94" s="19">
        <v>9420000000000000</v>
      </c>
      <c r="I94" s="19">
        <v>1.09E-8</v>
      </c>
      <c r="J94" s="26">
        <v>13</v>
      </c>
      <c r="K94" s="19">
        <v>1500000</v>
      </c>
      <c r="L94" s="25">
        <v>0.60443005800000005</v>
      </c>
      <c r="M94" s="2"/>
    </row>
    <row r="95" spans="1:13">
      <c r="A95" s="2"/>
      <c r="B95" s="18" t="s">
        <v>2</v>
      </c>
      <c r="C95" s="18" t="s">
        <v>772</v>
      </c>
      <c r="D95" s="25">
        <v>2.5873758E-2</v>
      </c>
      <c r="E95" s="19">
        <v>1730000000000000</v>
      </c>
      <c r="F95" s="19">
        <v>4890000000000000</v>
      </c>
      <c r="G95" s="25">
        <v>0.74</v>
      </c>
      <c r="H95" s="19">
        <v>6620000000000000</v>
      </c>
      <c r="I95" s="19">
        <v>1.04E-8</v>
      </c>
      <c r="J95" s="26">
        <v>16.64</v>
      </c>
      <c r="K95" s="19">
        <v>1450000</v>
      </c>
      <c r="L95" s="25">
        <v>0.48432955799999999</v>
      </c>
      <c r="M95" s="2"/>
    </row>
    <row r="96" spans="1:13">
      <c r="A96" s="2"/>
      <c r="B96" s="18" t="s">
        <v>2</v>
      </c>
      <c r="C96" s="18" t="s">
        <v>771</v>
      </c>
      <c r="D96" s="25">
        <v>3.4966862000000001E-2</v>
      </c>
      <c r="E96" s="19">
        <v>2340000000000000</v>
      </c>
      <c r="F96" s="19">
        <v>1.16E+16</v>
      </c>
      <c r="G96" s="25">
        <v>0.83</v>
      </c>
      <c r="H96" s="19">
        <v>1.39E+16</v>
      </c>
      <c r="I96" s="19">
        <v>8.7500000000000006E-9</v>
      </c>
      <c r="J96" s="26">
        <v>8.84</v>
      </c>
      <c r="K96" s="19">
        <v>1480000</v>
      </c>
      <c r="L96" s="25">
        <v>1.0930322100000001</v>
      </c>
      <c r="M96" s="2"/>
    </row>
    <row r="97" spans="1:13">
      <c r="A97" s="2"/>
      <c r="B97" s="18" t="s">
        <v>2</v>
      </c>
      <c r="C97" s="18" t="s">
        <v>770</v>
      </c>
      <c r="D97" s="25">
        <v>9.1793370999999999E-2</v>
      </c>
      <c r="E97" s="19">
        <v>6130000000000000</v>
      </c>
      <c r="F97" s="19">
        <v>8950000000000000</v>
      </c>
      <c r="G97" s="25">
        <v>0.59</v>
      </c>
      <c r="H97" s="19">
        <v>1.51E+16</v>
      </c>
      <c r="I97" s="19">
        <v>1.2499999999999999E-8</v>
      </c>
      <c r="J97" s="26">
        <v>30.68</v>
      </c>
      <c r="K97" s="19">
        <v>1500000</v>
      </c>
      <c r="L97" s="25">
        <v>0.22641155600000001</v>
      </c>
      <c r="M97" s="2"/>
    </row>
    <row r="98" spans="1:13">
      <c r="A98" s="2"/>
      <c r="B98" s="18" t="s">
        <v>2</v>
      </c>
      <c r="C98" s="18" t="s">
        <v>769</v>
      </c>
      <c r="D98" s="25">
        <v>0.73602437099999996</v>
      </c>
      <c r="E98" s="19">
        <v>4.92E+16</v>
      </c>
      <c r="F98" s="19">
        <v>9.25E+16</v>
      </c>
      <c r="G98" s="25">
        <v>0.65</v>
      </c>
      <c r="H98" s="19">
        <v>1.42E+17</v>
      </c>
      <c r="I98" s="19">
        <v>8.1300000000000007E-9</v>
      </c>
      <c r="J98" s="26">
        <v>16.899999999999999</v>
      </c>
      <c r="K98" s="19">
        <v>1500000</v>
      </c>
      <c r="L98" s="25">
        <v>0.62844351099999995</v>
      </c>
      <c r="M98" s="2"/>
    </row>
    <row r="99" spans="1:13">
      <c r="A99" s="2"/>
      <c r="B99" s="18" t="s">
        <v>2</v>
      </c>
      <c r="C99" s="18" t="s">
        <v>768</v>
      </c>
      <c r="D99" s="25">
        <v>0.113055374</v>
      </c>
      <c r="E99" s="19">
        <v>7550000000000000</v>
      </c>
      <c r="F99" s="19">
        <v>5.29E+16</v>
      </c>
      <c r="G99" s="25">
        <v>0.88</v>
      </c>
      <c r="H99" s="19">
        <v>6.05E+16</v>
      </c>
      <c r="I99" s="19">
        <v>1.7800000000000001E-8</v>
      </c>
      <c r="J99" s="26">
        <v>30.16</v>
      </c>
      <c r="K99" s="19">
        <v>1520000</v>
      </c>
      <c r="L99" s="25">
        <v>0.16267176699999999</v>
      </c>
      <c r="M99" s="2"/>
    </row>
    <row r="100" spans="1:13">
      <c r="A100" s="2"/>
      <c r="B100" s="18" t="s">
        <v>2</v>
      </c>
      <c r="C100" s="18" t="s">
        <v>767</v>
      </c>
      <c r="D100" s="25">
        <v>0.16522921800000001</v>
      </c>
      <c r="E100" s="19">
        <v>1.1E+16</v>
      </c>
      <c r="F100" s="19">
        <v>1.33E+16</v>
      </c>
      <c r="G100" s="25">
        <v>0.55000000000000004</v>
      </c>
      <c r="H100" s="19">
        <v>2.43E+16</v>
      </c>
      <c r="I100" s="19">
        <v>5.4800000000000001E-9</v>
      </c>
      <c r="J100" s="26">
        <v>7.54</v>
      </c>
      <c r="K100" s="19">
        <v>1460000</v>
      </c>
      <c r="L100" s="25">
        <v>2.0267490910000001</v>
      </c>
      <c r="M100" s="2"/>
    </row>
    <row r="101" spans="1:13">
      <c r="A101" s="2"/>
      <c r="B101" s="18" t="s">
        <v>2</v>
      </c>
      <c r="C101" s="18" t="s">
        <v>766</v>
      </c>
      <c r="D101" s="25">
        <v>0.53054623899999998</v>
      </c>
      <c r="E101" s="19">
        <v>3.54E+16</v>
      </c>
      <c r="F101" s="19">
        <v>3.88E+16</v>
      </c>
      <c r="G101" s="25">
        <v>0.52</v>
      </c>
      <c r="H101" s="19">
        <v>7.42E+16</v>
      </c>
      <c r="I101" s="19">
        <v>1.0099999999999999E-8</v>
      </c>
      <c r="J101" s="26">
        <v>11.7</v>
      </c>
      <c r="K101" s="19">
        <v>1470000</v>
      </c>
      <c r="L101" s="25">
        <v>0.71518300700000004</v>
      </c>
      <c r="M101" s="2"/>
    </row>
    <row r="102" spans="1:13">
      <c r="A102" s="2"/>
      <c r="B102" s="18" t="s">
        <v>2</v>
      </c>
      <c r="C102" s="18" t="s">
        <v>765</v>
      </c>
      <c r="D102" s="25">
        <v>0.37250596200000002</v>
      </c>
      <c r="E102" s="19">
        <v>2.49E+16</v>
      </c>
      <c r="F102" s="19">
        <v>2.17E+16</v>
      </c>
      <c r="G102" s="25">
        <v>0.47</v>
      </c>
      <c r="H102" s="19">
        <v>4.66E+16</v>
      </c>
      <c r="I102" s="19">
        <v>7.3E-9</v>
      </c>
      <c r="J102" s="26">
        <v>30.42</v>
      </c>
      <c r="K102" s="19">
        <v>1480000</v>
      </c>
      <c r="L102" s="25">
        <v>0.38206184799999998</v>
      </c>
      <c r="M102" s="2"/>
    </row>
    <row r="103" spans="1:13">
      <c r="A103" s="2"/>
      <c r="B103" s="18" t="s">
        <v>2</v>
      </c>
      <c r="C103" s="18" t="s">
        <v>764</v>
      </c>
      <c r="D103" s="25">
        <v>0.63784626</v>
      </c>
      <c r="E103" s="19">
        <v>4.26E+16</v>
      </c>
      <c r="F103" s="19">
        <v>6.15E+16</v>
      </c>
      <c r="G103" s="25">
        <v>0.59</v>
      </c>
      <c r="H103" s="19">
        <v>1.04E+17</v>
      </c>
      <c r="I103" s="19">
        <v>1.05E-8</v>
      </c>
      <c r="J103" s="26">
        <v>26.78</v>
      </c>
      <c r="K103" s="19">
        <v>1470000</v>
      </c>
      <c r="L103" s="25">
        <v>0.29988419100000002</v>
      </c>
      <c r="M103" s="2"/>
    </row>
    <row r="104" spans="1:13">
      <c r="A104" s="2"/>
      <c r="B104" s="18" t="s">
        <v>2</v>
      </c>
      <c r="C104" s="18" t="s">
        <v>763</v>
      </c>
      <c r="D104" s="25">
        <v>0.34179889299999999</v>
      </c>
      <c r="E104" s="19">
        <v>2.28E+16</v>
      </c>
      <c r="F104" s="19">
        <v>2.37E+16</v>
      </c>
      <c r="G104" s="25">
        <v>0.51</v>
      </c>
      <c r="H104" s="19">
        <v>4.65E+16</v>
      </c>
      <c r="I104" s="19">
        <v>7.7900000000000006E-9</v>
      </c>
      <c r="J104" s="26">
        <v>20.54</v>
      </c>
      <c r="K104" s="19">
        <v>1520000</v>
      </c>
      <c r="L104" s="25">
        <v>0.55159402999999996</v>
      </c>
      <c r="M104" s="2"/>
    </row>
    <row r="105" spans="1:13">
      <c r="A105" s="2"/>
      <c r="B105" s="18" t="s">
        <v>2</v>
      </c>
      <c r="C105" s="18" t="s">
        <v>762</v>
      </c>
      <c r="D105" s="25">
        <v>0.35251892699999998</v>
      </c>
      <c r="E105" s="19">
        <v>2.36E+16</v>
      </c>
      <c r="F105" s="19">
        <v>2.5E+16</v>
      </c>
      <c r="G105" s="25">
        <v>0.51</v>
      </c>
      <c r="H105" s="19">
        <v>4.86E+16</v>
      </c>
      <c r="I105" s="19">
        <v>7.4899999999999996E-9</v>
      </c>
      <c r="J105" s="26">
        <v>36.92</v>
      </c>
      <c r="K105" s="19">
        <v>1510000</v>
      </c>
      <c r="L105" s="25">
        <v>0.314506907</v>
      </c>
      <c r="M105" s="2"/>
    </row>
    <row r="106" spans="1:13">
      <c r="A106" s="2"/>
      <c r="B106" s="18" t="s">
        <v>2</v>
      </c>
      <c r="C106" s="18" t="s">
        <v>761</v>
      </c>
      <c r="D106" s="25">
        <v>0.77621012</v>
      </c>
      <c r="E106" s="19">
        <v>5.19E+16</v>
      </c>
      <c r="F106" s="19">
        <v>5E+16</v>
      </c>
      <c r="G106" s="25">
        <v>0.49</v>
      </c>
      <c r="H106" s="19">
        <v>1.02E+17</v>
      </c>
      <c r="I106" s="19">
        <v>7.9599999999999998E-9</v>
      </c>
      <c r="J106" s="26">
        <v>19.239999999999998</v>
      </c>
      <c r="K106" s="19">
        <v>1430000</v>
      </c>
      <c r="L106" s="25">
        <v>0.57821382200000004</v>
      </c>
      <c r="M106" s="2"/>
    </row>
    <row r="107" spans="1:13">
      <c r="A107" s="2"/>
      <c r="B107" s="18" t="s">
        <v>2</v>
      </c>
      <c r="C107" s="18" t="s">
        <v>780</v>
      </c>
      <c r="D107" s="25">
        <v>0.18130113</v>
      </c>
      <c r="E107" s="19">
        <v>1.21E+16</v>
      </c>
      <c r="F107" s="19">
        <v>4.81E+16</v>
      </c>
      <c r="G107" s="25">
        <v>0.8</v>
      </c>
      <c r="H107" s="19">
        <v>6.02E+16</v>
      </c>
      <c r="I107" s="19">
        <v>7.5499999999999998E-9</v>
      </c>
      <c r="J107" s="26">
        <v>12.48</v>
      </c>
      <c r="K107" s="19">
        <v>1510000</v>
      </c>
      <c r="L107" s="25">
        <v>0.91545981899999995</v>
      </c>
      <c r="M107" s="2"/>
    </row>
    <row r="108" spans="1:13">
      <c r="A108" s="2"/>
      <c r="B108" s="18" t="s">
        <v>2</v>
      </c>
      <c r="C108" s="18" t="s">
        <v>760</v>
      </c>
      <c r="D108" s="25">
        <v>0.81579236899999996</v>
      </c>
      <c r="E108" s="19">
        <v>5.45E+16</v>
      </c>
      <c r="F108" s="19">
        <v>4.57E+16</v>
      </c>
      <c r="G108" s="25">
        <v>0.46</v>
      </c>
      <c r="H108" s="19">
        <v>1E+17</v>
      </c>
      <c r="I108" s="19">
        <v>9.05E-9</v>
      </c>
      <c r="J108" s="26">
        <v>34.32</v>
      </c>
      <c r="K108" s="19">
        <v>1590000</v>
      </c>
      <c r="L108" s="25">
        <v>0.29647487300000003</v>
      </c>
      <c r="M108" s="2"/>
    </row>
    <row r="109" spans="1:13">
      <c r="A109" s="2"/>
      <c r="B109" s="18" t="s">
        <v>2</v>
      </c>
      <c r="C109" s="18" t="s">
        <v>250</v>
      </c>
      <c r="D109" s="25">
        <v>0.13540671800000001</v>
      </c>
      <c r="E109" s="19">
        <v>9050000000000000</v>
      </c>
      <c r="F109" s="19">
        <v>1.14E+17</v>
      </c>
      <c r="G109" s="25">
        <v>0.93</v>
      </c>
      <c r="H109" s="19">
        <v>1.23E+17</v>
      </c>
      <c r="I109" s="19">
        <v>4.4800000000000002E-9</v>
      </c>
      <c r="J109" s="26">
        <v>11.44</v>
      </c>
      <c r="K109" s="19">
        <v>1370000</v>
      </c>
      <c r="L109" s="25">
        <v>1.557159419</v>
      </c>
      <c r="M109" s="2"/>
    </row>
    <row r="110" spans="1:13">
      <c r="A110" s="2"/>
      <c r="B110" s="18" t="s">
        <v>2</v>
      </c>
      <c r="C110" s="18" t="s">
        <v>250</v>
      </c>
      <c r="D110" s="25">
        <v>0.17578503200000001</v>
      </c>
      <c r="E110" s="19">
        <v>1.17E+16</v>
      </c>
      <c r="F110" s="19">
        <v>2.92E+16</v>
      </c>
      <c r="G110" s="25">
        <v>0.71</v>
      </c>
      <c r="H110" s="19">
        <v>4.09E+16</v>
      </c>
      <c r="I110" s="19">
        <v>8.9999999999999995E-9</v>
      </c>
      <c r="J110" s="26">
        <v>22.1</v>
      </c>
      <c r="K110" s="19">
        <v>1600000</v>
      </c>
      <c r="L110" s="25">
        <v>0.80417357599999995</v>
      </c>
      <c r="M110" s="2"/>
    </row>
    <row r="111" spans="1:13">
      <c r="A111" s="2"/>
      <c r="B111" s="18" t="s">
        <v>2</v>
      </c>
      <c r="C111" s="18" t="s">
        <v>759</v>
      </c>
      <c r="D111" s="25">
        <v>0.29765994299999998</v>
      </c>
      <c r="E111" s="19">
        <v>1.99E+16</v>
      </c>
      <c r="F111" s="19">
        <v>2.93E+16</v>
      </c>
      <c r="G111" s="25">
        <v>0.6</v>
      </c>
      <c r="H111" s="19">
        <v>4.92E+16</v>
      </c>
      <c r="I111" s="19">
        <v>1.2E-8</v>
      </c>
      <c r="J111" s="26">
        <v>30.68</v>
      </c>
      <c r="K111" s="19">
        <v>1660000</v>
      </c>
      <c r="L111" s="25">
        <v>0.46314708399999999</v>
      </c>
      <c r="M111" s="2"/>
    </row>
    <row r="112" spans="1:13">
      <c r="A112" s="2"/>
      <c r="B112" s="18" t="s">
        <v>2</v>
      </c>
      <c r="C112" s="18" t="s">
        <v>758</v>
      </c>
      <c r="D112" s="25">
        <v>0.48767506300000002</v>
      </c>
      <c r="E112" s="19">
        <v>3.26E+16</v>
      </c>
      <c r="F112" s="19">
        <v>4.2E+16</v>
      </c>
      <c r="G112" s="25">
        <v>0.56000000000000005</v>
      </c>
      <c r="H112" s="19">
        <v>7.46E+16</v>
      </c>
      <c r="I112" s="19">
        <v>5.1799999999999999E-9</v>
      </c>
      <c r="J112" s="26">
        <v>74.099999999999994</v>
      </c>
      <c r="K112" s="19">
        <v>1640000</v>
      </c>
      <c r="L112" s="25">
        <v>0.26055871000000003</v>
      </c>
      <c r="M112" s="2"/>
    </row>
    <row r="113" spans="1:13">
      <c r="A113" s="2"/>
      <c r="B113" s="18" t="s">
        <v>2</v>
      </c>
      <c r="C113" s="18" t="s">
        <v>779</v>
      </c>
      <c r="D113" s="25">
        <v>1.1547448279999999</v>
      </c>
      <c r="E113" s="19">
        <v>7.72E+16</v>
      </c>
      <c r="F113" s="19">
        <v>1.36E+17</v>
      </c>
      <c r="G113" s="25">
        <v>0.64</v>
      </c>
      <c r="H113" s="19">
        <v>2.13E+17</v>
      </c>
      <c r="I113" s="19">
        <v>4.4800000000000002E-9</v>
      </c>
      <c r="J113" s="26">
        <v>11.44</v>
      </c>
      <c r="K113" s="19">
        <v>1370000</v>
      </c>
      <c r="L113" s="25">
        <v>1.557159419</v>
      </c>
      <c r="M113" s="2"/>
    </row>
    <row r="114" spans="1:13">
      <c r="A114" s="2"/>
      <c r="B114" s="18" t="s">
        <v>2</v>
      </c>
      <c r="C114" s="18" t="s">
        <v>757</v>
      </c>
      <c r="D114" s="25">
        <v>0.47188564500000002</v>
      </c>
      <c r="E114" s="19">
        <v>3.15E+16</v>
      </c>
      <c r="F114" s="19">
        <v>5.42E+16</v>
      </c>
      <c r="G114" s="25">
        <v>0.63</v>
      </c>
      <c r="H114" s="19">
        <v>8.57E+16</v>
      </c>
      <c r="I114" s="19">
        <v>7.9300000000000005E-9</v>
      </c>
      <c r="J114" s="26">
        <v>26</v>
      </c>
      <c r="K114" s="19">
        <v>1500000</v>
      </c>
      <c r="L114" s="25">
        <v>0.41896610499999998</v>
      </c>
      <c r="M114" s="2"/>
    </row>
    <row r="115" spans="1:13">
      <c r="A115" s="2"/>
      <c r="B115" s="18" t="s">
        <v>2</v>
      </c>
      <c r="C115" s="18" t="s">
        <v>756</v>
      </c>
      <c r="D115" s="25">
        <v>0.75466440700000004</v>
      </c>
      <c r="E115" s="19">
        <v>5.04E+16</v>
      </c>
      <c r="F115" s="19">
        <v>6.39E+16</v>
      </c>
      <c r="G115" s="25">
        <v>0.56000000000000005</v>
      </c>
      <c r="H115" s="19">
        <v>1.14E+17</v>
      </c>
      <c r="I115" s="19">
        <v>4.5200000000000001E-9</v>
      </c>
      <c r="J115" s="26">
        <v>38.74</v>
      </c>
      <c r="K115" s="19">
        <v>1910000</v>
      </c>
      <c r="L115" s="25">
        <v>0.63089848599999998</v>
      </c>
      <c r="M115" s="2"/>
    </row>
    <row r="116" spans="1:13">
      <c r="A116" s="2"/>
      <c r="B116" s="18" t="s">
        <v>2</v>
      </c>
      <c r="C116" s="18" t="s">
        <v>755</v>
      </c>
      <c r="D116" s="25">
        <v>0.15402692000000001</v>
      </c>
      <c r="E116" s="19">
        <v>1.03E+16</v>
      </c>
      <c r="F116" s="19">
        <v>7.04E+16</v>
      </c>
      <c r="G116" s="25">
        <v>0.87</v>
      </c>
      <c r="H116" s="19">
        <v>8.07E+16</v>
      </c>
      <c r="I116" s="19">
        <v>1.9099999999999998E-9</v>
      </c>
      <c r="J116" s="26">
        <v>42.38</v>
      </c>
      <c r="K116" s="19">
        <v>1950000</v>
      </c>
      <c r="L116" s="25">
        <v>1.394739868</v>
      </c>
      <c r="M116" s="2"/>
    </row>
    <row r="117" spans="1:13">
      <c r="A117" s="2"/>
      <c r="B117" s="18" t="s">
        <v>2</v>
      </c>
      <c r="C117" s="18" t="s">
        <v>754</v>
      </c>
      <c r="D117" s="25">
        <v>0.28176185799999998</v>
      </c>
      <c r="E117" s="19">
        <v>1.88E+16</v>
      </c>
      <c r="F117" s="19">
        <v>7.97E+16</v>
      </c>
      <c r="G117" s="25">
        <v>0.81</v>
      </c>
      <c r="H117" s="19">
        <v>9.85E+16</v>
      </c>
      <c r="I117" s="19">
        <v>7.8299999999999996E-9</v>
      </c>
      <c r="J117" s="26">
        <v>26.26</v>
      </c>
      <c r="K117" s="19">
        <v>1820000</v>
      </c>
      <c r="L117" s="25">
        <v>0.50965131699999999</v>
      </c>
      <c r="M117" s="2"/>
    </row>
    <row r="118" spans="1:13">
      <c r="A118" s="2"/>
      <c r="B118" s="18" t="s">
        <v>2</v>
      </c>
      <c r="C118" s="18" t="s">
        <v>238</v>
      </c>
      <c r="D118" s="25">
        <v>0.262943125</v>
      </c>
      <c r="E118" s="19">
        <v>1.76E+16</v>
      </c>
      <c r="F118" s="19">
        <v>5.07E+16</v>
      </c>
      <c r="G118" s="25">
        <v>0.74</v>
      </c>
      <c r="H118" s="19">
        <v>6.83E+16</v>
      </c>
      <c r="I118" s="19">
        <v>8.1799999999999995E-9</v>
      </c>
      <c r="J118" s="26">
        <v>29.64</v>
      </c>
      <c r="K118" s="19">
        <v>1770000</v>
      </c>
      <c r="L118" s="25">
        <v>0.41990975600000002</v>
      </c>
      <c r="M118" s="2"/>
    </row>
    <row r="119" spans="1:13">
      <c r="A119" s="2"/>
      <c r="B119" s="18" t="s">
        <v>2</v>
      </c>
      <c r="C119" s="18" t="s">
        <v>239</v>
      </c>
      <c r="D119" s="25">
        <v>0.30102339700000003</v>
      </c>
      <c r="E119" s="19">
        <v>2.01E+16</v>
      </c>
      <c r="F119" s="19">
        <v>1.82E+17</v>
      </c>
      <c r="G119" s="25">
        <v>0.9</v>
      </c>
      <c r="H119" s="19">
        <v>2.02E+17</v>
      </c>
      <c r="I119" s="19">
        <v>1.8E-9</v>
      </c>
      <c r="J119" s="26">
        <v>47.32</v>
      </c>
      <c r="K119" s="19">
        <v>1580000</v>
      </c>
      <c r="L119" s="25">
        <v>1.063066989</v>
      </c>
      <c r="M119" s="2"/>
    </row>
    <row r="120" spans="1:13">
      <c r="A120" s="2"/>
      <c r="B120" s="18" t="s">
        <v>2</v>
      </c>
      <c r="C120" s="18" t="s">
        <v>240</v>
      </c>
      <c r="D120" s="25">
        <v>0.13005549499999999</v>
      </c>
      <c r="E120" s="19">
        <v>8690000000000000</v>
      </c>
      <c r="F120" s="19">
        <v>2.42E+16</v>
      </c>
      <c r="G120" s="25">
        <v>0.74</v>
      </c>
      <c r="H120" s="19">
        <v>3.29E+16</v>
      </c>
      <c r="I120" s="19">
        <v>1.4699999999999999E-8</v>
      </c>
      <c r="J120" s="26">
        <v>19.5</v>
      </c>
      <c r="K120" s="19">
        <v>1480000</v>
      </c>
      <c r="L120" s="25">
        <v>0.29482374300000003</v>
      </c>
      <c r="M120" s="2"/>
    </row>
    <row r="121" spans="1:13">
      <c r="A121" s="2"/>
      <c r="B121" s="18" t="s">
        <v>2</v>
      </c>
      <c r="C121" s="18" t="s">
        <v>241</v>
      </c>
      <c r="D121" s="25">
        <v>1.326141097</v>
      </c>
      <c r="E121" s="19">
        <v>8.86E+16</v>
      </c>
      <c r="F121" s="19">
        <v>6.72E+16</v>
      </c>
      <c r="G121" s="25">
        <v>0.43</v>
      </c>
      <c r="H121" s="19">
        <v>1.56E+17</v>
      </c>
      <c r="I121" s="19">
        <v>5.8100000000000004E-9</v>
      </c>
      <c r="J121" s="26">
        <v>36.659999999999997</v>
      </c>
      <c r="K121" s="19">
        <v>1430000</v>
      </c>
      <c r="L121" s="25">
        <v>0.38569208199999999</v>
      </c>
      <c r="M121" s="2"/>
    </row>
    <row r="122" spans="1:13">
      <c r="A122" s="2"/>
      <c r="B122" s="18" t="s">
        <v>2</v>
      </c>
      <c r="C122" s="18" t="s">
        <v>242</v>
      </c>
      <c r="D122" s="25">
        <v>0.144783731</v>
      </c>
      <c r="E122" s="19">
        <v>9670000000000000</v>
      </c>
      <c r="F122" s="19">
        <v>3.76E+16</v>
      </c>
      <c r="G122" s="25">
        <v>0.8</v>
      </c>
      <c r="H122" s="19">
        <v>4.73E+16</v>
      </c>
      <c r="I122" s="19">
        <v>5.6100000000000003E-9</v>
      </c>
      <c r="J122" s="26">
        <v>15.6</v>
      </c>
      <c r="K122" s="19">
        <v>1440000</v>
      </c>
      <c r="L122" s="25">
        <v>0.94912127999999996</v>
      </c>
      <c r="M122" s="2"/>
    </row>
    <row r="123" spans="1:13">
      <c r="A123" s="2"/>
      <c r="B123" s="18" t="s">
        <v>2</v>
      </c>
      <c r="C123" s="18" t="s">
        <v>243</v>
      </c>
      <c r="D123" s="25">
        <v>0.156949538</v>
      </c>
      <c r="E123" s="19">
        <v>1.05E+16</v>
      </c>
      <c r="F123" s="19">
        <v>3.57E+16</v>
      </c>
      <c r="G123" s="25">
        <v>0.77</v>
      </c>
      <c r="H123" s="19">
        <v>4.62E+16</v>
      </c>
      <c r="I123" s="19">
        <v>8.2999999999999999E-9</v>
      </c>
      <c r="J123" s="26">
        <v>31.2</v>
      </c>
      <c r="K123" s="19">
        <v>1440000</v>
      </c>
      <c r="L123" s="25">
        <v>0.32133927600000001</v>
      </c>
      <c r="M123" s="2"/>
    </row>
    <row r="124" spans="1:13">
      <c r="A124" s="2"/>
      <c r="B124" s="18" t="s">
        <v>2</v>
      </c>
      <c r="C124" s="18" t="s">
        <v>244</v>
      </c>
      <c r="D124" s="25">
        <v>0.113319343</v>
      </c>
      <c r="E124" s="19">
        <v>7570000000000000</v>
      </c>
      <c r="F124" s="19">
        <v>2.94E+16</v>
      </c>
      <c r="G124" s="25">
        <v>0.8</v>
      </c>
      <c r="H124" s="19">
        <v>3.7E+16</v>
      </c>
      <c r="I124" s="19">
        <v>7.8000000000000004E-9</v>
      </c>
      <c r="J124" s="26">
        <v>32.5</v>
      </c>
      <c r="K124" s="19">
        <v>1480000</v>
      </c>
      <c r="L124" s="25">
        <v>0.33729854599999998</v>
      </c>
      <c r="M124" s="2"/>
    </row>
    <row r="125" spans="1:13">
      <c r="A125" s="2"/>
      <c r="B125" s="18" t="s">
        <v>2</v>
      </c>
      <c r="C125" s="18" t="s">
        <v>245</v>
      </c>
      <c r="D125" s="25">
        <v>4.0964505999999998E-2</v>
      </c>
      <c r="E125" s="19">
        <v>2740000000000000</v>
      </c>
      <c r="F125" s="19">
        <v>1.87E+16</v>
      </c>
      <c r="G125" s="25">
        <v>0.87</v>
      </c>
      <c r="H125" s="19">
        <v>2.14E+16</v>
      </c>
      <c r="I125" s="19">
        <v>5.5899999999999999E-9</v>
      </c>
      <c r="J125" s="26">
        <v>23.92</v>
      </c>
      <c r="K125" s="19">
        <v>1580000</v>
      </c>
      <c r="L125" s="25">
        <v>0.68172753200000002</v>
      </c>
      <c r="M125" s="2"/>
    </row>
    <row r="126" spans="1:13">
      <c r="A126" s="2"/>
      <c r="B126" s="18" t="s">
        <v>2</v>
      </c>
      <c r="C126" s="18" t="s">
        <v>246</v>
      </c>
      <c r="D126" s="25">
        <v>0.92181827400000005</v>
      </c>
      <c r="E126" s="19">
        <v>6.16E+16</v>
      </c>
      <c r="F126" s="19">
        <v>1.02E+17</v>
      </c>
      <c r="G126" s="25">
        <v>0.62</v>
      </c>
      <c r="H126" s="19">
        <v>1.64E+17</v>
      </c>
      <c r="I126" s="19">
        <v>7.6000000000000002E-9</v>
      </c>
      <c r="J126" s="26">
        <v>33.28</v>
      </c>
      <c r="K126" s="19">
        <v>1520000</v>
      </c>
      <c r="L126" s="25">
        <v>0.346214138</v>
      </c>
      <c r="M126" s="2"/>
    </row>
    <row r="127" spans="1:13">
      <c r="A127" s="2"/>
      <c r="B127" s="18" t="s">
        <v>2</v>
      </c>
      <c r="C127" s="18" t="s">
        <v>247</v>
      </c>
      <c r="D127" s="25">
        <v>0.130184894</v>
      </c>
      <c r="E127" s="19">
        <v>8700000000000000</v>
      </c>
      <c r="F127" s="19">
        <v>3.02E+16</v>
      </c>
      <c r="G127" s="25">
        <v>0.78</v>
      </c>
      <c r="H127" s="19">
        <v>3.89E+16</v>
      </c>
      <c r="I127" s="19">
        <v>7.8199999999999999E-9</v>
      </c>
      <c r="J127" s="26">
        <v>24.18</v>
      </c>
      <c r="K127" s="19">
        <v>1550000</v>
      </c>
      <c r="L127" s="25">
        <v>0.47394829999999999</v>
      </c>
      <c r="M127" s="2"/>
    </row>
    <row r="128" spans="1:13">
      <c r="A128" s="2"/>
      <c r="B128" s="18" t="s">
        <v>2</v>
      </c>
      <c r="C128" s="18" t="s">
        <v>753</v>
      </c>
      <c r="D128" s="25">
        <v>0.98668708299999996</v>
      </c>
      <c r="E128" s="19">
        <v>6.59E+16</v>
      </c>
      <c r="F128" s="19">
        <v>2.88E+16</v>
      </c>
      <c r="G128" s="25">
        <v>0.3</v>
      </c>
      <c r="H128" s="19">
        <v>9.47E+16</v>
      </c>
      <c r="I128" s="19">
        <v>1.28E-8</v>
      </c>
      <c r="J128" s="26">
        <v>41.6</v>
      </c>
      <c r="K128" s="19">
        <v>1580000</v>
      </c>
      <c r="L128" s="25">
        <v>0.17143435900000001</v>
      </c>
      <c r="M128" s="2"/>
    </row>
    <row r="129" spans="1:13">
      <c r="A129" s="2"/>
      <c r="B129" s="18" t="s">
        <v>2</v>
      </c>
      <c r="C129" s="18" t="s">
        <v>752</v>
      </c>
      <c r="D129" s="25">
        <v>1.172534642</v>
      </c>
      <c r="E129" s="19">
        <v>7.83E+16</v>
      </c>
      <c r="F129" s="19">
        <v>2.6E+16</v>
      </c>
      <c r="G129" s="25">
        <v>0.25</v>
      </c>
      <c r="H129" s="19">
        <v>1.04E+17</v>
      </c>
      <c r="I129" s="19">
        <v>1.3599999999999999E-8</v>
      </c>
      <c r="J129" s="26">
        <v>40.82</v>
      </c>
      <c r="K129" s="19">
        <v>1610000</v>
      </c>
      <c r="L129" s="25">
        <v>0.166814086</v>
      </c>
      <c r="M129" s="2"/>
    </row>
    <row r="130" spans="1:13">
      <c r="A130" s="2"/>
      <c r="B130" s="18" t="s">
        <v>2</v>
      </c>
      <c r="C130" s="18" t="s">
        <v>256</v>
      </c>
      <c r="D130" s="25">
        <v>0.227215999</v>
      </c>
      <c r="E130" s="19">
        <v>1.52E+16</v>
      </c>
      <c r="F130" s="19">
        <v>3.15E+16</v>
      </c>
      <c r="G130" s="25">
        <v>0.67</v>
      </c>
      <c r="H130" s="19">
        <v>4.67E+16</v>
      </c>
      <c r="I130" s="19">
        <v>1.16E-8</v>
      </c>
      <c r="J130" s="26">
        <v>16.64</v>
      </c>
      <c r="K130" s="19">
        <v>1480000</v>
      </c>
      <c r="L130" s="25">
        <v>0.44337300000000002</v>
      </c>
      <c r="M130" s="2"/>
    </row>
    <row r="131" spans="1:13">
      <c r="A131" s="2"/>
      <c r="B131" s="18" t="s">
        <v>2</v>
      </c>
      <c r="C131" s="18" t="s">
        <v>743</v>
      </c>
      <c r="D131" s="25">
        <v>0.60927762600000002</v>
      </c>
      <c r="E131" s="19">
        <v>4.07E+16</v>
      </c>
      <c r="F131" s="19">
        <v>7.24E+16</v>
      </c>
      <c r="G131" s="25">
        <v>0.64</v>
      </c>
      <c r="H131" s="19">
        <v>1.13E+17</v>
      </c>
      <c r="I131" s="19">
        <v>3.9799999999999999E-9</v>
      </c>
      <c r="J131" s="26">
        <v>33.28</v>
      </c>
      <c r="K131" s="19">
        <v>1540000</v>
      </c>
      <c r="L131" s="25">
        <v>0.66781052299999999</v>
      </c>
      <c r="M131" s="2"/>
    </row>
    <row r="132" spans="1:13">
      <c r="A132" s="2"/>
      <c r="B132" s="18" t="s">
        <v>2</v>
      </c>
      <c r="C132" s="18" t="s">
        <v>57</v>
      </c>
      <c r="D132" s="25">
        <v>3.5028125E-2</v>
      </c>
      <c r="E132" s="19">
        <v>2340000000000000</v>
      </c>
      <c r="F132" s="19">
        <v>4230000000000000</v>
      </c>
      <c r="G132" s="25">
        <v>0.64</v>
      </c>
      <c r="H132" s="19">
        <v>6570000000000000</v>
      </c>
      <c r="I132" s="19">
        <v>1.15E-8</v>
      </c>
      <c r="J132" s="26">
        <v>37.18</v>
      </c>
      <c r="K132" s="19">
        <v>1680000</v>
      </c>
      <c r="L132" s="25">
        <v>0.22593311599999999</v>
      </c>
      <c r="M132" s="2"/>
    </row>
    <row r="133" spans="1:13">
      <c r="A133" s="2"/>
      <c r="B133" s="18" t="s">
        <v>7</v>
      </c>
      <c r="C133" s="18" t="s">
        <v>176</v>
      </c>
      <c r="D133" s="25">
        <v>0.97783992799999997</v>
      </c>
      <c r="E133" s="19">
        <v>6.53E+16</v>
      </c>
      <c r="F133" s="19">
        <v>1.63E+16</v>
      </c>
      <c r="G133" s="25">
        <v>0.2</v>
      </c>
      <c r="H133" s="19">
        <v>8.16E+16</v>
      </c>
      <c r="I133" s="19">
        <v>2.5300000000000002E-9</v>
      </c>
      <c r="J133" s="26">
        <v>50.96</v>
      </c>
      <c r="K133" s="19">
        <v>1360000</v>
      </c>
      <c r="L133" s="25">
        <v>0.60841676600000005</v>
      </c>
      <c r="M133" s="2"/>
    </row>
    <row r="134" spans="1:13">
      <c r="A134" s="2"/>
      <c r="B134" s="18" t="s">
        <v>7</v>
      </c>
      <c r="C134" s="18" t="s">
        <v>177</v>
      </c>
      <c r="D134" s="25">
        <v>0.19823237099999999</v>
      </c>
      <c r="E134" s="19">
        <v>1.32E+16</v>
      </c>
      <c r="F134" s="19">
        <v>2.77E+16</v>
      </c>
      <c r="G134" s="25">
        <v>0.68</v>
      </c>
      <c r="H134" s="19">
        <v>4.09E+16</v>
      </c>
      <c r="I134" s="19">
        <v>3.12E-9</v>
      </c>
      <c r="J134" s="26">
        <v>54.86</v>
      </c>
      <c r="K134" s="19">
        <v>1360000</v>
      </c>
      <c r="L134" s="25">
        <v>0.45835393299999999</v>
      </c>
      <c r="M134" s="2"/>
    </row>
    <row r="135" spans="1:13">
      <c r="A135" s="2"/>
      <c r="B135" s="18" t="s">
        <v>7</v>
      </c>
      <c r="C135" s="18" t="s">
        <v>178</v>
      </c>
      <c r="D135" s="25">
        <v>0.69804298200000003</v>
      </c>
      <c r="E135" s="19">
        <v>4.66E+16</v>
      </c>
      <c r="F135" s="19">
        <v>2.94E+16</v>
      </c>
      <c r="G135" s="25">
        <v>0.39</v>
      </c>
      <c r="H135" s="19">
        <v>7.6E+16</v>
      </c>
      <c r="I135" s="19">
        <v>4.5999999999999998E-9</v>
      </c>
      <c r="J135" s="26">
        <v>108.68</v>
      </c>
      <c r="K135" s="19">
        <v>1400000</v>
      </c>
      <c r="L135" s="25">
        <v>0.16139278300000001</v>
      </c>
      <c r="M135" s="2"/>
    </row>
    <row r="136" spans="1:13">
      <c r="A136" s="2"/>
      <c r="B136" s="18" t="s">
        <v>7</v>
      </c>
      <c r="C136" s="18" t="s">
        <v>179</v>
      </c>
      <c r="D136" s="25">
        <v>0.28039716100000001</v>
      </c>
      <c r="E136" s="19">
        <v>1.87E+16</v>
      </c>
      <c r="F136" s="19">
        <v>2.52E+16</v>
      </c>
      <c r="G136" s="25">
        <v>0.56999999999999995</v>
      </c>
      <c r="H136" s="19">
        <v>4.39E+16</v>
      </c>
      <c r="I136" s="19">
        <v>4.2100000000000001E-9</v>
      </c>
      <c r="J136" s="26">
        <v>130</v>
      </c>
      <c r="K136" s="19">
        <v>1420000</v>
      </c>
      <c r="L136" s="25">
        <v>0.149330396</v>
      </c>
      <c r="M136" s="2"/>
    </row>
    <row r="137" spans="1:13">
      <c r="A137" s="2"/>
      <c r="B137" s="18" t="s">
        <v>7</v>
      </c>
      <c r="C137" s="18" t="s">
        <v>181</v>
      </c>
      <c r="D137" s="25">
        <v>0.52867636500000004</v>
      </c>
      <c r="E137" s="19">
        <v>3.53E+16</v>
      </c>
      <c r="F137" s="19">
        <v>1.94E+16</v>
      </c>
      <c r="G137" s="25">
        <v>0.35</v>
      </c>
      <c r="H137" s="19">
        <v>5.47E+16</v>
      </c>
      <c r="I137" s="19">
        <v>7.0100000000000004E-9</v>
      </c>
      <c r="J137" s="26">
        <v>16.899999999999999</v>
      </c>
      <c r="K137" s="19">
        <v>1400000</v>
      </c>
      <c r="L137" s="25">
        <v>0.68266389900000002</v>
      </c>
      <c r="M137" s="2"/>
    </row>
    <row r="138" spans="1:13">
      <c r="A138" s="2"/>
      <c r="B138" s="18" t="s">
        <v>7</v>
      </c>
      <c r="C138" s="18" t="s">
        <v>182</v>
      </c>
      <c r="D138" s="25">
        <v>0.17473133800000001</v>
      </c>
      <c r="E138" s="19">
        <v>1.17E+16</v>
      </c>
      <c r="F138" s="19">
        <v>1.15E+16</v>
      </c>
      <c r="G138" s="25">
        <v>0.5</v>
      </c>
      <c r="H138" s="19">
        <v>2.32E+16</v>
      </c>
      <c r="I138" s="19">
        <v>3.4900000000000001E-9</v>
      </c>
      <c r="J138" s="26">
        <v>55.64</v>
      </c>
      <c r="K138" s="19">
        <v>1360000</v>
      </c>
      <c r="L138" s="25">
        <v>0.40433155999999998</v>
      </c>
      <c r="M138" s="2"/>
    </row>
    <row r="139" spans="1:13">
      <c r="A139" s="2"/>
      <c r="B139" s="18" t="s">
        <v>7</v>
      </c>
      <c r="C139" s="18" t="s">
        <v>183</v>
      </c>
      <c r="D139" s="25">
        <v>0.40962105399999998</v>
      </c>
      <c r="E139" s="19">
        <v>2.74E+16</v>
      </c>
      <c r="F139" s="19">
        <v>1.32E+16</v>
      </c>
      <c r="G139" s="25">
        <v>0.33</v>
      </c>
      <c r="H139" s="19">
        <v>4.06E+16</v>
      </c>
      <c r="I139" s="19">
        <v>1.68E-9</v>
      </c>
      <c r="J139" s="26">
        <v>53.3</v>
      </c>
      <c r="K139" s="19">
        <v>1290000</v>
      </c>
      <c r="L139" s="25">
        <v>0.82985290899999997</v>
      </c>
      <c r="M139" s="2"/>
    </row>
    <row r="140" spans="1:13">
      <c r="A140" s="2"/>
      <c r="B140" s="18" t="s">
        <v>7</v>
      </c>
      <c r="C140" s="18" t="s">
        <v>184</v>
      </c>
      <c r="D140" s="25">
        <v>0.22845447799999999</v>
      </c>
      <c r="E140" s="19">
        <v>1.53E+16</v>
      </c>
      <c r="F140" s="19">
        <v>1.75E+16</v>
      </c>
      <c r="G140" s="25">
        <v>0.53</v>
      </c>
      <c r="H140" s="19">
        <v>3.28E+16</v>
      </c>
      <c r="I140" s="19">
        <v>2.7200000000000001E-9</v>
      </c>
      <c r="J140" s="26">
        <v>38.479999999999997</v>
      </c>
      <c r="K140" s="19">
        <v>1310000</v>
      </c>
      <c r="L140" s="25">
        <v>0.72144920000000001</v>
      </c>
      <c r="M140" s="2"/>
    </row>
    <row r="141" spans="1:13">
      <c r="A141" s="2"/>
      <c r="B141" s="18" t="s">
        <v>7</v>
      </c>
      <c r="C141" s="18" t="s">
        <v>185</v>
      </c>
      <c r="D141" s="25">
        <v>0.17715854</v>
      </c>
      <c r="E141" s="19">
        <v>1.18E+16</v>
      </c>
      <c r="F141" s="19">
        <v>9910000000000000</v>
      </c>
      <c r="G141" s="25">
        <v>0.46</v>
      </c>
      <c r="H141" s="19">
        <v>2.17E+16</v>
      </c>
      <c r="I141" s="19">
        <v>2.5800000000000002E-9</v>
      </c>
      <c r="J141" s="26">
        <v>39.78</v>
      </c>
      <c r="K141" s="19">
        <v>1210000</v>
      </c>
      <c r="L141" s="25">
        <v>0.68131546399999998</v>
      </c>
      <c r="M141" s="2"/>
    </row>
    <row r="142" spans="1:13">
      <c r="A142" s="2"/>
      <c r="B142" s="18" t="s">
        <v>7</v>
      </c>
      <c r="C142" s="18" t="s">
        <v>186</v>
      </c>
      <c r="D142" s="25">
        <v>0.41851975600000002</v>
      </c>
      <c r="E142" s="19">
        <v>2.8E+16</v>
      </c>
      <c r="F142" s="19">
        <v>1.51E+16</v>
      </c>
      <c r="G142" s="25">
        <v>0.35</v>
      </c>
      <c r="H142" s="19">
        <v>4.31E+16</v>
      </c>
      <c r="I142" s="19">
        <v>3.5600000000000001E-9</v>
      </c>
      <c r="J142" s="26">
        <v>49.66</v>
      </c>
      <c r="K142" s="19">
        <v>1360000</v>
      </c>
      <c r="L142" s="25">
        <v>0.44555303600000001</v>
      </c>
      <c r="M142" s="2"/>
    </row>
    <row r="143" spans="1:13">
      <c r="A143" s="2"/>
      <c r="B143" s="18" t="s">
        <v>7</v>
      </c>
      <c r="C143" s="18" t="s">
        <v>187</v>
      </c>
      <c r="D143" s="25">
        <v>0.67973492300000005</v>
      </c>
      <c r="E143" s="19">
        <v>4.54E+16</v>
      </c>
      <c r="F143" s="19">
        <v>3.17E+16</v>
      </c>
      <c r="G143" s="25">
        <v>0.41</v>
      </c>
      <c r="H143" s="19">
        <v>7.71E+16</v>
      </c>
      <c r="I143" s="19">
        <v>4.18E-9</v>
      </c>
      <c r="J143" s="26">
        <v>76.7</v>
      </c>
      <c r="K143" s="19">
        <v>1390000</v>
      </c>
      <c r="L143" s="25">
        <v>0.24947545300000001</v>
      </c>
      <c r="M143" s="2"/>
    </row>
    <row r="144" spans="1:13">
      <c r="A144" s="2"/>
      <c r="B144" s="18" t="s">
        <v>7</v>
      </c>
      <c r="C144" s="18" t="s">
        <v>188</v>
      </c>
      <c r="D144" s="25">
        <v>0.48021455200000002</v>
      </c>
      <c r="E144" s="19">
        <v>3.21E+16</v>
      </c>
      <c r="F144" s="19">
        <v>2.46E+16</v>
      </c>
      <c r="G144" s="25">
        <v>0.43</v>
      </c>
      <c r="H144" s="19">
        <v>5.67E+16</v>
      </c>
      <c r="I144" s="19">
        <v>2.7999999999999998E-9</v>
      </c>
      <c r="J144" s="26">
        <v>163.28</v>
      </c>
      <c r="K144" s="19">
        <v>1390000</v>
      </c>
      <c r="L144" s="25">
        <v>0.175505309</v>
      </c>
      <c r="M144" s="2"/>
    </row>
    <row r="145" spans="1:13">
      <c r="A145" s="2"/>
      <c r="B145" s="18" t="s">
        <v>7</v>
      </c>
      <c r="C145" s="18" t="s">
        <v>189</v>
      </c>
      <c r="D145" s="25">
        <v>1.2268853239999999</v>
      </c>
      <c r="E145" s="19">
        <v>8.2E+16</v>
      </c>
      <c r="F145" s="19">
        <v>5.39E+16</v>
      </c>
      <c r="G145" s="25">
        <v>0.4</v>
      </c>
      <c r="H145" s="19">
        <v>1.36E+17</v>
      </c>
      <c r="I145" s="19">
        <v>3.1800000000000002E-9</v>
      </c>
      <c r="J145" s="26">
        <v>148.72</v>
      </c>
      <c r="K145" s="19">
        <v>1400000</v>
      </c>
      <c r="L145" s="25">
        <v>0.17066378800000001</v>
      </c>
      <c r="M145" s="2"/>
    </row>
    <row r="146" spans="1:13">
      <c r="A146" s="2"/>
      <c r="B146" s="2"/>
      <c r="C146" s="2"/>
      <c r="D146" s="2"/>
      <c r="E146" s="2"/>
      <c r="F146" s="2"/>
      <c r="G146" s="2"/>
      <c r="H146" s="2"/>
      <c r="I146" s="2"/>
      <c r="J146" s="2"/>
      <c r="K146" s="2"/>
      <c r="L146" s="2"/>
      <c r="M146" s="2"/>
    </row>
    <row r="147" spans="1:13">
      <c r="A147" s="2"/>
      <c r="B147" s="2"/>
      <c r="C147" s="2"/>
      <c r="D147" s="2"/>
      <c r="E147" s="2"/>
      <c r="F147" s="2"/>
      <c r="G147" s="2"/>
      <c r="H147" s="2"/>
      <c r="I147" s="2"/>
      <c r="J147" s="2"/>
      <c r="K147" s="2"/>
      <c r="L147" s="2"/>
      <c r="M147" s="2"/>
    </row>
    <row r="148" spans="1:13">
      <c r="A148" s="2"/>
      <c r="B148" s="2"/>
      <c r="C148" s="2"/>
      <c r="D148" s="2"/>
      <c r="E148" s="2"/>
      <c r="F148" s="2"/>
      <c r="G148" s="2"/>
      <c r="H148" s="2"/>
      <c r="I148" s="2"/>
      <c r="J148" s="2"/>
      <c r="K148" s="2"/>
      <c r="L148" s="2"/>
      <c r="M148" s="2"/>
    </row>
    <row r="149" spans="1:13">
      <c r="A149" s="2"/>
      <c r="B149" s="2"/>
      <c r="C149" s="2"/>
      <c r="D149" s="2"/>
      <c r="E149" s="2"/>
      <c r="F149" s="2"/>
      <c r="G149" s="2"/>
      <c r="H149" s="2"/>
      <c r="I149" s="2"/>
      <c r="J149" s="2"/>
      <c r="K149" s="2"/>
      <c r="L149" s="2"/>
      <c r="M149" s="2"/>
    </row>
  </sheetData>
  <sortState ref="B5:L144">
    <sortCondition ref="C5:C144"/>
  </sortState>
  <phoneticPr fontId="38" type="noConversion"/>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AG84"/>
  <sheetViews>
    <sheetView topLeftCell="A68" zoomScale="75" zoomScaleNormal="75" zoomScalePageLayoutView="75" workbookViewId="0">
      <selection activeCell="D80" sqref="D80"/>
    </sheetView>
  </sheetViews>
  <sheetFormatPr baseColWidth="10" defaultRowHeight="15" x14ac:dyDescent="0"/>
  <cols>
    <col min="4" max="12" width="9.6640625" customWidth="1"/>
    <col min="13" max="13" width="14.5" customWidth="1"/>
    <col min="14" max="32" width="9.6640625" customWidth="1"/>
    <col min="33" max="33" width="13.33203125" customWidth="1"/>
  </cols>
  <sheetData>
    <row r="6" spans="3:33" ht="24">
      <c r="C6" s="58"/>
      <c r="D6" s="74" t="s">
        <v>266</v>
      </c>
      <c r="E6" s="74" t="s">
        <v>257</v>
      </c>
      <c r="F6" s="74" t="s">
        <v>651</v>
      </c>
      <c r="G6" s="74" t="s">
        <v>323</v>
      </c>
      <c r="H6" s="74" t="s">
        <v>257</v>
      </c>
      <c r="I6" s="102" t="s">
        <v>649</v>
      </c>
      <c r="J6" s="102" t="s">
        <v>44</v>
      </c>
      <c r="K6" s="74" t="s">
        <v>259</v>
      </c>
      <c r="L6" s="102" t="s">
        <v>44</v>
      </c>
      <c r="M6" s="74" t="s">
        <v>650</v>
      </c>
      <c r="N6" s="74" t="s">
        <v>193</v>
      </c>
      <c r="O6" s="74" t="s">
        <v>193</v>
      </c>
      <c r="P6" s="102" t="s">
        <v>194</v>
      </c>
      <c r="Q6" s="102" t="s">
        <v>194</v>
      </c>
      <c r="R6" s="102" t="s">
        <v>195</v>
      </c>
      <c r="S6" s="102" t="s">
        <v>195</v>
      </c>
      <c r="T6" s="102" t="s">
        <v>196</v>
      </c>
      <c r="U6" s="102" t="s">
        <v>196</v>
      </c>
      <c r="V6" s="102" t="s">
        <v>197</v>
      </c>
      <c r="W6" s="102" t="s">
        <v>197</v>
      </c>
      <c r="X6" s="102" t="s">
        <v>198</v>
      </c>
      <c r="Y6" s="102" t="s">
        <v>198</v>
      </c>
      <c r="Z6" s="74" t="s">
        <v>199</v>
      </c>
      <c r="AA6" s="74" t="s">
        <v>199</v>
      </c>
      <c r="AB6" s="74" t="s">
        <v>200</v>
      </c>
      <c r="AC6" s="74" t="s">
        <v>200</v>
      </c>
      <c r="AD6" s="74" t="s">
        <v>201</v>
      </c>
      <c r="AE6" s="74" t="s">
        <v>201</v>
      </c>
      <c r="AF6" s="74" t="s">
        <v>631</v>
      </c>
      <c r="AG6" s="74" t="s">
        <v>632</v>
      </c>
    </row>
    <row r="7" spans="3:33" s="32" customFormat="1" ht="24">
      <c r="C7" s="57"/>
      <c r="D7" s="79"/>
      <c r="E7" s="79" t="s">
        <v>546</v>
      </c>
      <c r="F7" s="79" t="s">
        <v>547</v>
      </c>
      <c r="G7" s="79" t="s">
        <v>547</v>
      </c>
      <c r="H7" s="79" t="s">
        <v>192</v>
      </c>
      <c r="I7" s="10" t="s">
        <v>192</v>
      </c>
      <c r="J7" s="10" t="s">
        <v>44</v>
      </c>
      <c r="K7" s="79" t="s">
        <v>192</v>
      </c>
      <c r="L7" s="10"/>
      <c r="M7" s="79"/>
      <c r="N7" s="79" t="s">
        <v>546</v>
      </c>
      <c r="O7" s="79" t="s">
        <v>725</v>
      </c>
      <c r="P7" s="79" t="s">
        <v>546</v>
      </c>
      <c r="Q7" s="79" t="s">
        <v>725</v>
      </c>
      <c r="R7" s="79" t="s">
        <v>546</v>
      </c>
      <c r="S7" s="79" t="s">
        <v>725</v>
      </c>
      <c r="T7" s="79" t="s">
        <v>546</v>
      </c>
      <c r="U7" s="79" t="s">
        <v>725</v>
      </c>
      <c r="V7" s="79" t="s">
        <v>546</v>
      </c>
      <c r="W7" s="79" t="s">
        <v>725</v>
      </c>
      <c r="X7" s="79" t="s">
        <v>546</v>
      </c>
      <c r="Y7" s="79" t="s">
        <v>725</v>
      </c>
      <c r="Z7" s="79" t="s">
        <v>546</v>
      </c>
      <c r="AA7" s="79" t="s">
        <v>725</v>
      </c>
      <c r="AB7" s="79" t="s">
        <v>546</v>
      </c>
      <c r="AC7" s="79" t="s">
        <v>725</v>
      </c>
      <c r="AD7" s="79" t="s">
        <v>546</v>
      </c>
      <c r="AE7" s="79" t="s">
        <v>725</v>
      </c>
      <c r="AF7" s="79" t="s">
        <v>724</v>
      </c>
      <c r="AG7" s="79"/>
    </row>
    <row r="8" spans="3:33">
      <c r="C8" s="57"/>
      <c r="D8" s="8" t="s">
        <v>796</v>
      </c>
      <c r="E8" s="98">
        <v>2.204247033637992E-3</v>
      </c>
      <c r="F8" s="132">
        <v>11.438000000000001</v>
      </c>
      <c r="G8" s="132">
        <v>0.246</v>
      </c>
      <c r="H8" s="56">
        <f t="shared" ref="H8:H21" si="0">E8*1/G8*F8*1/9.012*6.02E+23*1/(1000000)</f>
        <v>6846215388331508</v>
      </c>
      <c r="I8" s="8" t="s">
        <v>45</v>
      </c>
      <c r="J8" s="8" t="s">
        <v>45</v>
      </c>
      <c r="K8" s="99">
        <v>85400000</v>
      </c>
      <c r="L8" s="99">
        <v>666000</v>
      </c>
      <c r="M8" s="104">
        <f t="shared" ref="M8:M21" si="1">K8/H8</f>
        <v>1.2474045170351097E-8</v>
      </c>
      <c r="N8" s="107">
        <v>610.80893768662418</v>
      </c>
      <c r="O8" s="108">
        <f>F8*1/G8*N8</f>
        <v>28400.1326392667</v>
      </c>
      <c r="P8" s="107">
        <v>267.46859091973243</v>
      </c>
      <c r="Q8" s="108">
        <f>F8*1/G8*P8</f>
        <v>12436.202207072763</v>
      </c>
      <c r="R8" s="107">
        <v>35.855616317231494</v>
      </c>
      <c r="S8" s="108">
        <f>R8*F8*1/G8</f>
        <v>1667.1404042133895</v>
      </c>
      <c r="T8" s="107">
        <v>0.86403053109127403</v>
      </c>
      <c r="U8" s="108">
        <f>T8*F8*1/G8</f>
        <v>40.173907376512169</v>
      </c>
      <c r="V8" s="107">
        <v>8.820771330526755</v>
      </c>
      <c r="W8" s="108">
        <f>V8*F8*1/G8</f>
        <v>410.13001007546757</v>
      </c>
      <c r="X8" s="107">
        <v>2.4393141142753798</v>
      </c>
      <c r="Y8" s="108">
        <f>X8*F8*1/G8</f>
        <v>113.41819040277153</v>
      </c>
      <c r="Z8" s="107">
        <v>0.82929955219649476</v>
      </c>
      <c r="AA8" s="108">
        <f>Z8*F8*1/G8</f>
        <v>38.559058040745967</v>
      </c>
      <c r="AB8" s="107">
        <v>4.2258272615634169</v>
      </c>
      <c r="AC8" s="108">
        <f>AB8*F8*1/G8</f>
        <v>196.48378950309908</v>
      </c>
      <c r="AD8" s="107">
        <v>2.136193393165557</v>
      </c>
      <c r="AE8" s="108">
        <f>AD8*F8*1/G8</f>
        <v>99.32430906921806</v>
      </c>
      <c r="AF8" s="101" t="s">
        <v>633</v>
      </c>
      <c r="AG8" s="8" t="s">
        <v>634</v>
      </c>
    </row>
    <row r="9" spans="3:33">
      <c r="C9" s="57"/>
      <c r="D9" s="8" t="s">
        <v>797</v>
      </c>
      <c r="E9" s="98">
        <v>5.0047495674098745E-3</v>
      </c>
      <c r="F9" s="132">
        <v>11.430000000000003</v>
      </c>
      <c r="G9" s="132">
        <v>0.26400000000000001</v>
      </c>
      <c r="H9" s="56">
        <f t="shared" si="0"/>
        <v>1.4474379744687182E+16</v>
      </c>
      <c r="I9" s="8" t="s">
        <v>45</v>
      </c>
      <c r="J9" s="8" t="s">
        <v>45</v>
      </c>
      <c r="K9" s="99">
        <v>72000000</v>
      </c>
      <c r="L9" s="99">
        <v>727000</v>
      </c>
      <c r="M9" s="104">
        <f t="shared" si="1"/>
        <v>4.9743064138155959E-9</v>
      </c>
      <c r="N9" s="107">
        <v>429.67022557353221</v>
      </c>
      <c r="O9" s="108">
        <f t="shared" ref="O9:O72" si="2">F9*1/G9*N9</f>
        <v>18602.76772085407</v>
      </c>
      <c r="P9" s="107">
        <v>330.72131754750569</v>
      </c>
      <c r="Q9" s="108">
        <f t="shared" ref="Q9:Q72" si="3">F9*1/G9*P9</f>
        <v>14318.729771090873</v>
      </c>
      <c r="R9" s="107">
        <v>90.269039248488056</v>
      </c>
      <c r="S9" s="108">
        <f t="shared" ref="S9:S72" si="4">R9*F9*1/G9</f>
        <v>3908.2390856447673</v>
      </c>
      <c r="T9" s="107">
        <v>1.4136496740087947</v>
      </c>
      <c r="U9" s="108">
        <f t="shared" ref="U9:U72" si="5">T9*F9*1/G9</f>
        <v>61.204605204244423</v>
      </c>
      <c r="V9" s="107">
        <v>15.231209560234191</v>
      </c>
      <c r="W9" s="108">
        <f t="shared" ref="W9:W72" si="6">V9*F9*1/G9</f>
        <v>659.44214118741229</v>
      </c>
      <c r="X9" s="107">
        <v>4.5909574350385034</v>
      </c>
      <c r="Y9" s="108">
        <f t="shared" ref="Y9:Y72" si="7">X9*F9*1/G9</f>
        <v>198.76758894882616</v>
      </c>
      <c r="Z9" s="107">
        <v>0.91057291863215517</v>
      </c>
      <c r="AA9" s="108">
        <f t="shared" ref="AA9:AA72" si="8">Z9*F9*1/G9</f>
        <v>39.423668408960367</v>
      </c>
      <c r="AB9" s="107">
        <v>16.633491840161792</v>
      </c>
      <c r="AC9" s="108">
        <f t="shared" ref="AC9:AC72" si="9">AB9*F9*1/G9</f>
        <v>720.15458989791409</v>
      </c>
      <c r="AD9" s="107">
        <v>2.2227664126071383</v>
      </c>
      <c r="AE9" s="108">
        <f t="shared" ref="AE9:AE72" si="10">AD9*F9*1/G9</f>
        <v>96.235682182195447</v>
      </c>
      <c r="AF9" s="101" t="s">
        <v>635</v>
      </c>
      <c r="AG9" s="8" t="s">
        <v>636</v>
      </c>
    </row>
    <row r="10" spans="3:33">
      <c r="C10" s="57"/>
      <c r="D10" s="8" t="s">
        <v>798</v>
      </c>
      <c r="E10" s="98">
        <v>4.514546226902773E-3</v>
      </c>
      <c r="F10" s="132">
        <v>11.707000000000001</v>
      </c>
      <c r="G10" s="132">
        <v>0.247</v>
      </c>
      <c r="H10" s="56">
        <f t="shared" si="0"/>
        <v>1.4293483269436144E+16</v>
      </c>
      <c r="I10" s="8" t="s">
        <v>45</v>
      </c>
      <c r="J10" s="8" t="s">
        <v>45</v>
      </c>
      <c r="K10" s="99">
        <v>55900000</v>
      </c>
      <c r="L10" s="99">
        <v>532000</v>
      </c>
      <c r="M10" s="104">
        <f t="shared" si="1"/>
        <v>3.9108731543088148E-9</v>
      </c>
      <c r="N10" s="107">
        <v>375.3691434663661</v>
      </c>
      <c r="O10" s="108">
        <f t="shared" si="2"/>
        <v>17791.2816298006</v>
      </c>
      <c r="P10" s="107">
        <v>232.72622958131953</v>
      </c>
      <c r="Q10" s="108">
        <f t="shared" si="3"/>
        <v>11030.46951298991</v>
      </c>
      <c r="R10" s="107">
        <v>83.296326482860678</v>
      </c>
      <c r="S10" s="108">
        <f t="shared" si="4"/>
        <v>3947.9760896147777</v>
      </c>
      <c r="T10" s="107">
        <v>1.5169995697612686</v>
      </c>
      <c r="U10" s="108">
        <f t="shared" si="5"/>
        <v>71.900866247753726</v>
      </c>
      <c r="V10" s="107">
        <v>12.270311406344925</v>
      </c>
      <c r="W10" s="108">
        <f t="shared" si="6"/>
        <v>581.57301876145766</v>
      </c>
      <c r="X10" s="107">
        <v>6.195506503301579</v>
      </c>
      <c r="Y10" s="108">
        <f t="shared" si="7"/>
        <v>293.64694183867039</v>
      </c>
      <c r="Z10" s="107">
        <v>0.57285991828931138</v>
      </c>
      <c r="AA10" s="108">
        <f t="shared" si="8"/>
        <v>27.151704710173963</v>
      </c>
      <c r="AB10" s="107">
        <v>9.0371678397731596</v>
      </c>
      <c r="AC10" s="108">
        <f t="shared" si="9"/>
        <v>428.33248542600967</v>
      </c>
      <c r="AD10" s="107">
        <v>2.4598610341785112</v>
      </c>
      <c r="AE10" s="108">
        <f t="shared" si="10"/>
        <v>116.58944585881714</v>
      </c>
      <c r="AF10" s="101" t="s">
        <v>637</v>
      </c>
      <c r="AG10" s="8" t="s">
        <v>636</v>
      </c>
    </row>
    <row r="11" spans="3:33">
      <c r="C11" s="57"/>
      <c r="D11" s="8" t="s">
        <v>799</v>
      </c>
      <c r="E11" s="98">
        <v>5.1118335196131586E-3</v>
      </c>
      <c r="F11" s="132">
        <v>11.713000000000001</v>
      </c>
      <c r="G11" s="132">
        <v>0.24</v>
      </c>
      <c r="H11" s="56">
        <f t="shared" si="0"/>
        <v>1.6665137881513452E+16</v>
      </c>
      <c r="I11" s="8" t="s">
        <v>45</v>
      </c>
      <c r="J11" s="8" t="s">
        <v>45</v>
      </c>
      <c r="K11" s="99">
        <v>48200000</v>
      </c>
      <c r="L11" s="99">
        <v>494000</v>
      </c>
      <c r="M11" s="104">
        <f t="shared" si="1"/>
        <v>2.8922652991349086E-9</v>
      </c>
      <c r="N11" s="203">
        <v>388.04619000797726</v>
      </c>
      <c r="O11" s="108">
        <f t="shared" si="2"/>
        <v>18938.270931514326</v>
      </c>
      <c r="P11" s="107">
        <v>226.15434075140607</v>
      </c>
      <c r="Q11" s="108">
        <f t="shared" si="3"/>
        <v>11037.274138421748</v>
      </c>
      <c r="R11" s="107">
        <v>87.497658831516674</v>
      </c>
      <c r="S11" s="108">
        <f t="shared" si="4"/>
        <v>4270.2503245564794</v>
      </c>
      <c r="T11" s="107">
        <v>1.4456633577736784</v>
      </c>
      <c r="U11" s="108">
        <f t="shared" si="5"/>
        <v>70.554395456679572</v>
      </c>
      <c r="V11" s="107">
        <v>15.683119916752089</v>
      </c>
      <c r="W11" s="108">
        <f t="shared" si="6"/>
        <v>765.40159827048853</v>
      </c>
      <c r="X11" s="107">
        <v>6.7893187700989772</v>
      </c>
      <c r="Y11" s="108">
        <f t="shared" si="7"/>
        <v>331.34704480903883</v>
      </c>
      <c r="Z11" s="107">
        <v>1.2199564971079806</v>
      </c>
      <c r="AA11" s="108">
        <f t="shared" si="8"/>
        <v>59.538960210940743</v>
      </c>
      <c r="AB11" s="107">
        <v>5.8725356136061242</v>
      </c>
      <c r="AC11" s="108">
        <f t="shared" si="9"/>
        <v>286.60420684236891</v>
      </c>
      <c r="AD11" s="107">
        <v>2.6551857607703786</v>
      </c>
      <c r="AE11" s="108">
        <f t="shared" si="10"/>
        <v>129.58412839959769</v>
      </c>
      <c r="AF11" s="101" t="s">
        <v>638</v>
      </c>
      <c r="AG11" s="8" t="s">
        <v>636</v>
      </c>
    </row>
    <row r="12" spans="3:33">
      <c r="C12" s="57"/>
      <c r="D12" s="8" t="s">
        <v>800</v>
      </c>
      <c r="E12" s="98">
        <v>4.7054661167103742E-3</v>
      </c>
      <c r="F12" s="132">
        <v>11.886999999999999</v>
      </c>
      <c r="G12" s="132">
        <v>0.246</v>
      </c>
      <c r="H12" s="56">
        <f t="shared" si="0"/>
        <v>1.5188508000651524E+16</v>
      </c>
      <c r="I12" s="8" t="s">
        <v>45</v>
      </c>
      <c r="J12" s="8" t="s">
        <v>45</v>
      </c>
      <c r="K12" s="99">
        <v>41700000</v>
      </c>
      <c r="L12" s="99">
        <v>458000</v>
      </c>
      <c r="M12" s="104">
        <f t="shared" si="1"/>
        <v>2.7454967925889261E-9</v>
      </c>
      <c r="N12" s="107">
        <v>382.36277272001507</v>
      </c>
      <c r="O12" s="108">
        <f t="shared" si="2"/>
        <v>18476.204387491132</v>
      </c>
      <c r="P12" s="107">
        <v>213.18782837852942</v>
      </c>
      <c r="Q12" s="108">
        <f t="shared" si="3"/>
        <v>10301.478520063329</v>
      </c>
      <c r="R12" s="107">
        <v>88.182541137781968</v>
      </c>
      <c r="S12" s="108">
        <f t="shared" si="4"/>
        <v>4261.080758149651</v>
      </c>
      <c r="T12" s="107">
        <v>1.1983285965586574</v>
      </c>
      <c r="U12" s="108">
        <f t="shared" si="5"/>
        <v>57.904601736962441</v>
      </c>
      <c r="V12" s="107">
        <v>12.909299515691369</v>
      </c>
      <c r="W12" s="108">
        <f t="shared" si="6"/>
        <v>623.79204610985073</v>
      </c>
      <c r="X12" s="107">
        <v>5.2397416364507619</v>
      </c>
      <c r="Y12" s="108">
        <f t="shared" si="7"/>
        <v>253.19027980687073</v>
      </c>
      <c r="Z12" s="107">
        <v>0.65737657262093163</v>
      </c>
      <c r="AA12" s="108">
        <f t="shared" si="8"/>
        <v>31.765184222540707</v>
      </c>
      <c r="AB12" s="107">
        <v>4.2599697783496797</v>
      </c>
      <c r="AC12" s="108">
        <f t="shared" si="9"/>
        <v>205.84658843594568</v>
      </c>
      <c r="AD12" s="107">
        <v>2.7108838361987946</v>
      </c>
      <c r="AE12" s="108">
        <f t="shared" si="10"/>
        <v>130.99299252396369</v>
      </c>
      <c r="AF12" s="101" t="s">
        <v>639</v>
      </c>
      <c r="AG12" s="8" t="s">
        <v>636</v>
      </c>
    </row>
    <row r="13" spans="3:33">
      <c r="C13" s="57"/>
      <c r="D13" s="8" t="s">
        <v>801</v>
      </c>
      <c r="E13" s="98">
        <v>6.0573627268188683E-3</v>
      </c>
      <c r="F13" s="132">
        <v>11.581999999999997</v>
      </c>
      <c r="G13" s="132">
        <v>0.25</v>
      </c>
      <c r="H13" s="56">
        <f t="shared" si="0"/>
        <v>1.874573360471092E+16</v>
      </c>
      <c r="I13" s="8" t="s">
        <v>45</v>
      </c>
      <c r="J13" s="8" t="s">
        <v>45</v>
      </c>
      <c r="K13" s="99">
        <v>52600000</v>
      </c>
      <c r="L13" s="99">
        <v>527000</v>
      </c>
      <c r="M13" s="104">
        <f t="shared" si="1"/>
        <v>2.8059718071946405E-9</v>
      </c>
      <c r="N13" s="107">
        <v>439.46082809908216</v>
      </c>
      <c r="O13" s="108">
        <f t="shared" si="2"/>
        <v>20359.341244174273</v>
      </c>
      <c r="P13" s="107">
        <v>240.91859771385313</v>
      </c>
      <c r="Q13" s="108">
        <f t="shared" si="3"/>
        <v>11161.276794887384</v>
      </c>
      <c r="R13" s="107">
        <v>103.5738481313811</v>
      </c>
      <c r="S13" s="108">
        <f t="shared" si="4"/>
        <v>4798.3692362306219</v>
      </c>
      <c r="T13" s="107">
        <v>0.62497643011694504</v>
      </c>
      <c r="U13" s="108">
        <f t="shared" si="5"/>
        <v>28.953908054457823</v>
      </c>
      <c r="V13" s="107">
        <v>16.34519648102787</v>
      </c>
      <c r="W13" s="108">
        <f t="shared" si="6"/>
        <v>757.240262573059</v>
      </c>
      <c r="X13" s="107">
        <v>6.4216401936429044</v>
      </c>
      <c r="Y13" s="108">
        <f t="shared" si="7"/>
        <v>297.50174689108843</v>
      </c>
      <c r="Z13" s="107">
        <v>1.0174296414711139</v>
      </c>
      <c r="AA13" s="108">
        <f t="shared" si="8"/>
        <v>47.135480430073756</v>
      </c>
      <c r="AB13" s="107">
        <v>4.3408096385304562</v>
      </c>
      <c r="AC13" s="108">
        <f t="shared" si="9"/>
        <v>201.10102893383893</v>
      </c>
      <c r="AD13" s="107">
        <v>2.6433918763843169</v>
      </c>
      <c r="AE13" s="108">
        <f t="shared" si="10"/>
        <v>122.46305884913261</v>
      </c>
      <c r="AF13" s="101" t="s">
        <v>640</v>
      </c>
      <c r="AG13" s="8" t="s">
        <v>636</v>
      </c>
    </row>
    <row r="14" spans="3:33">
      <c r="C14" s="57"/>
      <c r="D14" s="8" t="s">
        <v>802</v>
      </c>
      <c r="E14" s="98">
        <v>5.2742935287128879E-3</v>
      </c>
      <c r="F14" s="132">
        <v>11.663000000000002</v>
      </c>
      <c r="G14" s="132">
        <v>0.252</v>
      </c>
      <c r="H14" s="56">
        <f t="shared" si="0"/>
        <v>1.630607136960147E+16</v>
      </c>
      <c r="I14" s="8" t="s">
        <v>45</v>
      </c>
      <c r="J14" s="8" t="s">
        <v>45</v>
      </c>
      <c r="K14" s="99">
        <v>46000000</v>
      </c>
      <c r="L14" s="99">
        <v>476000</v>
      </c>
      <c r="M14" s="104">
        <f t="shared" si="1"/>
        <v>2.8210351198238541E-9</v>
      </c>
      <c r="N14" s="107">
        <v>406.15503284908573</v>
      </c>
      <c r="O14" s="108">
        <f t="shared" si="2"/>
        <v>18797.564079836855</v>
      </c>
      <c r="P14" s="107">
        <v>197.5994885375915</v>
      </c>
      <c r="Q14" s="108">
        <f t="shared" si="3"/>
        <v>9145.2493444997217</v>
      </c>
      <c r="R14" s="107">
        <v>94.275411082366162</v>
      </c>
      <c r="S14" s="108">
        <f t="shared" si="4"/>
        <v>4363.2306327525266</v>
      </c>
      <c r="T14" s="107">
        <v>4.7661522638538472</v>
      </c>
      <c r="U14" s="108">
        <f t="shared" si="5"/>
        <v>220.58584862431522</v>
      </c>
      <c r="V14" s="107">
        <v>12.46824183571357</v>
      </c>
      <c r="W14" s="108">
        <f t="shared" si="6"/>
        <v>577.05200210288649</v>
      </c>
      <c r="X14" s="107">
        <v>7.2922197666751316</v>
      </c>
      <c r="Y14" s="108">
        <f t="shared" si="7"/>
        <v>337.49666324893684</v>
      </c>
      <c r="Z14" s="107">
        <v>0.86201360513634873</v>
      </c>
      <c r="AA14" s="108">
        <f t="shared" si="8"/>
        <v>39.895494748830309</v>
      </c>
      <c r="AB14" s="107">
        <v>4.5203219786464643</v>
      </c>
      <c r="AC14" s="108">
        <f t="shared" si="9"/>
        <v>209.20839379743541</v>
      </c>
      <c r="AD14" s="107">
        <v>2.9889571946092515</v>
      </c>
      <c r="AE14" s="108">
        <f t="shared" si="10"/>
        <v>138.33415778066549</v>
      </c>
      <c r="AF14" s="101" t="s">
        <v>641</v>
      </c>
      <c r="AG14" s="8" t="s">
        <v>636</v>
      </c>
    </row>
    <row r="15" spans="3:33">
      <c r="C15" s="57"/>
      <c r="D15" s="8" t="s">
        <v>803</v>
      </c>
      <c r="E15" s="98">
        <v>4.8392535635187481E-3</v>
      </c>
      <c r="F15" s="132">
        <v>11.660000000000002</v>
      </c>
      <c r="G15" s="132">
        <v>0.248</v>
      </c>
      <c r="H15" s="56">
        <f t="shared" si="0"/>
        <v>1.5198493998807336E+16</v>
      </c>
      <c r="I15" s="8" t="s">
        <v>45</v>
      </c>
      <c r="J15" s="8" t="s">
        <v>45</v>
      </c>
      <c r="K15" s="99">
        <v>44200000</v>
      </c>
      <c r="L15" s="99">
        <v>458000</v>
      </c>
      <c r="M15" s="104">
        <f t="shared" si="1"/>
        <v>2.9081828767684802E-9</v>
      </c>
      <c r="N15" s="107">
        <v>366.69456094709147</v>
      </c>
      <c r="O15" s="108">
        <f t="shared" si="2"/>
        <v>17240.558792915675</v>
      </c>
      <c r="P15" s="107">
        <v>172.57025331306667</v>
      </c>
      <c r="Q15" s="108">
        <f t="shared" si="3"/>
        <v>8113.5852968966037</v>
      </c>
      <c r="R15" s="107">
        <v>81.927397570069203</v>
      </c>
      <c r="S15" s="108">
        <f t="shared" si="4"/>
        <v>3851.9090954314802</v>
      </c>
      <c r="T15" s="107">
        <v>10.306229905868765</v>
      </c>
      <c r="U15" s="108">
        <f t="shared" si="5"/>
        <v>484.55903509044282</v>
      </c>
      <c r="V15" s="107">
        <v>13.392648365688565</v>
      </c>
      <c r="W15" s="108">
        <f t="shared" si="6"/>
        <v>629.6704836448738</v>
      </c>
      <c r="X15" s="107">
        <v>8.5192985913462618</v>
      </c>
      <c r="Y15" s="108">
        <f t="shared" si="7"/>
        <v>400.5444418350703</v>
      </c>
      <c r="Z15" s="107">
        <v>1.1833811955009637</v>
      </c>
      <c r="AA15" s="108">
        <f t="shared" si="8"/>
        <v>55.638002982021121</v>
      </c>
      <c r="AB15" s="107">
        <v>4.0668383966939228</v>
      </c>
      <c r="AC15" s="108">
        <f t="shared" si="9"/>
        <v>191.206998812303</v>
      </c>
      <c r="AD15" s="107">
        <v>3.7915155926034982</v>
      </c>
      <c r="AE15" s="108">
        <f t="shared" si="10"/>
        <v>178.26238632966451</v>
      </c>
      <c r="AF15" s="101" t="s">
        <v>642</v>
      </c>
      <c r="AG15" s="8" t="s">
        <v>636</v>
      </c>
    </row>
    <row r="16" spans="3:33">
      <c r="C16" s="57"/>
      <c r="D16" s="8" t="s">
        <v>804</v>
      </c>
      <c r="E16" s="98">
        <v>5.2019850486193387E-3</v>
      </c>
      <c r="F16" s="132">
        <v>11.614000000000001</v>
      </c>
      <c r="G16" s="132">
        <v>0.248</v>
      </c>
      <c r="H16" s="56">
        <f t="shared" si="0"/>
        <v>1.6273259454020236E+16</v>
      </c>
      <c r="I16" s="8" t="s">
        <v>45</v>
      </c>
      <c r="J16" s="8" t="s">
        <v>45</v>
      </c>
      <c r="K16" s="99">
        <v>47700000</v>
      </c>
      <c r="L16" s="99">
        <v>702000</v>
      </c>
      <c r="M16" s="104">
        <f t="shared" si="1"/>
        <v>2.9311890549508772E-9</v>
      </c>
      <c r="N16" s="107">
        <v>374.42714583033012</v>
      </c>
      <c r="O16" s="108">
        <f t="shared" si="2"/>
        <v>17534.664805134897</v>
      </c>
      <c r="P16" s="107">
        <v>180.58327579234788</v>
      </c>
      <c r="Q16" s="108">
        <f t="shared" si="3"/>
        <v>8456.8313106948735</v>
      </c>
      <c r="R16" s="107">
        <v>82.151327592635482</v>
      </c>
      <c r="S16" s="108">
        <f t="shared" si="4"/>
        <v>3847.1996720196316</v>
      </c>
      <c r="T16" s="107">
        <v>6.3418934029909337</v>
      </c>
      <c r="U16" s="108">
        <f t="shared" si="5"/>
        <v>296.9949596061964</v>
      </c>
      <c r="V16" s="107">
        <v>11.692969980989384</v>
      </c>
      <c r="W16" s="108">
        <f t="shared" si="6"/>
        <v>547.5893280613335</v>
      </c>
      <c r="X16" s="107">
        <v>8.7883425985106438</v>
      </c>
      <c r="Y16" s="108">
        <f t="shared" si="7"/>
        <v>411.56375378670413</v>
      </c>
      <c r="Z16" s="107">
        <v>0.63015904109356247</v>
      </c>
      <c r="AA16" s="108">
        <f t="shared" si="8"/>
        <v>29.510754448631594</v>
      </c>
      <c r="AB16" s="107">
        <v>5.1582271991109883</v>
      </c>
      <c r="AC16" s="108">
        <f t="shared" si="9"/>
        <v>241.56310762288317</v>
      </c>
      <c r="AD16" s="107">
        <v>3.4730242908394828</v>
      </c>
      <c r="AE16" s="108">
        <f t="shared" si="10"/>
        <v>162.64396820084579</v>
      </c>
      <c r="AF16" s="101" t="s">
        <v>643</v>
      </c>
      <c r="AG16" s="8" t="s">
        <v>636</v>
      </c>
    </row>
    <row r="17" spans="3:33">
      <c r="C17" s="57"/>
      <c r="D17" s="8" t="s">
        <v>805</v>
      </c>
      <c r="E17" s="98">
        <v>5.6027546603285173E-3</v>
      </c>
      <c r="F17" s="132">
        <v>11.462999999999999</v>
      </c>
      <c r="G17" s="132">
        <v>0.249</v>
      </c>
      <c r="H17" s="56">
        <f t="shared" si="0"/>
        <v>1.722962634209727E+16</v>
      </c>
      <c r="I17" s="8" t="s">
        <v>45</v>
      </c>
      <c r="J17" s="8" t="s">
        <v>45</v>
      </c>
      <c r="K17" s="99">
        <v>47400000</v>
      </c>
      <c r="L17" s="99">
        <v>430000</v>
      </c>
      <c r="M17" s="104">
        <f t="shared" si="1"/>
        <v>2.7510753314590019E-9</v>
      </c>
      <c r="N17" s="107">
        <v>417.16064294387553</v>
      </c>
      <c r="O17" s="108">
        <f t="shared" si="2"/>
        <v>19204.467670946364</v>
      </c>
      <c r="P17" s="107">
        <v>186.3341516280874</v>
      </c>
      <c r="Q17" s="108">
        <f t="shared" si="3"/>
        <v>8578.1059442279748</v>
      </c>
      <c r="R17" s="107">
        <v>88.140046225159665</v>
      </c>
      <c r="S17" s="108">
        <f t="shared" si="4"/>
        <v>4057.6279111606636</v>
      </c>
      <c r="T17" s="107">
        <v>8.5033907798374031</v>
      </c>
      <c r="U17" s="108">
        <f t="shared" si="5"/>
        <v>391.46332734649053</v>
      </c>
      <c r="V17" s="107">
        <v>13.231729385766171</v>
      </c>
      <c r="W17" s="108">
        <f t="shared" si="6"/>
        <v>609.13780702424742</v>
      </c>
      <c r="X17" s="107">
        <v>10.975727335359572</v>
      </c>
      <c r="Y17" s="108">
        <f t="shared" si="7"/>
        <v>505.28017046275806</v>
      </c>
      <c r="Z17" s="107">
        <v>0.73877927542877631</v>
      </c>
      <c r="AA17" s="108">
        <f t="shared" si="8"/>
        <v>34.010549535100651</v>
      </c>
      <c r="AB17" s="107">
        <v>4.0513618398510411</v>
      </c>
      <c r="AC17" s="108">
        <f t="shared" si="9"/>
        <v>186.50907939844367</v>
      </c>
      <c r="AD17" s="107">
        <v>3.4356847128889889</v>
      </c>
      <c r="AE17" s="108">
        <f t="shared" si="10"/>
        <v>158.16567816805815</v>
      </c>
      <c r="AF17" s="101" t="s">
        <v>644</v>
      </c>
      <c r="AG17" s="8" t="s">
        <v>636</v>
      </c>
    </row>
    <row r="18" spans="3:33">
      <c r="C18" s="57"/>
      <c r="D18" s="8" t="s">
        <v>806</v>
      </c>
      <c r="E18" s="98">
        <v>5.6651845895596287E-3</v>
      </c>
      <c r="F18" s="132">
        <v>11.622</v>
      </c>
      <c r="G18" s="132">
        <v>0.24399999999999999</v>
      </c>
      <c r="H18" s="56">
        <f t="shared" si="0"/>
        <v>1.8025213527008128E+16</v>
      </c>
      <c r="I18" s="8" t="s">
        <v>45</v>
      </c>
      <c r="J18" s="8" t="s">
        <v>45</v>
      </c>
      <c r="K18" s="99">
        <v>49000000</v>
      </c>
      <c r="L18" s="99">
        <v>635000</v>
      </c>
      <c r="M18" s="104">
        <f t="shared" si="1"/>
        <v>2.7184143991737306E-9</v>
      </c>
      <c r="N18" s="107">
        <v>398.76758891107494</v>
      </c>
      <c r="O18" s="108">
        <f t="shared" si="2"/>
        <v>18993.757861985709</v>
      </c>
      <c r="P18" s="107">
        <v>192.25170849015188</v>
      </c>
      <c r="Q18" s="108">
        <f t="shared" si="3"/>
        <v>9157.1694921005947</v>
      </c>
      <c r="R18" s="107">
        <v>91.005107959240718</v>
      </c>
      <c r="S18" s="108">
        <f t="shared" si="4"/>
        <v>4334.6777241897362</v>
      </c>
      <c r="T18" s="107">
        <v>10.203324140959706</v>
      </c>
      <c r="U18" s="108">
        <f t="shared" si="5"/>
        <v>485.99603756653158</v>
      </c>
      <c r="V18" s="107">
        <v>15.881710496627898</v>
      </c>
      <c r="W18" s="108">
        <f t="shared" si="6"/>
        <v>756.46409586807147</v>
      </c>
      <c r="X18" s="107">
        <v>10.219523931254821</v>
      </c>
      <c r="Y18" s="108">
        <f t="shared" si="7"/>
        <v>486.76765216821121</v>
      </c>
      <c r="Z18" s="107">
        <v>0.8748416877765619</v>
      </c>
      <c r="AA18" s="108">
        <f t="shared" si="8"/>
        <v>41.669713505488531</v>
      </c>
      <c r="AB18" s="107">
        <v>3.7114848810356675</v>
      </c>
      <c r="AC18" s="108">
        <f t="shared" si="9"/>
        <v>176.78228396473986</v>
      </c>
      <c r="AD18" s="107">
        <v>3.1542182290979714</v>
      </c>
      <c r="AE18" s="108">
        <f t="shared" si="10"/>
        <v>150.23903384662552</v>
      </c>
      <c r="AF18" s="101" t="s">
        <v>645</v>
      </c>
      <c r="AG18" s="8" t="s">
        <v>636</v>
      </c>
    </row>
    <row r="19" spans="3:33">
      <c r="C19" s="57"/>
      <c r="D19" s="8" t="s">
        <v>807</v>
      </c>
      <c r="E19" s="98">
        <v>5.0382861919942767E-3</v>
      </c>
      <c r="F19" s="132">
        <v>11.407999999999999</v>
      </c>
      <c r="G19" s="132">
        <v>0.248</v>
      </c>
      <c r="H19" s="56">
        <f t="shared" si="0"/>
        <v>1.5481604663637982E+16</v>
      </c>
      <c r="I19" s="8" t="s">
        <v>45</v>
      </c>
      <c r="J19" s="8" t="s">
        <v>45</v>
      </c>
      <c r="K19" s="99">
        <v>36400000</v>
      </c>
      <c r="L19" s="99">
        <v>506000</v>
      </c>
      <c r="M19" s="104">
        <f t="shared" si="1"/>
        <v>2.3511774645359313E-9</v>
      </c>
      <c r="N19" s="107">
        <v>375.42607260162606</v>
      </c>
      <c r="O19" s="108">
        <f t="shared" si="2"/>
        <v>17269.599339674798</v>
      </c>
      <c r="P19" s="107">
        <v>158.23340294563036</v>
      </c>
      <c r="Q19" s="108">
        <f t="shared" si="3"/>
        <v>7278.7365354989961</v>
      </c>
      <c r="R19" s="107">
        <v>78.475934366452719</v>
      </c>
      <c r="S19" s="108">
        <f t="shared" si="4"/>
        <v>3609.892980856825</v>
      </c>
      <c r="T19" s="107">
        <v>17.276424222876166</v>
      </c>
      <c r="U19" s="108">
        <f t="shared" si="5"/>
        <v>794.71551425230359</v>
      </c>
      <c r="V19" s="107">
        <v>12.255091846562218</v>
      </c>
      <c r="W19" s="108">
        <f t="shared" si="6"/>
        <v>563.73422494186207</v>
      </c>
      <c r="X19" s="107">
        <v>7.7136275883816454</v>
      </c>
      <c r="Y19" s="108">
        <f t="shared" si="7"/>
        <v>354.82686906555568</v>
      </c>
      <c r="Z19" s="107">
        <v>0.6156181204720832</v>
      </c>
      <c r="AA19" s="108">
        <f t="shared" si="8"/>
        <v>28.318433541715827</v>
      </c>
      <c r="AB19" s="107">
        <v>3.8260044383798433</v>
      </c>
      <c r="AC19" s="108">
        <f t="shared" si="9"/>
        <v>175.99620416547276</v>
      </c>
      <c r="AD19" s="107">
        <v>3.6440704640784523</v>
      </c>
      <c r="AE19" s="108">
        <f t="shared" si="10"/>
        <v>167.62724134760882</v>
      </c>
      <c r="AF19" s="101" t="s">
        <v>646</v>
      </c>
      <c r="AG19" s="8" t="s">
        <v>636</v>
      </c>
    </row>
    <row r="20" spans="3:33">
      <c r="C20" s="57"/>
      <c r="D20" s="8" t="s">
        <v>808</v>
      </c>
      <c r="E20" s="98">
        <v>5.8130853266363126E-3</v>
      </c>
      <c r="F20" s="132">
        <v>11.566000000000001</v>
      </c>
      <c r="G20" s="132">
        <v>0.26100000000000001</v>
      </c>
      <c r="H20" s="56">
        <f t="shared" si="0"/>
        <v>1.720777372294629E+16</v>
      </c>
      <c r="I20" s="8" t="s">
        <v>45</v>
      </c>
      <c r="J20" s="8" t="s">
        <v>45</v>
      </c>
      <c r="K20" s="99">
        <v>48900000</v>
      </c>
      <c r="L20" s="99">
        <v>547000</v>
      </c>
      <c r="M20" s="104">
        <f t="shared" si="1"/>
        <v>2.8417389016914278E-9</v>
      </c>
      <c r="N20" s="107">
        <v>407.9632690126225</v>
      </c>
      <c r="O20" s="108">
        <f t="shared" si="2"/>
        <v>18078.556204597673</v>
      </c>
      <c r="P20" s="107">
        <v>182.80404191785024</v>
      </c>
      <c r="Q20" s="108">
        <f t="shared" si="3"/>
        <v>8100.8105318845064</v>
      </c>
      <c r="R20" s="107">
        <v>86.787007462509635</v>
      </c>
      <c r="S20" s="108">
        <f t="shared" si="4"/>
        <v>3845.8947444880705</v>
      </c>
      <c r="T20" s="107">
        <v>10.147746958480209</v>
      </c>
      <c r="U20" s="108">
        <f t="shared" si="5"/>
        <v>449.68904720989309</v>
      </c>
      <c r="V20" s="107">
        <v>14.272274933507354</v>
      </c>
      <c r="W20" s="108">
        <f t="shared" si="6"/>
        <v>632.46410682354815</v>
      </c>
      <c r="X20" s="107">
        <v>8.9889797136936753</v>
      </c>
      <c r="Y20" s="108">
        <f t="shared" si="7"/>
        <v>398.33923129724542</v>
      </c>
      <c r="Z20" s="107">
        <v>0.87450142518496332</v>
      </c>
      <c r="AA20" s="108">
        <f t="shared" si="8"/>
        <v>38.75281028233443</v>
      </c>
      <c r="AB20" s="107">
        <v>3.8088736469294084</v>
      </c>
      <c r="AC20" s="108">
        <f t="shared" si="9"/>
        <v>168.78709808576835</v>
      </c>
      <c r="AD20" s="107">
        <v>3.1053020723738101</v>
      </c>
      <c r="AE20" s="108">
        <f t="shared" si="10"/>
        <v>137.60890332979113</v>
      </c>
      <c r="AF20" s="101" t="s">
        <v>647</v>
      </c>
      <c r="AG20" s="8" t="s">
        <v>636</v>
      </c>
    </row>
    <row r="21" spans="3:33">
      <c r="C21" s="57"/>
      <c r="D21" s="8" t="s">
        <v>809</v>
      </c>
      <c r="E21" s="98">
        <v>5.6048774142858403E-3</v>
      </c>
      <c r="F21" s="132">
        <v>11.638</v>
      </c>
      <c r="G21" s="132">
        <v>0.255</v>
      </c>
      <c r="H21" s="56">
        <f t="shared" si="0"/>
        <v>1.7087542159547654E+16</v>
      </c>
      <c r="I21" s="8" t="s">
        <v>45</v>
      </c>
      <c r="J21" s="8" t="s">
        <v>45</v>
      </c>
      <c r="K21" s="99">
        <v>50900000</v>
      </c>
      <c r="L21" s="99">
        <v>594000</v>
      </c>
      <c r="M21" s="104">
        <f t="shared" si="1"/>
        <v>2.9787783125708137E-9</v>
      </c>
      <c r="N21" s="107">
        <v>388.21037585916736</v>
      </c>
      <c r="O21" s="108">
        <f t="shared" si="2"/>
        <v>17717.617075486236</v>
      </c>
      <c r="P21" s="107">
        <v>188.5484575962947</v>
      </c>
      <c r="Q21" s="108">
        <f t="shared" si="3"/>
        <v>8605.2037235516782</v>
      </c>
      <c r="R21" s="107">
        <v>83.484436051326256</v>
      </c>
      <c r="S21" s="108">
        <f t="shared" si="4"/>
        <v>3810.1641833934705</v>
      </c>
      <c r="T21" s="107">
        <v>7.6771690600917122</v>
      </c>
      <c r="U21" s="108">
        <f t="shared" si="5"/>
        <v>350.37997459351897</v>
      </c>
      <c r="V21" s="107">
        <v>14.92826673973758</v>
      </c>
      <c r="W21" s="108">
        <f t="shared" si="6"/>
        <v>681.31438555712134</v>
      </c>
      <c r="X21" s="107">
        <v>8.9229726238210585</v>
      </c>
      <c r="Y21" s="108">
        <f t="shared" si="7"/>
        <v>407.23747214129207</v>
      </c>
      <c r="Z21" s="107">
        <v>0.83958938566549479</v>
      </c>
      <c r="AA21" s="108">
        <f t="shared" si="8"/>
        <v>38.318201060294228</v>
      </c>
      <c r="AB21" s="107">
        <v>4.1377643350888738</v>
      </c>
      <c r="AC21" s="108">
        <f t="shared" si="9"/>
        <v>188.84431894809535</v>
      </c>
      <c r="AD21" s="107">
        <v>2.9370568595058626</v>
      </c>
      <c r="AE21" s="108">
        <f t="shared" si="10"/>
        <v>134.04497149384011</v>
      </c>
      <c r="AF21" s="101" t="s">
        <v>648</v>
      </c>
      <c r="AG21" s="8" t="s">
        <v>636</v>
      </c>
    </row>
    <row r="22" spans="3:33">
      <c r="D22" s="8" t="s">
        <v>665</v>
      </c>
      <c r="E22" s="98">
        <v>8.7897741991422931E-3</v>
      </c>
      <c r="F22" s="132">
        <v>11.757999999999999</v>
      </c>
      <c r="G22" s="132">
        <v>0.25600000000000001</v>
      </c>
      <c r="H22" s="56">
        <v>2.6967862013052076E+16</v>
      </c>
      <c r="I22" s="56">
        <v>412000</v>
      </c>
      <c r="J22" s="56">
        <v>13400</v>
      </c>
      <c r="K22" s="56">
        <v>298567272.38156599</v>
      </c>
      <c r="L22" s="56">
        <v>3374756.3239875399</v>
      </c>
      <c r="M22" s="104">
        <v>1.10712251581925E-8</v>
      </c>
      <c r="N22" s="107">
        <v>647.47432370185663</v>
      </c>
      <c r="O22" s="108">
        <f t="shared" si="2"/>
        <v>29738.293351900113</v>
      </c>
      <c r="P22" s="107">
        <v>189.92493277114704</v>
      </c>
      <c r="Q22" s="108">
        <f t="shared" si="3"/>
        <v>8723.1928106372907</v>
      </c>
      <c r="R22" s="107">
        <v>10.703125362946521</v>
      </c>
      <c r="S22" s="108">
        <f t="shared" si="4"/>
        <v>491.59120319345772</v>
      </c>
      <c r="T22" s="107">
        <v>2.219943624086246</v>
      </c>
      <c r="U22" s="108">
        <f t="shared" si="5"/>
        <v>101.96131692189874</v>
      </c>
      <c r="V22" s="107">
        <v>14.910428974509376</v>
      </c>
      <c r="W22" s="108">
        <f t="shared" si="6"/>
        <v>684.83134329016104</v>
      </c>
      <c r="X22" s="107">
        <v>3.2189515866595593</v>
      </c>
      <c r="Y22" s="108">
        <f t="shared" si="7"/>
        <v>147.84544045290269</v>
      </c>
      <c r="Z22" s="107">
        <v>0.30640717588373373</v>
      </c>
      <c r="AA22" s="108">
        <f t="shared" si="8"/>
        <v>14.073185836097426</v>
      </c>
      <c r="AB22" s="107">
        <v>7.2335653045234061</v>
      </c>
      <c r="AC22" s="108">
        <f t="shared" si="9"/>
        <v>332.23539394760235</v>
      </c>
      <c r="AD22" s="107">
        <v>13.890513698832036</v>
      </c>
      <c r="AE22" s="108">
        <f t="shared" si="10"/>
        <v>637.98695340182451</v>
      </c>
      <c r="AF22" s="106" t="s">
        <v>728</v>
      </c>
      <c r="AG22" s="8" t="s">
        <v>726</v>
      </c>
    </row>
    <row r="23" spans="3:33">
      <c r="D23" s="8" t="s">
        <v>666</v>
      </c>
      <c r="E23" s="98">
        <v>8.8536992769145551E-3</v>
      </c>
      <c r="F23" s="132">
        <v>11.809999999999999</v>
      </c>
      <c r="G23" s="132">
        <v>0.249</v>
      </c>
      <c r="H23" s="56">
        <v>2.8051147088637392E+16</v>
      </c>
      <c r="I23" s="56">
        <v>435000</v>
      </c>
      <c r="J23" s="56">
        <v>11600</v>
      </c>
      <c r="K23" s="56">
        <v>433557914.00900602</v>
      </c>
      <c r="L23" s="56">
        <v>1400996.96879348</v>
      </c>
      <c r="M23" s="104">
        <v>1.545597806175371E-8</v>
      </c>
      <c r="N23" s="107">
        <v>486.5152237797389</v>
      </c>
      <c r="O23" s="108">
        <f t="shared" si="2"/>
        <v>23075.280292524963</v>
      </c>
      <c r="P23" s="107">
        <v>188.31811370933357</v>
      </c>
      <c r="Q23" s="108">
        <f t="shared" si="3"/>
        <v>8931.875192398511</v>
      </c>
      <c r="R23" s="107">
        <v>54.833747140385938</v>
      </c>
      <c r="S23" s="108">
        <f t="shared" si="4"/>
        <v>2600.7492117588667</v>
      </c>
      <c r="T23" s="107">
        <v>0.72552687187584852</v>
      </c>
      <c r="U23" s="108">
        <f t="shared" si="5"/>
        <v>34.411535569693854</v>
      </c>
      <c r="V23" s="107">
        <v>40.895130391671501</v>
      </c>
      <c r="W23" s="108">
        <f t="shared" si="6"/>
        <v>1939.6445378539772</v>
      </c>
      <c r="X23" s="107">
        <v>5.6967916520278372</v>
      </c>
      <c r="Y23" s="108">
        <f t="shared" si="7"/>
        <v>270.19722654798699</v>
      </c>
      <c r="Z23" s="107">
        <v>2.3862219137996452E-2</v>
      </c>
      <c r="AA23" s="108">
        <f t="shared" si="8"/>
        <v>1.1317783454607955</v>
      </c>
      <c r="AB23" s="107">
        <v>6.8917674531043236</v>
      </c>
      <c r="AC23" s="108">
        <f t="shared" si="9"/>
        <v>326.87459285607252</v>
      </c>
      <c r="AD23" s="107">
        <v>23.479375921484472</v>
      </c>
      <c r="AE23" s="108">
        <f t="shared" si="10"/>
        <v>1113.6201993282393</v>
      </c>
      <c r="AF23" s="106" t="s">
        <v>730</v>
      </c>
      <c r="AG23" s="8" t="s">
        <v>726</v>
      </c>
    </row>
    <row r="24" spans="3:33">
      <c r="D24" s="8" t="s">
        <v>667</v>
      </c>
      <c r="E24" s="98">
        <v>7.022570972421727E-3</v>
      </c>
      <c r="F24" s="132">
        <v>11.711</v>
      </c>
      <c r="G24" s="132">
        <v>0.24299999999999999</v>
      </c>
      <c r="H24" s="56">
        <v>2.2607844251621784E+16</v>
      </c>
      <c r="I24" s="56">
        <v>434000</v>
      </c>
      <c r="J24" s="56">
        <v>12800</v>
      </c>
      <c r="K24" s="56">
        <v>614971319.47261596</v>
      </c>
      <c r="L24" s="56">
        <v>1908153.5294117599</v>
      </c>
      <c r="M24" s="104">
        <v>2.7201678878714882E-8</v>
      </c>
      <c r="N24" s="107">
        <v>628.91871824468512</v>
      </c>
      <c r="O24" s="108">
        <f t="shared" si="2"/>
        <v>30309.741190796329</v>
      </c>
      <c r="P24" s="107">
        <v>189.47541657170549</v>
      </c>
      <c r="Q24" s="108">
        <f t="shared" si="3"/>
        <v>9131.4675039968861</v>
      </c>
      <c r="R24" s="107">
        <v>20.185190015886228</v>
      </c>
      <c r="S24" s="108">
        <f t="shared" si="4"/>
        <v>972.79325216478856</v>
      </c>
      <c r="T24" s="107">
        <v>0.70845332143717321</v>
      </c>
      <c r="U24" s="108">
        <f t="shared" si="5"/>
        <v>34.142785380044181</v>
      </c>
      <c r="V24" s="107">
        <v>17.001641116728145</v>
      </c>
      <c r="W24" s="108">
        <f t="shared" si="6"/>
        <v>819.36715686421121</v>
      </c>
      <c r="X24" s="107">
        <v>4.3389065015397232</v>
      </c>
      <c r="Y24" s="108">
        <f t="shared" si="7"/>
        <v>209.10672444251728</v>
      </c>
      <c r="Z24" s="107">
        <v>0.46273693425733814</v>
      </c>
      <c r="AA24" s="108">
        <f t="shared" si="8"/>
        <v>22.300873403653036</v>
      </c>
      <c r="AB24" s="107">
        <v>5.6825044790510884</v>
      </c>
      <c r="AC24" s="108">
        <f t="shared" si="9"/>
        <v>273.85930022291069</v>
      </c>
      <c r="AD24" s="107">
        <v>14.169622736644756</v>
      </c>
      <c r="AE24" s="108">
        <f t="shared" si="10"/>
        <v>682.8825179787932</v>
      </c>
      <c r="AF24" s="106" t="s">
        <v>729</v>
      </c>
      <c r="AG24" s="8" t="s">
        <v>726</v>
      </c>
    </row>
    <row r="25" spans="3:33">
      <c r="D25" s="8" t="s">
        <v>668</v>
      </c>
      <c r="E25" s="98">
        <v>3.3202283120772843E-3</v>
      </c>
      <c r="F25" s="132">
        <v>11.675999999999998</v>
      </c>
      <c r="G25" s="132">
        <v>0.253</v>
      </c>
      <c r="H25" s="56">
        <v>1.0235682872828432E+16</v>
      </c>
      <c r="I25" s="56">
        <v>524000</v>
      </c>
      <c r="J25" s="56">
        <v>13400</v>
      </c>
      <c r="K25" s="56">
        <v>299498471.21840298</v>
      </c>
      <c r="L25" s="56">
        <v>2991126.4681378398</v>
      </c>
      <c r="M25" s="104">
        <v>2.9260233531995156E-8</v>
      </c>
      <c r="N25" s="107">
        <v>532.45038313368525</v>
      </c>
      <c r="O25" s="108">
        <f t="shared" si="2"/>
        <v>24572.690408968017</v>
      </c>
      <c r="P25" s="107">
        <v>190.43138203522892</v>
      </c>
      <c r="Q25" s="108">
        <f t="shared" si="3"/>
        <v>8788.4459155862951</v>
      </c>
      <c r="R25" s="107">
        <v>6.5567396297961054</v>
      </c>
      <c r="S25" s="108">
        <f t="shared" si="4"/>
        <v>302.59482971343601</v>
      </c>
      <c r="T25" s="107">
        <v>1.6357548828913953</v>
      </c>
      <c r="U25" s="108">
        <f t="shared" si="5"/>
        <v>75.490411117153869</v>
      </c>
      <c r="V25" s="107">
        <v>10.621651729818579</v>
      </c>
      <c r="W25" s="108">
        <f t="shared" si="6"/>
        <v>490.19132647178537</v>
      </c>
      <c r="X25" s="107">
        <v>2.5138567671767658</v>
      </c>
      <c r="Y25" s="108">
        <f t="shared" si="7"/>
        <v>116.01498661484551</v>
      </c>
      <c r="Z25" s="107">
        <v>0.21323539398944327</v>
      </c>
      <c r="AA25" s="108">
        <f t="shared" si="8"/>
        <v>9.8408555739950181</v>
      </c>
      <c r="AB25" s="107">
        <v>8.272029927260439</v>
      </c>
      <c r="AC25" s="108">
        <f t="shared" si="9"/>
        <v>381.75581593159239</v>
      </c>
      <c r="AD25" s="107">
        <v>8.5885251518838768</v>
      </c>
      <c r="AE25" s="108">
        <f t="shared" si="10"/>
        <v>396.36213309642739</v>
      </c>
      <c r="AF25" s="106" t="s">
        <v>728</v>
      </c>
      <c r="AG25" s="8" t="s">
        <v>726</v>
      </c>
    </row>
    <row r="26" spans="3:33">
      <c r="D26" s="8" t="s">
        <v>669</v>
      </c>
      <c r="E26" s="98">
        <v>1.1515028237304454E-2</v>
      </c>
      <c r="F26" s="132">
        <v>11.975000000000001</v>
      </c>
      <c r="G26" s="132">
        <v>0.246</v>
      </c>
      <c r="H26" s="103">
        <v>3.744387014753408E+16</v>
      </c>
      <c r="I26" s="56">
        <v>509000</v>
      </c>
      <c r="J26" s="56">
        <v>14200</v>
      </c>
      <c r="K26" s="56">
        <v>605024657.95487499</v>
      </c>
      <c r="L26" s="56">
        <v>4471355.5245358301</v>
      </c>
      <c r="M26" s="105">
        <v>1.6158176373622525E-8</v>
      </c>
      <c r="N26" s="107">
        <v>689.03231519547512</v>
      </c>
      <c r="O26" s="108">
        <f t="shared" si="2"/>
        <v>33541.308839291938</v>
      </c>
      <c r="P26" s="107">
        <v>188.03756201705752</v>
      </c>
      <c r="Q26" s="108">
        <f t="shared" si="3"/>
        <v>9153.4544924970087</v>
      </c>
      <c r="R26" s="107">
        <v>61.223627038730413</v>
      </c>
      <c r="S26" s="108">
        <f t="shared" si="4"/>
        <v>2980.2964788162471</v>
      </c>
      <c r="T26" s="107">
        <v>0.72815879543795503</v>
      </c>
      <c r="U26" s="108">
        <f t="shared" si="5"/>
        <v>35.4459413632907</v>
      </c>
      <c r="V26" s="107">
        <v>35.149826488587692</v>
      </c>
      <c r="W26" s="108">
        <f t="shared" si="6"/>
        <v>1711.0535455318604</v>
      </c>
      <c r="X26" s="107">
        <v>9.3352101678117787</v>
      </c>
      <c r="Y26" s="108">
        <f t="shared" si="7"/>
        <v>454.42740552661007</v>
      </c>
      <c r="Z26" s="107">
        <v>0.33954990416163777</v>
      </c>
      <c r="AA26" s="108">
        <f t="shared" si="8"/>
        <v>16.528902855022817</v>
      </c>
      <c r="AB26" s="107">
        <v>8.521046223733066</v>
      </c>
      <c r="AC26" s="108">
        <f t="shared" si="9"/>
        <v>414.79483141952636</v>
      </c>
      <c r="AD26" s="107">
        <v>21.926692099174574</v>
      </c>
      <c r="AE26" s="108">
        <f t="shared" si="10"/>
        <v>1067.366414177299</v>
      </c>
      <c r="AF26" s="106" t="s">
        <v>730</v>
      </c>
      <c r="AG26" s="8" t="s">
        <v>726</v>
      </c>
    </row>
    <row r="27" spans="3:33">
      <c r="D27" s="8" t="s">
        <v>670</v>
      </c>
      <c r="E27" s="98">
        <v>8.3943473292754853E-3</v>
      </c>
      <c r="F27" s="132">
        <v>11.838999999999999</v>
      </c>
      <c r="G27" s="132">
        <v>0.25600000000000001</v>
      </c>
      <c r="H27" s="103">
        <v>2.5932076751327252E+16</v>
      </c>
      <c r="I27" s="56">
        <v>542000</v>
      </c>
      <c r="J27" s="56">
        <v>14200</v>
      </c>
      <c r="K27" s="56">
        <v>751943735.09217906</v>
      </c>
      <c r="L27" s="56">
        <v>7094697.5021073697</v>
      </c>
      <c r="M27" s="105">
        <v>2.8996664721567013E-8</v>
      </c>
      <c r="N27" s="107">
        <v>776.28851464968557</v>
      </c>
      <c r="O27" s="108">
        <f t="shared" si="2"/>
        <v>35900.311425537599</v>
      </c>
      <c r="P27" s="107">
        <v>188.59566621662827</v>
      </c>
      <c r="Q27" s="108">
        <f t="shared" si="3"/>
        <v>8721.8128606978971</v>
      </c>
      <c r="R27" s="107">
        <v>31.819838216176205</v>
      </c>
      <c r="S27" s="108">
        <f t="shared" si="4"/>
        <v>1471.5432212551173</v>
      </c>
      <c r="T27" s="107">
        <v>0.66206050715128917</v>
      </c>
      <c r="U27" s="108">
        <f t="shared" si="5"/>
        <v>30.617712281891059</v>
      </c>
      <c r="V27" s="107">
        <v>20.497553967357032</v>
      </c>
      <c r="W27" s="108">
        <f t="shared" si="6"/>
        <v>947.93180242007759</v>
      </c>
      <c r="X27" s="107">
        <v>5.4274766753894488</v>
      </c>
      <c r="Y27" s="108">
        <f t="shared" si="7"/>
        <v>250.99959515599872</v>
      </c>
      <c r="Z27" s="107">
        <v>0.28959703058870206</v>
      </c>
      <c r="AA27" s="108">
        <f t="shared" si="8"/>
        <v>13.392731426326732</v>
      </c>
      <c r="AB27" s="107">
        <v>6.1240091582265324</v>
      </c>
      <c r="AC27" s="108">
        <f t="shared" si="9"/>
        <v>283.21150165720275</v>
      </c>
      <c r="AD27" s="107">
        <v>13.751487008215527</v>
      </c>
      <c r="AE27" s="108">
        <f t="shared" si="10"/>
        <v>635.95255738384219</v>
      </c>
      <c r="AF27" s="106" t="s">
        <v>729</v>
      </c>
      <c r="AG27" s="8" t="s">
        <v>726</v>
      </c>
    </row>
    <row r="28" spans="3:33">
      <c r="D28" s="8" t="s">
        <v>671</v>
      </c>
      <c r="E28" s="98">
        <v>4.4932147726437872E-3</v>
      </c>
      <c r="F28" s="132">
        <v>12.048000000000002</v>
      </c>
      <c r="G28" s="132">
        <v>0.249</v>
      </c>
      <c r="H28" s="103">
        <v>1.452272447608857E+16</v>
      </c>
      <c r="I28" s="56">
        <v>504000</v>
      </c>
      <c r="J28" s="56">
        <v>13300</v>
      </c>
      <c r="K28" s="56">
        <v>315277813.16479498</v>
      </c>
      <c r="L28" s="56">
        <v>3171126.2252838202</v>
      </c>
      <c r="M28" s="105">
        <v>2.1709274570614817E-8</v>
      </c>
      <c r="N28" s="107">
        <v>607.19607496128822</v>
      </c>
      <c r="O28" s="108">
        <f t="shared" si="2"/>
        <v>29379.511289693179</v>
      </c>
      <c r="P28" s="107">
        <v>190.20734578275733</v>
      </c>
      <c r="Q28" s="108">
        <f t="shared" si="3"/>
        <v>9203.2855501632948</v>
      </c>
      <c r="R28" s="107">
        <v>11.53984740683546</v>
      </c>
      <c r="S28" s="108">
        <f t="shared" si="4"/>
        <v>558.36177332350849</v>
      </c>
      <c r="T28" s="107">
        <v>3.6830049197122605</v>
      </c>
      <c r="U28" s="108">
        <f t="shared" si="5"/>
        <v>178.204189850174</v>
      </c>
      <c r="V28" s="107">
        <v>13.496328961150267</v>
      </c>
      <c r="W28" s="108">
        <f t="shared" si="6"/>
        <v>653.02719407204199</v>
      </c>
      <c r="X28" s="107">
        <v>3.040878466499056</v>
      </c>
      <c r="Y28" s="108">
        <f t="shared" si="7"/>
        <v>147.13455327060495</v>
      </c>
      <c r="Z28" s="107">
        <v>1.3225551741358974</v>
      </c>
      <c r="AA28" s="108">
        <f t="shared" si="8"/>
        <v>63.992549148551383</v>
      </c>
      <c r="AB28" s="107">
        <v>9.2787812824372242</v>
      </c>
      <c r="AC28" s="108">
        <f t="shared" si="9"/>
        <v>448.95886301527588</v>
      </c>
      <c r="AD28" s="107">
        <v>9.4878588030531521</v>
      </c>
      <c r="AE28" s="108">
        <f t="shared" si="10"/>
        <v>459.0751922055598</v>
      </c>
      <c r="AF28" s="106" t="s">
        <v>728</v>
      </c>
      <c r="AG28" s="8" t="s">
        <v>726</v>
      </c>
    </row>
    <row r="29" spans="3:33">
      <c r="D29" s="8" t="s">
        <v>672</v>
      </c>
      <c r="E29" s="98">
        <v>1.0591816410262236E-2</v>
      </c>
      <c r="F29" s="132">
        <v>12.171000000000001</v>
      </c>
      <c r="G29" s="132">
        <v>0.253</v>
      </c>
      <c r="H29" s="103">
        <v>3.4037017184219728E+16</v>
      </c>
      <c r="I29" s="56">
        <v>520000</v>
      </c>
      <c r="J29" s="56">
        <v>13300</v>
      </c>
      <c r="K29" s="56">
        <v>576564730.67465293</v>
      </c>
      <c r="L29" s="56">
        <v>5787011.4313650196</v>
      </c>
      <c r="M29" s="105">
        <v>1.6939343643248517E-8</v>
      </c>
      <c r="N29" s="107">
        <v>616.0100918337688</v>
      </c>
      <c r="O29" s="108">
        <f t="shared" si="2"/>
        <v>29634.224615449806</v>
      </c>
      <c r="P29" s="107">
        <v>187.49713127581478</v>
      </c>
      <c r="Q29" s="108">
        <f t="shared" si="3"/>
        <v>9019.8718765136036</v>
      </c>
      <c r="R29" s="107">
        <v>55.517935650142611</v>
      </c>
      <c r="S29" s="108">
        <f t="shared" si="4"/>
        <v>2670.7857501892718</v>
      </c>
      <c r="T29" s="107">
        <v>0.66971726909308604</v>
      </c>
      <c r="U29" s="108">
        <f t="shared" si="5"/>
        <v>32.217900719889137</v>
      </c>
      <c r="V29" s="107">
        <v>30.659456820022129</v>
      </c>
      <c r="W29" s="108">
        <f t="shared" si="6"/>
        <v>1474.9258852035152</v>
      </c>
      <c r="X29" s="107">
        <v>7.2845634056493376</v>
      </c>
      <c r="Y29" s="108">
        <f t="shared" si="7"/>
        <v>350.43644747098057</v>
      </c>
      <c r="Z29" s="107">
        <v>-0.13947034369413125</v>
      </c>
      <c r="AA29" s="108">
        <f t="shared" si="8"/>
        <v>-6.7094606841947497</v>
      </c>
      <c r="AB29" s="107">
        <v>5.7852295023852029</v>
      </c>
      <c r="AC29" s="108">
        <f t="shared" si="9"/>
        <v>278.30841214834112</v>
      </c>
      <c r="AD29" s="107">
        <v>18.620434968300899</v>
      </c>
      <c r="AE29" s="108">
        <f t="shared" si="10"/>
        <v>895.76803952249111</v>
      </c>
      <c r="AF29" s="106" t="s">
        <v>730</v>
      </c>
      <c r="AG29" s="8" t="s">
        <v>726</v>
      </c>
    </row>
    <row r="30" spans="3:33">
      <c r="D30" s="8" t="s">
        <v>673</v>
      </c>
      <c r="E30" s="98">
        <v>5.3242768283347109E-3</v>
      </c>
      <c r="F30" s="132">
        <v>12.034000000000002</v>
      </c>
      <c r="G30" s="132">
        <v>0.25800000000000001</v>
      </c>
      <c r="H30" s="103">
        <v>1.6589230339741804E+16</v>
      </c>
      <c r="I30" s="56">
        <v>521000</v>
      </c>
      <c r="J30" s="56">
        <v>14300</v>
      </c>
      <c r="K30" s="56">
        <v>930642921.05938995</v>
      </c>
      <c r="L30" s="56">
        <v>12465091.992434001</v>
      </c>
      <c r="M30" s="105">
        <v>5.6099222326783038E-8</v>
      </c>
      <c r="N30" s="107">
        <v>643.46851216166772</v>
      </c>
      <c r="O30" s="108">
        <f t="shared" si="2"/>
        <v>30013.566183540741</v>
      </c>
      <c r="P30" s="107">
        <v>189.1287503445416</v>
      </c>
      <c r="Q30" s="108">
        <f t="shared" si="3"/>
        <v>8821.6100063806753</v>
      </c>
      <c r="R30" s="107">
        <v>14.437717099379556</v>
      </c>
      <c r="S30" s="108">
        <f t="shared" si="4"/>
        <v>673.42437044160306</v>
      </c>
      <c r="T30" s="107">
        <v>0.19209091064730766</v>
      </c>
      <c r="U30" s="108">
        <f t="shared" si="5"/>
        <v>8.959775266394189</v>
      </c>
      <c r="V30" s="107">
        <v>12.244418328933248</v>
      </c>
      <c r="W30" s="108">
        <f t="shared" si="6"/>
        <v>571.12143476892527</v>
      </c>
      <c r="X30" s="107">
        <v>3.3774708184518354</v>
      </c>
      <c r="Y30" s="108">
        <f t="shared" si="7"/>
        <v>157.53675902809843</v>
      </c>
      <c r="Z30" s="107">
        <v>-7.3940658675670573E-3</v>
      </c>
      <c r="AA30" s="108">
        <f t="shared" si="8"/>
        <v>-0.34488445213295338</v>
      </c>
      <c r="AB30" s="107">
        <v>5.2448150696326294</v>
      </c>
      <c r="AC30" s="108">
        <f t="shared" si="9"/>
        <v>244.63606413937626</v>
      </c>
      <c r="AD30" s="107">
        <v>7.6951898000220238</v>
      </c>
      <c r="AE30" s="108">
        <f t="shared" si="10"/>
        <v>358.92989943203503</v>
      </c>
      <c r="AF30" s="106" t="s">
        <v>729</v>
      </c>
      <c r="AG30" s="8" t="s">
        <v>726</v>
      </c>
    </row>
    <row r="31" spans="3:33">
      <c r="D31" s="8" t="s">
        <v>674</v>
      </c>
      <c r="E31" s="98">
        <v>4.3725718860034698E-3</v>
      </c>
      <c r="F31" s="132">
        <v>11.746999999999998</v>
      </c>
      <c r="G31" s="132">
        <v>0.254</v>
      </c>
      <c r="H31" s="103">
        <v>1.3508449962962514E+16</v>
      </c>
      <c r="I31" s="56">
        <v>508000</v>
      </c>
      <c r="J31" s="56">
        <v>13100</v>
      </c>
      <c r="K31" s="56">
        <v>390119283.66790801</v>
      </c>
      <c r="L31" s="56">
        <v>3254499.5942840003</v>
      </c>
      <c r="M31" s="105">
        <v>2.8879648274786344E-8</v>
      </c>
      <c r="N31" s="107">
        <v>632.00563374790795</v>
      </c>
      <c r="O31" s="108">
        <f t="shared" si="2"/>
        <v>29229.016455262496</v>
      </c>
      <c r="P31" s="107">
        <v>189.77766036297629</v>
      </c>
      <c r="Q31" s="108">
        <f t="shared" si="3"/>
        <v>8776.8432137160707</v>
      </c>
      <c r="R31" s="107">
        <v>9.8580557584162243</v>
      </c>
      <c r="S31" s="108">
        <f t="shared" si="4"/>
        <v>455.91567320517862</v>
      </c>
      <c r="T31" s="107">
        <v>1.9220055728835825</v>
      </c>
      <c r="U31" s="108">
        <f t="shared" si="5"/>
        <v>88.888974270328504</v>
      </c>
      <c r="V31" s="107">
        <v>12.958027415307487</v>
      </c>
      <c r="W31" s="108">
        <f t="shared" si="6"/>
        <v>599.28326002998824</v>
      </c>
      <c r="X31" s="107">
        <v>2.7382289148475509</v>
      </c>
      <c r="Y31" s="108">
        <f t="shared" si="7"/>
        <v>126.63769709729989</v>
      </c>
      <c r="Z31" s="107">
        <v>0.26600482716071133</v>
      </c>
      <c r="AA31" s="108">
        <f t="shared" si="8"/>
        <v>12.302199624633367</v>
      </c>
      <c r="AB31" s="107">
        <v>7.4430621799205117</v>
      </c>
      <c r="AC31" s="108">
        <f t="shared" si="9"/>
        <v>344.22697412411907</v>
      </c>
      <c r="AD31" s="107">
        <v>11.268593105130217</v>
      </c>
      <c r="AE31" s="108">
        <f t="shared" si="10"/>
        <v>521.15024884238039</v>
      </c>
      <c r="AF31" s="106" t="s">
        <v>728</v>
      </c>
      <c r="AG31" s="8" t="s">
        <v>726</v>
      </c>
    </row>
    <row r="32" spans="3:33">
      <c r="D32" s="8" t="s">
        <v>675</v>
      </c>
      <c r="E32" s="98">
        <v>1.478895437547376E-2</v>
      </c>
      <c r="F32" s="132">
        <v>12.124999999999998</v>
      </c>
      <c r="G32" s="132">
        <v>0.253</v>
      </c>
      <c r="H32" s="103">
        <v>4.734498719545516E+16</v>
      </c>
      <c r="I32" s="56">
        <v>492000</v>
      </c>
      <c r="J32" s="56">
        <v>13900</v>
      </c>
      <c r="K32" s="56">
        <v>476272542.07848102</v>
      </c>
      <c r="L32" s="56">
        <v>4619410.5553238401</v>
      </c>
      <c r="M32" s="105">
        <v>1.0059619197113235E-8</v>
      </c>
      <c r="N32" s="107">
        <v>612.1771181349277</v>
      </c>
      <c r="O32" s="108">
        <f t="shared" si="2"/>
        <v>29338.527894806313</v>
      </c>
      <c r="P32" s="107">
        <v>186.33205160552473</v>
      </c>
      <c r="Q32" s="108">
        <f t="shared" si="3"/>
        <v>8929.9451609367079</v>
      </c>
      <c r="R32" s="107">
        <v>75.859961559025166</v>
      </c>
      <c r="S32" s="108">
        <f t="shared" si="4"/>
        <v>3635.5811616726482</v>
      </c>
      <c r="T32" s="107">
        <v>1.5237675281369869</v>
      </c>
      <c r="U32" s="108">
        <f t="shared" si="5"/>
        <v>73.026408216051237</v>
      </c>
      <c r="V32" s="107">
        <v>43.851081796292839</v>
      </c>
      <c r="W32" s="108">
        <f t="shared" si="6"/>
        <v>2101.5587619764847</v>
      </c>
      <c r="X32" s="107">
        <v>7.958385087677958</v>
      </c>
      <c r="Y32" s="108">
        <f t="shared" si="7"/>
        <v>381.4048189252776</v>
      </c>
      <c r="Z32" s="107">
        <v>0.5691955769563638</v>
      </c>
      <c r="AA32" s="108">
        <f t="shared" si="8"/>
        <v>27.278641781011501</v>
      </c>
      <c r="AB32" s="107">
        <v>13.976341997534805</v>
      </c>
      <c r="AC32" s="108">
        <f t="shared" si="9"/>
        <v>669.81480917039323</v>
      </c>
      <c r="AD32" s="107">
        <v>29.927059387557858</v>
      </c>
      <c r="AE32" s="108">
        <f t="shared" si="10"/>
        <v>1434.2513639294032</v>
      </c>
      <c r="AF32" s="106" t="s">
        <v>730</v>
      </c>
      <c r="AG32" s="8" t="s">
        <v>726</v>
      </c>
    </row>
    <row r="33" spans="4:33">
      <c r="D33" s="8" t="s">
        <v>676</v>
      </c>
      <c r="E33" s="98">
        <v>5.6255824337853467E-3</v>
      </c>
      <c r="F33" s="132">
        <v>11.875999999999998</v>
      </c>
      <c r="G33" s="132">
        <v>0.251</v>
      </c>
      <c r="H33" s="103">
        <v>1.7780307542200538E+16</v>
      </c>
      <c r="I33" s="56">
        <v>494000</v>
      </c>
      <c r="J33" s="56">
        <v>12700</v>
      </c>
      <c r="K33" s="56">
        <v>1056161538.82645</v>
      </c>
      <c r="L33" s="56">
        <v>9354582.4631686416</v>
      </c>
      <c r="M33" s="105">
        <v>5.9400633893407706E-8</v>
      </c>
      <c r="N33" s="107">
        <v>703.03164547312144</v>
      </c>
      <c r="O33" s="108">
        <f t="shared" si="2"/>
        <v>33263.760245572863</v>
      </c>
      <c r="P33" s="107">
        <v>189.22504778884024</v>
      </c>
      <c r="Q33" s="108">
        <f t="shared" si="3"/>
        <v>8953.1341336265596</v>
      </c>
      <c r="R33" s="107">
        <v>12.644096869252198</v>
      </c>
      <c r="S33" s="108">
        <f t="shared" si="4"/>
        <v>598.25216900095256</v>
      </c>
      <c r="T33" s="107">
        <v>0.64506927986009976</v>
      </c>
      <c r="U33" s="108">
        <f t="shared" si="5"/>
        <v>30.521285926767106</v>
      </c>
      <c r="V33" s="107">
        <v>19.572827617341133</v>
      </c>
      <c r="W33" s="108">
        <f t="shared" si="6"/>
        <v>926.08327005395711</v>
      </c>
      <c r="X33" s="107">
        <v>2.9766008406039952</v>
      </c>
      <c r="Y33" s="108">
        <f t="shared" si="7"/>
        <v>140.83709794029099</v>
      </c>
      <c r="Z33" s="107">
        <v>0.62587977067239797</v>
      </c>
      <c r="AA33" s="108">
        <f t="shared" si="8"/>
        <v>29.613339268945804</v>
      </c>
      <c r="AB33" s="107">
        <v>7.2560928404412559</v>
      </c>
      <c r="AC33" s="108">
        <f t="shared" si="9"/>
        <v>343.3201536776109</v>
      </c>
      <c r="AD33" s="107">
        <v>12.24246923845673</v>
      </c>
      <c r="AE33" s="108">
        <f t="shared" si="10"/>
        <v>579.24926165702027</v>
      </c>
      <c r="AF33" s="106" t="s">
        <v>729</v>
      </c>
      <c r="AG33" s="8" t="s">
        <v>726</v>
      </c>
    </row>
    <row r="34" spans="4:33">
      <c r="D34" s="8" t="s">
        <v>677</v>
      </c>
      <c r="E34" s="98">
        <v>2.1546921516616773E-3</v>
      </c>
      <c r="F34" s="132">
        <v>11.625</v>
      </c>
      <c r="G34" s="132">
        <v>0.247</v>
      </c>
      <c r="H34" s="103">
        <v>6774177098266789</v>
      </c>
      <c r="I34" s="56">
        <v>501000</v>
      </c>
      <c r="J34" s="56">
        <v>12800</v>
      </c>
      <c r="K34" s="56">
        <v>196159476.62004</v>
      </c>
      <c r="L34" s="56">
        <v>2097402.0284585599</v>
      </c>
      <c r="M34" s="105">
        <v>2.8956945437731246E-8</v>
      </c>
      <c r="N34" s="107">
        <v>540.23032358809735</v>
      </c>
      <c r="O34" s="108">
        <f t="shared" si="2"/>
        <v>25425.819885472196</v>
      </c>
      <c r="P34" s="107">
        <v>190.60154912980173</v>
      </c>
      <c r="Q34" s="108">
        <f t="shared" si="3"/>
        <v>8970.6194681536235</v>
      </c>
      <c r="R34" s="107">
        <v>4.9157783472365235</v>
      </c>
      <c r="S34" s="108">
        <f t="shared" si="4"/>
        <v>231.36001330617242</v>
      </c>
      <c r="T34" s="107">
        <v>1.8925518747060119</v>
      </c>
      <c r="U34" s="108">
        <f t="shared" si="5"/>
        <v>89.072532564604813</v>
      </c>
      <c r="V34" s="107">
        <v>10.775608500952229</v>
      </c>
      <c r="W34" s="108">
        <f t="shared" si="6"/>
        <v>507.15161467032254</v>
      </c>
      <c r="X34" s="107">
        <v>2.2066461922906413</v>
      </c>
      <c r="Y34" s="108">
        <f t="shared" si="7"/>
        <v>103.85531168169516</v>
      </c>
      <c r="Z34" s="107">
        <v>0.1723778461441112</v>
      </c>
      <c r="AA34" s="108">
        <f t="shared" si="8"/>
        <v>8.1129249450416712</v>
      </c>
      <c r="AB34" s="107">
        <v>6.3585408812633615</v>
      </c>
      <c r="AC34" s="108">
        <f t="shared" si="9"/>
        <v>299.26331070723307</v>
      </c>
      <c r="AD34" s="107">
        <v>12.056156002104771</v>
      </c>
      <c r="AE34" s="108">
        <f t="shared" si="10"/>
        <v>567.42029766991084</v>
      </c>
      <c r="AF34" s="106" t="s">
        <v>728</v>
      </c>
      <c r="AG34" s="8" t="s">
        <v>726</v>
      </c>
    </row>
    <row r="35" spans="4:33">
      <c r="D35" s="8" t="s">
        <v>678</v>
      </c>
      <c r="E35" s="98">
        <v>9.1762338117905851E-3</v>
      </c>
      <c r="F35" s="132">
        <v>12.169000000000002</v>
      </c>
      <c r="G35" s="132">
        <v>0.249</v>
      </c>
      <c r="H35" s="103">
        <v>2.9956793321496884E+16</v>
      </c>
      <c r="I35" s="56">
        <v>498000</v>
      </c>
      <c r="J35" s="56">
        <v>15699.999999999998</v>
      </c>
      <c r="K35" s="56">
        <v>348364720.49026102</v>
      </c>
      <c r="L35" s="56">
        <v>3376397.6921448903</v>
      </c>
      <c r="M35" s="105">
        <v>1.1628905562474732E-8</v>
      </c>
      <c r="N35" s="107">
        <v>541.34313588508212</v>
      </c>
      <c r="O35" s="108">
        <f t="shared" si="2"/>
        <v>26456.243456166932</v>
      </c>
      <c r="P35" s="107">
        <v>188.40451995697816</v>
      </c>
      <c r="Q35" s="108">
        <f t="shared" si="3"/>
        <v>9207.6088488211553</v>
      </c>
      <c r="R35" s="107">
        <v>50.766071509449013</v>
      </c>
      <c r="S35" s="108">
        <f t="shared" si="4"/>
        <v>2481.0133501947198</v>
      </c>
      <c r="T35" s="107">
        <v>0.69700136064181306</v>
      </c>
      <c r="U35" s="108">
        <f t="shared" si="5"/>
        <v>34.063492199398496</v>
      </c>
      <c r="V35" s="107">
        <v>28.977777967902636</v>
      </c>
      <c r="W35" s="108">
        <f t="shared" si="6"/>
        <v>1416.1870686401896</v>
      </c>
      <c r="X35" s="107">
        <v>5.9149182547445109</v>
      </c>
      <c r="Y35" s="108">
        <f t="shared" si="7"/>
        <v>289.07084434532521</v>
      </c>
      <c r="Z35" s="107">
        <v>5.8328223047217617E-2</v>
      </c>
      <c r="AA35" s="108">
        <f t="shared" si="8"/>
        <v>2.8505869327774751</v>
      </c>
      <c r="AB35" s="107">
        <v>4.8480672615903524</v>
      </c>
      <c r="AC35" s="108">
        <f t="shared" si="9"/>
        <v>236.93225102928918</v>
      </c>
      <c r="AD35" s="107">
        <v>20.777816244714376</v>
      </c>
      <c r="AE35" s="108">
        <f t="shared" si="10"/>
        <v>1015.4427545459008</v>
      </c>
      <c r="AF35" s="106" t="s">
        <v>730</v>
      </c>
      <c r="AG35" s="8" t="s">
        <v>726</v>
      </c>
    </row>
    <row r="36" spans="4:33">
      <c r="D36" s="8" t="s">
        <v>679</v>
      </c>
      <c r="E36" s="98">
        <v>5.0699413113263602E-3</v>
      </c>
      <c r="F36" s="132">
        <v>11.504999999999999</v>
      </c>
      <c r="G36" s="132">
        <v>0.254</v>
      </c>
      <c r="H36" s="103">
        <v>1.5340204408845722E+16</v>
      </c>
      <c r="I36" s="56">
        <v>463000</v>
      </c>
      <c r="J36" s="56">
        <v>14400</v>
      </c>
      <c r="K36" s="56">
        <v>753259751.72772598</v>
      </c>
      <c r="L36" s="56">
        <v>7286492.6596277198</v>
      </c>
      <c r="M36" s="105">
        <v>4.9103631975944783E-8</v>
      </c>
      <c r="N36" s="107">
        <v>756.1722353793474</v>
      </c>
      <c r="O36" s="108">
        <f t="shared" si="2"/>
        <v>34251.029795430673</v>
      </c>
      <c r="P36" s="107">
        <v>188.9729987033696</v>
      </c>
      <c r="Q36" s="108">
        <f t="shared" si="3"/>
        <v>8559.5840554419956</v>
      </c>
      <c r="R36" s="107">
        <v>15.50039448730762</v>
      </c>
      <c r="S36" s="108">
        <f t="shared" si="4"/>
        <v>702.09464006485894</v>
      </c>
      <c r="T36" s="107">
        <v>0.3977579896648607</v>
      </c>
      <c r="U36" s="108">
        <f t="shared" si="5"/>
        <v>18.016557760213473</v>
      </c>
      <c r="V36" s="107">
        <v>21.501947278468833</v>
      </c>
      <c r="W36" s="108">
        <f t="shared" si="6"/>
        <v>973.93662771174763</v>
      </c>
      <c r="X36" s="107">
        <v>4.2386188575696382</v>
      </c>
      <c r="Y36" s="108">
        <f t="shared" si="7"/>
        <v>191.98940927692394</v>
      </c>
      <c r="Z36" s="107">
        <v>0.83400700508447334</v>
      </c>
      <c r="AA36" s="108">
        <f t="shared" si="8"/>
        <v>37.776577139751431</v>
      </c>
      <c r="AB36" s="107">
        <v>4.7417069925882807</v>
      </c>
      <c r="AC36" s="108">
        <f t="shared" si="9"/>
        <v>214.77692499892979</v>
      </c>
      <c r="AD36" s="107">
        <v>9.1696743241181</v>
      </c>
      <c r="AE36" s="108">
        <f t="shared" si="10"/>
        <v>415.34292558653044</v>
      </c>
      <c r="AF36" s="106" t="s">
        <v>729</v>
      </c>
      <c r="AG36" s="8" t="s">
        <v>726</v>
      </c>
    </row>
    <row r="37" spans="4:33">
      <c r="D37" s="8" t="s">
        <v>680</v>
      </c>
      <c r="E37" s="98">
        <v>2.7696403148731335E-3</v>
      </c>
      <c r="F37" s="132">
        <v>11.629999999999997</v>
      </c>
      <c r="G37" s="132">
        <v>0.24199999999999999</v>
      </c>
      <c r="H37" s="103">
        <v>8891254246362367</v>
      </c>
      <c r="I37" s="56">
        <v>481000</v>
      </c>
      <c r="J37" s="56">
        <v>12900</v>
      </c>
      <c r="K37" s="56">
        <v>169989541.387788</v>
      </c>
      <c r="L37" s="56">
        <v>1531238.8192439801</v>
      </c>
      <c r="M37" s="105">
        <v>1.911873585859216E-8</v>
      </c>
      <c r="N37" s="107">
        <v>504.56026330097029</v>
      </c>
      <c r="O37" s="108">
        <f t="shared" si="2"/>
        <v>24248.082075166458</v>
      </c>
      <c r="P37" s="107">
        <v>190.78379287943338</v>
      </c>
      <c r="Q37" s="108">
        <f t="shared" si="3"/>
        <v>9168.6591371397099</v>
      </c>
      <c r="R37" s="107">
        <v>6.4186168924248044</v>
      </c>
      <c r="S37" s="108">
        <f t="shared" si="4"/>
        <v>308.46493578058039</v>
      </c>
      <c r="T37" s="107">
        <v>1.9288695150167998</v>
      </c>
      <c r="U37" s="108">
        <f t="shared" si="5"/>
        <v>92.697324213410639</v>
      </c>
      <c r="V37" s="107">
        <v>16.001323792868867</v>
      </c>
      <c r="W37" s="108">
        <f t="shared" si="6"/>
        <v>768.98923847547474</v>
      </c>
      <c r="X37" s="107">
        <v>1.8760156365858405</v>
      </c>
      <c r="Y37" s="108">
        <f t="shared" si="7"/>
        <v>90.157280386336026</v>
      </c>
      <c r="Z37" s="107">
        <v>0.50492569305942137</v>
      </c>
      <c r="AA37" s="108">
        <f t="shared" si="8"/>
        <v>24.265643844136648</v>
      </c>
      <c r="AB37" s="107">
        <v>5.4140999475317901</v>
      </c>
      <c r="AC37" s="108">
        <f t="shared" si="9"/>
        <v>260.19000987518473</v>
      </c>
      <c r="AD37" s="107">
        <v>9.7742768458328424</v>
      </c>
      <c r="AE37" s="108">
        <f t="shared" si="10"/>
        <v>469.73074263237993</v>
      </c>
      <c r="AF37" s="106" t="s">
        <v>728</v>
      </c>
      <c r="AG37" s="8" t="s">
        <v>726</v>
      </c>
    </row>
    <row r="38" spans="4:33">
      <c r="D38" s="8" t="s">
        <v>681</v>
      </c>
      <c r="E38" s="98">
        <v>1.6386910874245476E-2</v>
      </c>
      <c r="F38" s="132">
        <v>11.876999999999999</v>
      </c>
      <c r="G38" s="132">
        <v>0.247</v>
      </c>
      <c r="H38" s="103">
        <v>5.2635918169815384E+16</v>
      </c>
      <c r="I38" s="56">
        <v>496000</v>
      </c>
      <c r="J38" s="56">
        <v>13500</v>
      </c>
      <c r="K38" s="56">
        <v>244673345.1462</v>
      </c>
      <c r="L38" s="56">
        <v>2350690.6312851598</v>
      </c>
      <c r="M38" s="105">
        <v>4.6484103185362595E-9</v>
      </c>
      <c r="N38" s="107">
        <v>630.68616671531004</v>
      </c>
      <c r="O38" s="108">
        <f t="shared" si="2"/>
        <v>30326.557093432133</v>
      </c>
      <c r="P38" s="107">
        <v>186.61880229020869</v>
      </c>
      <c r="Q38" s="108">
        <f t="shared" si="3"/>
        <v>8973.5688858332323</v>
      </c>
      <c r="R38" s="107">
        <v>84.541581255359347</v>
      </c>
      <c r="S38" s="108">
        <f t="shared" si="4"/>
        <v>4065.1836460319951</v>
      </c>
      <c r="T38" s="107">
        <v>0.49337883333710725</v>
      </c>
      <c r="U38" s="108">
        <f t="shared" si="5"/>
        <v>23.724131188440573</v>
      </c>
      <c r="V38" s="107">
        <v>81.743242897972479</v>
      </c>
      <c r="W38" s="108">
        <f t="shared" si="6"/>
        <v>3930.6254894705226</v>
      </c>
      <c r="X38" s="107">
        <v>6.1980797277369195</v>
      </c>
      <c r="Y38" s="108">
        <f t="shared" si="7"/>
        <v>298.03478917543072</v>
      </c>
      <c r="Z38" s="107">
        <v>0.35470012365564851</v>
      </c>
      <c r="AA38" s="108">
        <f t="shared" si="8"/>
        <v>17.055762626146304</v>
      </c>
      <c r="AB38" s="107">
        <v>6.7251760134075846</v>
      </c>
      <c r="AC38" s="108">
        <f t="shared" si="9"/>
        <v>323.38022474186994</v>
      </c>
      <c r="AD38" s="107">
        <v>29.103953473581164</v>
      </c>
      <c r="AE38" s="108">
        <f t="shared" si="10"/>
        <v>1399.4641919260059</v>
      </c>
      <c r="AF38" s="106" t="s">
        <v>730</v>
      </c>
      <c r="AG38" s="8" t="s">
        <v>726</v>
      </c>
    </row>
    <row r="39" spans="4:33">
      <c r="D39" s="8" t="s">
        <v>682</v>
      </c>
      <c r="E39" s="98">
        <v>3.4122377455447169E-3</v>
      </c>
      <c r="F39" s="132">
        <v>11.795999999999999</v>
      </c>
      <c r="G39" s="132">
        <v>0.24399999999999999</v>
      </c>
      <c r="H39" s="103">
        <v>1.1019440100248926E+16</v>
      </c>
      <c r="I39" s="56">
        <v>426000</v>
      </c>
      <c r="J39" s="56">
        <v>10900</v>
      </c>
      <c r="K39" s="56">
        <v>687793484.65728796</v>
      </c>
      <c r="L39" s="56">
        <v>5880098.8791740295</v>
      </c>
      <c r="M39" s="105">
        <v>6.2416373100639741E-8</v>
      </c>
      <c r="N39" s="107">
        <v>649.14891939571885</v>
      </c>
      <c r="O39" s="108">
        <f t="shared" si="2"/>
        <v>31382.625627835656</v>
      </c>
      <c r="P39" s="107">
        <v>190.30098468130598</v>
      </c>
      <c r="Q39" s="108">
        <f t="shared" si="3"/>
        <v>9199.9607184454326</v>
      </c>
      <c r="R39" s="107">
        <v>7.7472695068545896</v>
      </c>
      <c r="S39" s="108">
        <f t="shared" si="4"/>
        <v>374.53602911006857</v>
      </c>
      <c r="T39" s="107">
        <v>0.36893021510167623</v>
      </c>
      <c r="U39" s="108">
        <f t="shared" si="5"/>
        <v>17.835659087456445</v>
      </c>
      <c r="V39" s="107">
        <v>17.096301928981173</v>
      </c>
      <c r="W39" s="108">
        <f t="shared" si="6"/>
        <v>826.50810473058164</v>
      </c>
      <c r="X39" s="107">
        <v>2.0569459642760477</v>
      </c>
      <c r="Y39" s="108">
        <f t="shared" si="7"/>
        <v>99.441535223771552</v>
      </c>
      <c r="Z39" s="107">
        <v>-4.2362640387266073E-2</v>
      </c>
      <c r="AA39" s="108">
        <f t="shared" si="8"/>
        <v>-2.0479905983942239</v>
      </c>
      <c r="AB39" s="107">
        <v>6.4726036472325577</v>
      </c>
      <c r="AC39" s="108">
        <f t="shared" si="9"/>
        <v>312.91324845391495</v>
      </c>
      <c r="AD39" s="107">
        <v>11.866435515029242</v>
      </c>
      <c r="AE39" s="108">
        <f t="shared" si="10"/>
        <v>573.67407104624976</v>
      </c>
      <c r="AF39" s="106" t="s">
        <v>729</v>
      </c>
      <c r="AG39" s="8" t="s">
        <v>726</v>
      </c>
    </row>
    <row r="40" spans="4:33">
      <c r="D40" s="8" t="s">
        <v>683</v>
      </c>
      <c r="E40" s="98">
        <v>1.6749883895832646E-3</v>
      </c>
      <c r="F40" s="132">
        <v>11.687999999999999</v>
      </c>
      <c r="G40" s="132">
        <v>0.25700000000000001</v>
      </c>
      <c r="H40" s="103">
        <v>5088551670433548</v>
      </c>
      <c r="I40" s="56">
        <v>638000</v>
      </c>
      <c r="J40" s="56">
        <v>19600</v>
      </c>
      <c r="K40" s="56">
        <v>101657203.031498</v>
      </c>
      <c r="L40" s="56">
        <v>1061948.9102053901</v>
      </c>
      <c r="M40" s="105">
        <v>1.9977630102916247E-8</v>
      </c>
      <c r="N40" s="107">
        <v>322.761493376234</v>
      </c>
      <c r="O40" s="108">
        <f t="shared" si="2"/>
        <v>14678.740601484134</v>
      </c>
      <c r="P40" s="107">
        <v>128.62490341133031</v>
      </c>
      <c r="Q40" s="108">
        <f t="shared" si="3"/>
        <v>5849.6804321853251</v>
      </c>
      <c r="R40" s="107">
        <v>3.2736406608111994</v>
      </c>
      <c r="S40" s="108">
        <f t="shared" si="4"/>
        <v>148.88059160918792</v>
      </c>
      <c r="T40" s="107">
        <v>3.9353115124534437</v>
      </c>
      <c r="U40" s="108">
        <f t="shared" si="5"/>
        <v>178.97245508776592</v>
      </c>
      <c r="V40" s="107">
        <v>8.9639410938651523</v>
      </c>
      <c r="W40" s="108">
        <f t="shared" si="6"/>
        <v>407.66748445562598</v>
      </c>
      <c r="X40" s="107">
        <v>1.3013865198663843</v>
      </c>
      <c r="Y40" s="108">
        <f t="shared" si="7"/>
        <v>59.18523596964318</v>
      </c>
      <c r="Z40" s="107">
        <v>-1.6584855964714314E-2</v>
      </c>
      <c r="AA40" s="108">
        <f t="shared" si="8"/>
        <v>-0.75425601757035365</v>
      </c>
      <c r="AB40" s="107">
        <v>5.5659791313787412</v>
      </c>
      <c r="AC40" s="108">
        <f t="shared" si="9"/>
        <v>253.1329341928199</v>
      </c>
      <c r="AD40" s="107">
        <v>8.021477729910627</v>
      </c>
      <c r="AE40" s="108">
        <f t="shared" si="10"/>
        <v>364.80557084511827</v>
      </c>
      <c r="AF40" s="106" t="s">
        <v>728</v>
      </c>
      <c r="AG40" s="8" t="s">
        <v>726</v>
      </c>
    </row>
    <row r="41" spans="4:33">
      <c r="D41" s="8" t="s">
        <v>684</v>
      </c>
      <c r="E41" s="98">
        <v>6.0232398828251365E-3</v>
      </c>
      <c r="F41" s="132">
        <v>11.713000000000001</v>
      </c>
      <c r="G41" s="132">
        <v>0.24199999999999999</v>
      </c>
      <c r="H41" s="103">
        <v>1.9474138094117652E+16</v>
      </c>
      <c r="I41" s="56">
        <v>612000</v>
      </c>
      <c r="J41" s="56">
        <v>16000</v>
      </c>
      <c r="K41" s="56">
        <v>174721877.6083</v>
      </c>
      <c r="L41" s="56">
        <v>2038612.0025515102</v>
      </c>
      <c r="M41" s="105">
        <v>8.9719954107276452E-9</v>
      </c>
      <c r="N41" s="107">
        <v>523.64615202980144</v>
      </c>
      <c r="O41" s="108">
        <f t="shared" si="2"/>
        <v>25344.906523657293</v>
      </c>
      <c r="P41" s="107">
        <v>188.33381051038771</v>
      </c>
      <c r="Q41" s="108">
        <f t="shared" si="3"/>
        <v>9115.5120764800467</v>
      </c>
      <c r="R41" s="107">
        <v>31.86729800610178</v>
      </c>
      <c r="S41" s="108">
        <f t="shared" si="4"/>
        <v>1542.4035601052487</v>
      </c>
      <c r="T41" s="107">
        <v>0.61348319884435387</v>
      </c>
      <c r="U41" s="108">
        <f t="shared" si="5"/>
        <v>29.693093834974867</v>
      </c>
      <c r="V41" s="107">
        <v>29.85411912152032</v>
      </c>
      <c r="W41" s="108">
        <f t="shared" si="6"/>
        <v>1444.9640383073038</v>
      </c>
      <c r="X41" s="107">
        <v>4.684079000460927</v>
      </c>
      <c r="Y41" s="108">
        <f t="shared" si="7"/>
        <v>226.71329476197869</v>
      </c>
      <c r="Z41" s="107">
        <v>-4.5321073985686147E-2</v>
      </c>
      <c r="AA41" s="108">
        <f t="shared" si="8"/>
        <v>-2.1935774363402558</v>
      </c>
      <c r="AB41" s="107">
        <v>10.113657864251049</v>
      </c>
      <c r="AC41" s="108">
        <f t="shared" si="9"/>
        <v>489.50939902467996</v>
      </c>
      <c r="AD41" s="107">
        <v>15.732807009896556</v>
      </c>
      <c r="AE41" s="108">
        <f t="shared" si="10"/>
        <v>761.48086159883633</v>
      </c>
      <c r="AF41" s="106" t="s">
        <v>730</v>
      </c>
      <c r="AG41" s="8" t="s">
        <v>726</v>
      </c>
    </row>
    <row r="42" spans="4:33">
      <c r="D42" s="8" t="s">
        <v>685</v>
      </c>
      <c r="E42" s="98">
        <v>2.1105611276401419E-3</v>
      </c>
      <c r="F42" s="132">
        <v>11.810000000000002</v>
      </c>
      <c r="G42" s="132">
        <v>0.252</v>
      </c>
      <c r="H42" s="103">
        <v>6607278304541434</v>
      </c>
      <c r="I42" s="56">
        <v>571000</v>
      </c>
      <c r="J42" s="56">
        <v>17600</v>
      </c>
      <c r="K42" s="56">
        <v>506610036.57755798</v>
      </c>
      <c r="L42" s="56">
        <v>5254722.0630866401</v>
      </c>
      <c r="M42" s="105">
        <v>7.6674541804807223E-8</v>
      </c>
      <c r="N42" s="107">
        <v>579.62529575977976</v>
      </c>
      <c r="O42" s="108">
        <f t="shared" si="2"/>
        <v>27164.185487789684</v>
      </c>
      <c r="P42" s="107">
        <v>190.48031450269693</v>
      </c>
      <c r="Q42" s="108">
        <f t="shared" si="3"/>
        <v>8926.8750566541712</v>
      </c>
      <c r="R42" s="107">
        <v>6.2042269779056642</v>
      </c>
      <c r="S42" s="108">
        <f t="shared" si="4"/>
        <v>290.76158971851555</v>
      </c>
      <c r="T42" s="107">
        <v>0.76057794145679036</v>
      </c>
      <c r="U42" s="108">
        <f t="shared" si="5"/>
        <v>35.644545589701174</v>
      </c>
      <c r="V42" s="107">
        <v>11.308151251564244</v>
      </c>
      <c r="W42" s="108">
        <f t="shared" si="6"/>
        <v>529.95740587687987</v>
      </c>
      <c r="X42" s="107">
        <v>1.9227740317967179</v>
      </c>
      <c r="Y42" s="108">
        <f t="shared" si="7"/>
        <v>90.110957601266833</v>
      </c>
      <c r="Z42" s="107">
        <v>-0.32235001770092842</v>
      </c>
      <c r="AA42" s="108">
        <f t="shared" si="8"/>
        <v>-15.106959162888751</v>
      </c>
      <c r="AB42" s="107">
        <v>5.7177466670901334</v>
      </c>
      <c r="AC42" s="108">
        <f t="shared" si="9"/>
        <v>267.96265134259716</v>
      </c>
      <c r="AD42" s="107">
        <v>10.981159598373956</v>
      </c>
      <c r="AE42" s="108">
        <f t="shared" si="10"/>
        <v>514.63291609839871</v>
      </c>
      <c r="AF42" s="106" t="s">
        <v>729</v>
      </c>
      <c r="AG42" s="8" t="s">
        <v>726</v>
      </c>
    </row>
    <row r="43" spans="4:33">
      <c r="D43" s="8" t="s">
        <v>686</v>
      </c>
      <c r="E43" s="98">
        <v>2.6087020954857067E-3</v>
      </c>
      <c r="F43" s="132">
        <v>11.786999999999999</v>
      </c>
      <c r="G43" s="132">
        <v>0.253</v>
      </c>
      <c r="H43" s="103">
        <v>8118626417693839</v>
      </c>
      <c r="I43" s="56">
        <v>590000</v>
      </c>
      <c r="J43" s="56">
        <v>18400</v>
      </c>
      <c r="K43" s="56">
        <v>174839330.403054</v>
      </c>
      <c r="L43" s="56">
        <v>2400204.7887643999</v>
      </c>
      <c r="M43" s="105">
        <v>2.1535580208741582E-8</v>
      </c>
      <c r="N43" s="107">
        <v>459.13955696311746</v>
      </c>
      <c r="O43" s="108">
        <f t="shared" si="2"/>
        <v>21390.821968080101</v>
      </c>
      <c r="P43" s="107">
        <v>190.61173549229255</v>
      </c>
      <c r="Q43" s="108">
        <f t="shared" si="3"/>
        <v>8880.3973369472424</v>
      </c>
      <c r="R43" s="107">
        <v>7.3000091575511901</v>
      </c>
      <c r="S43" s="108">
        <f t="shared" si="4"/>
        <v>340.09963612670305</v>
      </c>
      <c r="T43" s="107">
        <v>3.5792622988309013</v>
      </c>
      <c r="U43" s="108">
        <f t="shared" si="5"/>
        <v>166.75401073644201</v>
      </c>
      <c r="V43" s="107">
        <v>16.41088617589125</v>
      </c>
      <c r="W43" s="108">
        <f t="shared" si="6"/>
        <v>764.56567334083059</v>
      </c>
      <c r="X43" s="107">
        <v>2.272100687977046</v>
      </c>
      <c r="Y43" s="108">
        <f t="shared" si="7"/>
        <v>105.85474628136538</v>
      </c>
      <c r="Z43" s="107">
        <v>0.542460984658654</v>
      </c>
      <c r="AA43" s="108">
        <f t="shared" si="8"/>
        <v>25.272678364314441</v>
      </c>
      <c r="AB43" s="107">
        <v>6.1127249557555903</v>
      </c>
      <c r="AC43" s="108">
        <f t="shared" si="9"/>
        <v>284.78533222723769</v>
      </c>
      <c r="AD43" s="107">
        <v>8.6767385803099817</v>
      </c>
      <c r="AE43" s="108">
        <f t="shared" si="10"/>
        <v>404.23999069610176</v>
      </c>
      <c r="AF43" s="106" t="s">
        <v>728</v>
      </c>
      <c r="AG43" s="8" t="s">
        <v>726</v>
      </c>
    </row>
    <row r="44" spans="4:33">
      <c r="D44" s="8" t="s">
        <v>687</v>
      </c>
      <c r="E44" s="98">
        <v>6.5751006543454124E-3</v>
      </c>
      <c r="F44" s="132">
        <v>11.622</v>
      </c>
      <c r="G44" s="132">
        <v>0.25600000000000001</v>
      </c>
      <c r="H44" s="103">
        <v>1.993969998443526E+16</v>
      </c>
      <c r="I44" s="56">
        <v>609000</v>
      </c>
      <c r="J44" s="56">
        <v>15900.000000000002</v>
      </c>
      <c r="K44" s="56">
        <v>236189761.16863799</v>
      </c>
      <c r="L44" s="56">
        <v>2801615.4990581097</v>
      </c>
      <c r="M44" s="105">
        <v>1.1845201349719678E-8</v>
      </c>
      <c r="N44" s="107">
        <v>647.38871532121368</v>
      </c>
      <c r="O44" s="108">
        <f t="shared" si="2"/>
        <v>29390.43613071541</v>
      </c>
      <c r="P44" s="107">
        <v>188.43298424854223</v>
      </c>
      <c r="Q44" s="108">
        <f t="shared" si="3"/>
        <v>8554.5630583459279</v>
      </c>
      <c r="R44" s="107">
        <v>41.650488543142103</v>
      </c>
      <c r="S44" s="108">
        <f t="shared" si="4"/>
        <v>1890.8671009703028</v>
      </c>
      <c r="T44" s="107">
        <v>0.6244634454062471</v>
      </c>
      <c r="U44" s="108">
        <f t="shared" si="5"/>
        <v>28.349664697310171</v>
      </c>
      <c r="V44" s="107">
        <v>37.858037679078663</v>
      </c>
      <c r="W44" s="108">
        <f t="shared" si="6"/>
        <v>1718.6957574462976</v>
      </c>
      <c r="X44" s="107">
        <v>5.1759756559470684</v>
      </c>
      <c r="Y44" s="108">
        <f t="shared" si="7"/>
        <v>234.98120731803448</v>
      </c>
      <c r="Z44" s="107">
        <v>0.46896905029165931</v>
      </c>
      <c r="AA44" s="108">
        <f t="shared" si="8"/>
        <v>21.290462119100251</v>
      </c>
      <c r="AB44" s="107">
        <v>6.8050321718653679</v>
      </c>
      <c r="AC44" s="108">
        <f t="shared" si="9"/>
        <v>308.93782773991916</v>
      </c>
      <c r="AD44" s="107">
        <v>16.464019555682047</v>
      </c>
      <c r="AE44" s="108">
        <f t="shared" si="10"/>
        <v>747.44076279740909</v>
      </c>
      <c r="AF44" s="106" t="s">
        <v>730</v>
      </c>
      <c r="AG44" s="8" t="s">
        <v>726</v>
      </c>
    </row>
    <row r="45" spans="4:33">
      <c r="D45" s="8" t="s">
        <v>688</v>
      </c>
      <c r="E45" s="98">
        <v>2.5212932391504069E-3</v>
      </c>
      <c r="F45" s="132">
        <v>11.957000000000003</v>
      </c>
      <c r="G45" s="132">
        <v>0.25800000000000001</v>
      </c>
      <c r="H45" s="103">
        <v>7805508315714230</v>
      </c>
      <c r="I45" s="56">
        <v>687000</v>
      </c>
      <c r="J45" s="56">
        <v>18500</v>
      </c>
      <c r="K45" s="56">
        <v>529616052.616512</v>
      </c>
      <c r="L45" s="56">
        <v>6099269.21362847</v>
      </c>
      <c r="M45" s="105">
        <v>6.7851577526383098E-8</v>
      </c>
      <c r="N45" s="107">
        <v>510.45751711648279</v>
      </c>
      <c r="O45" s="108">
        <f t="shared" si="2"/>
        <v>23657.133845588316</v>
      </c>
      <c r="P45" s="107">
        <v>190.57564072813653</v>
      </c>
      <c r="Q45" s="108">
        <f t="shared" si="3"/>
        <v>8832.2206828927483</v>
      </c>
      <c r="R45" s="107">
        <v>7.8902832938424696</v>
      </c>
      <c r="S45" s="108">
        <f t="shared" si="4"/>
        <v>365.67487342819544</v>
      </c>
      <c r="T45" s="107">
        <v>1.3665344218535733</v>
      </c>
      <c r="U45" s="108">
        <f t="shared" si="5"/>
        <v>63.331984814353405</v>
      </c>
      <c r="V45" s="107">
        <v>14.276465086808246</v>
      </c>
      <c r="W45" s="108">
        <f t="shared" si="6"/>
        <v>661.64222109676825</v>
      </c>
      <c r="X45" s="107">
        <v>2.2062804708353121</v>
      </c>
      <c r="Y45" s="108">
        <f t="shared" si="7"/>
        <v>102.24998290611563</v>
      </c>
      <c r="Z45" s="107">
        <v>-0.37200928423300378</v>
      </c>
      <c r="AA45" s="108">
        <f t="shared" si="8"/>
        <v>-17.240755858814058</v>
      </c>
      <c r="AB45" s="107">
        <v>5.9745639900869296</v>
      </c>
      <c r="AC45" s="108">
        <f t="shared" si="9"/>
        <v>276.89093654833113</v>
      </c>
      <c r="AD45" s="107">
        <v>10.140152663892533</v>
      </c>
      <c r="AE45" s="108">
        <f t="shared" si="10"/>
        <v>469.94498217892652</v>
      </c>
      <c r="AF45" s="106" t="s">
        <v>729</v>
      </c>
      <c r="AG45" s="8" t="s">
        <v>726</v>
      </c>
    </row>
    <row r="46" spans="4:33">
      <c r="D46" s="8" t="s">
        <v>689</v>
      </c>
      <c r="E46" s="98">
        <v>5.6476286999358975E-3</v>
      </c>
      <c r="F46" s="132">
        <v>11.995000000000001</v>
      </c>
      <c r="G46" s="132">
        <v>0.248</v>
      </c>
      <c r="H46" s="103">
        <v>1.8246938833325332E+16</v>
      </c>
      <c r="I46" s="56">
        <v>596000</v>
      </c>
      <c r="J46" s="56">
        <v>16000</v>
      </c>
      <c r="K46" s="56">
        <v>336301474.13793099</v>
      </c>
      <c r="L46" s="56">
        <v>4542983.1878306894</v>
      </c>
      <c r="M46" s="105">
        <v>1.8430569489482046E-8</v>
      </c>
      <c r="N46" s="107">
        <v>585.2573420766015</v>
      </c>
      <c r="O46" s="108">
        <f t="shared" si="2"/>
        <v>28307.104105680792</v>
      </c>
      <c r="P46" s="107">
        <v>190.30908055535573</v>
      </c>
      <c r="Q46" s="108">
        <f t="shared" si="3"/>
        <v>9204.6670212156951</v>
      </c>
      <c r="R46" s="107">
        <v>11.989422874208714</v>
      </c>
      <c r="S46" s="108">
        <f t="shared" si="4"/>
        <v>579.89164264569979</v>
      </c>
      <c r="T46" s="107">
        <v>2.0688742049569555</v>
      </c>
      <c r="U46" s="108">
        <f t="shared" si="5"/>
        <v>100.06510519539792</v>
      </c>
      <c r="V46" s="107">
        <v>18.141931136982173</v>
      </c>
      <c r="W46" s="108">
        <f t="shared" si="6"/>
        <v>877.46961285524674</v>
      </c>
      <c r="X46" s="107">
        <v>3.4695569720523869</v>
      </c>
      <c r="Y46" s="108">
        <f t="shared" si="7"/>
        <v>167.8118382248725</v>
      </c>
      <c r="Z46" s="107">
        <v>0.24257613952942902</v>
      </c>
      <c r="AA46" s="108">
        <f t="shared" si="8"/>
        <v>11.732664490546377</v>
      </c>
      <c r="AB46" s="107">
        <v>7.0525461157702152</v>
      </c>
      <c r="AC46" s="108">
        <f t="shared" si="9"/>
        <v>341.11004297848285</v>
      </c>
      <c r="AD46" s="107">
        <v>12.001845421391829</v>
      </c>
      <c r="AE46" s="108">
        <f t="shared" si="10"/>
        <v>580.49248318385082</v>
      </c>
      <c r="AF46" s="106" t="s">
        <v>728</v>
      </c>
      <c r="AG46" s="8" t="s">
        <v>726</v>
      </c>
    </row>
    <row r="47" spans="4:33">
      <c r="D47" s="8" t="s">
        <v>690</v>
      </c>
      <c r="E47" s="98">
        <v>1.5139660446236648E-2</v>
      </c>
      <c r="F47" s="132">
        <v>11.822999999999997</v>
      </c>
      <c r="G47" s="132">
        <v>0.248</v>
      </c>
      <c r="H47" s="103">
        <v>4.8213365908370024E+16</v>
      </c>
      <c r="I47" s="56">
        <v>606000</v>
      </c>
      <c r="J47" s="56">
        <v>21700</v>
      </c>
      <c r="K47" s="56">
        <v>616156987.72880006</v>
      </c>
      <c r="L47" s="56">
        <v>8968908.2394521795</v>
      </c>
      <c r="M47" s="105">
        <v>1.2779796144077817E-8</v>
      </c>
      <c r="N47" s="107">
        <v>756.0424132974382</v>
      </c>
      <c r="O47" s="108">
        <f t="shared" si="2"/>
        <v>36043.102630708097</v>
      </c>
      <c r="P47" s="107">
        <v>187.18273195872638</v>
      </c>
      <c r="Q47" s="108">
        <f t="shared" si="3"/>
        <v>8923.6348385000856</v>
      </c>
      <c r="R47" s="107">
        <v>68.342217284819867</v>
      </c>
      <c r="S47" s="108">
        <f t="shared" si="4"/>
        <v>3258.104979671069</v>
      </c>
      <c r="T47" s="107">
        <v>0.57062423410316587</v>
      </c>
      <c r="U47" s="108">
        <f t="shared" si="5"/>
        <v>27.203589999200521</v>
      </c>
      <c r="V47" s="107">
        <v>58.081050608643494</v>
      </c>
      <c r="W47" s="108">
        <f t="shared" si="6"/>
        <v>2768.9204086531927</v>
      </c>
      <c r="X47" s="107">
        <v>7.7728361086715276</v>
      </c>
      <c r="Y47" s="108">
        <f t="shared" si="7"/>
        <v>370.55742464848163</v>
      </c>
      <c r="Z47" s="107">
        <v>0.77774025757886234</v>
      </c>
      <c r="AA47" s="108">
        <f t="shared" si="8"/>
        <v>37.077512360301959</v>
      </c>
      <c r="AB47" s="107">
        <v>8.4055232218121994</v>
      </c>
      <c r="AC47" s="108">
        <f t="shared" si="9"/>
        <v>400.71976230437741</v>
      </c>
      <c r="AD47" s="107">
        <v>28.179521082886993</v>
      </c>
      <c r="AE47" s="108">
        <f t="shared" si="10"/>
        <v>1343.4132167861808</v>
      </c>
      <c r="AF47" s="106" t="s">
        <v>730</v>
      </c>
      <c r="AG47" s="8" t="s">
        <v>726</v>
      </c>
    </row>
    <row r="48" spans="4:33">
      <c r="D48" s="8" t="s">
        <v>691</v>
      </c>
      <c r="E48" s="98">
        <v>1.053480613403754E-2</v>
      </c>
      <c r="F48" s="132">
        <v>11.577999999999999</v>
      </c>
      <c r="G48" s="132">
        <v>0.247</v>
      </c>
      <c r="H48" s="103">
        <v>3.298666789883922E+16</v>
      </c>
      <c r="I48" s="56">
        <v>587000</v>
      </c>
      <c r="J48" s="56">
        <v>15200</v>
      </c>
      <c r="K48" s="56">
        <v>888570226.52310205</v>
      </c>
      <c r="L48" s="56">
        <v>4020068.1466842298</v>
      </c>
      <c r="M48" s="105">
        <v>2.6937253233581991E-8</v>
      </c>
      <c r="N48" s="107">
        <v>781.58494699798212</v>
      </c>
      <c r="O48" s="108">
        <f t="shared" si="2"/>
        <v>36636.39885158962</v>
      </c>
      <c r="P48" s="107">
        <v>188.60599491701859</v>
      </c>
      <c r="Q48" s="108">
        <f t="shared" si="3"/>
        <v>8840.8105633572522</v>
      </c>
      <c r="R48" s="107">
        <v>37.176489779114583</v>
      </c>
      <c r="S48" s="108">
        <f t="shared" si="4"/>
        <v>1742.6291443829498</v>
      </c>
      <c r="T48" s="107">
        <v>0.77448560097390584</v>
      </c>
      <c r="U48" s="108">
        <f t="shared" si="5"/>
        <v>36.303620599497492</v>
      </c>
      <c r="V48" s="107">
        <v>34.062336916702016</v>
      </c>
      <c r="W48" s="108">
        <f t="shared" si="6"/>
        <v>1596.6548049456514</v>
      </c>
      <c r="X48" s="107">
        <v>6.5225852967091953</v>
      </c>
      <c r="Y48" s="108">
        <f t="shared" si="7"/>
        <v>305.74288487975326</v>
      </c>
      <c r="Z48" s="107">
        <v>-0.37065546962200524</v>
      </c>
      <c r="AA48" s="108">
        <f t="shared" si="8"/>
        <v>-17.374287559852537</v>
      </c>
      <c r="AB48" s="107">
        <v>6.4672517129697216</v>
      </c>
      <c r="AC48" s="108">
        <f t="shared" si="9"/>
        <v>303.14915114479118</v>
      </c>
      <c r="AD48" s="107">
        <v>17.706956900645359</v>
      </c>
      <c r="AE48" s="108">
        <f t="shared" si="10"/>
        <v>830.00464370717395</v>
      </c>
      <c r="AF48" s="106" t="s">
        <v>729</v>
      </c>
      <c r="AG48" s="8" t="s">
        <v>726</v>
      </c>
    </row>
    <row r="49" spans="4:33">
      <c r="D49" s="8" t="s">
        <v>692</v>
      </c>
      <c r="E49" s="98">
        <v>3.4576977609032406E-3</v>
      </c>
      <c r="F49" s="132">
        <v>11.922999999999998</v>
      </c>
      <c r="G49" s="132">
        <v>0.255</v>
      </c>
      <c r="H49" s="103">
        <v>1.0799600751397308E+16</v>
      </c>
      <c r="I49" s="56">
        <v>548000</v>
      </c>
      <c r="J49" s="56">
        <v>14700</v>
      </c>
      <c r="K49" s="56">
        <v>203613745.68965501</v>
      </c>
      <c r="L49" s="56">
        <v>2892434.2129629599</v>
      </c>
      <c r="M49" s="105">
        <v>1.8853821578849608E-8</v>
      </c>
      <c r="N49" s="107">
        <v>475.3380086268163</v>
      </c>
      <c r="O49" s="108">
        <f t="shared" si="2"/>
        <v>22225.314026892276</v>
      </c>
      <c r="P49" s="107">
        <v>190.70623675016887</v>
      </c>
      <c r="Q49" s="108">
        <f t="shared" si="3"/>
        <v>8916.8253363618169</v>
      </c>
      <c r="R49" s="107">
        <v>6.1809911061631508</v>
      </c>
      <c r="S49" s="108">
        <f t="shared" si="4"/>
        <v>289.00375277954214</v>
      </c>
      <c r="T49" s="107">
        <v>3.0526663979683919</v>
      </c>
      <c r="U49" s="108">
        <f t="shared" si="5"/>
        <v>142.73310377638091</v>
      </c>
      <c r="V49" s="107">
        <v>9.2861681252291852</v>
      </c>
      <c r="W49" s="108">
        <f t="shared" si="6"/>
        <v>434.19208845924533</v>
      </c>
      <c r="X49" s="107">
        <v>2.194351422261001</v>
      </c>
      <c r="Y49" s="108">
        <f t="shared" si="7"/>
        <v>102.60098826516827</v>
      </c>
      <c r="Z49" s="107">
        <v>-7.9937127684826928E-2</v>
      </c>
      <c r="AA49" s="108">
        <f t="shared" si="8"/>
        <v>-3.7376093073968284</v>
      </c>
      <c r="AB49" s="107">
        <v>7.0348992286390368</v>
      </c>
      <c r="AC49" s="108">
        <f t="shared" si="9"/>
        <v>328.92981765907149</v>
      </c>
      <c r="AD49" s="107">
        <v>11.303200702224604</v>
      </c>
      <c r="AE49" s="108">
        <f t="shared" si="10"/>
        <v>528.5022038142115</v>
      </c>
      <c r="AF49" s="106" t="s">
        <v>728</v>
      </c>
      <c r="AG49" s="8" t="s">
        <v>726</v>
      </c>
    </row>
    <row r="50" spans="4:33">
      <c r="D50" s="8" t="s">
        <v>693</v>
      </c>
      <c r="E50" s="98">
        <v>1.4197359791073909E-2</v>
      </c>
      <c r="F50" s="132">
        <v>11.959</v>
      </c>
      <c r="G50" s="132">
        <v>0.254</v>
      </c>
      <c r="H50" s="103">
        <v>4.4652321793319592E+16</v>
      </c>
      <c r="I50" s="56">
        <v>560000</v>
      </c>
      <c r="J50" s="56">
        <v>16100</v>
      </c>
      <c r="K50" s="56">
        <v>459387503.76392603</v>
      </c>
      <c r="L50" s="56">
        <v>3589665.4621732198</v>
      </c>
      <c r="M50" s="105">
        <v>1.0288098923282746E-8</v>
      </c>
      <c r="N50" s="107">
        <v>587.30962362429716</v>
      </c>
      <c r="O50" s="108">
        <f t="shared" si="2"/>
        <v>27652.109405208539</v>
      </c>
      <c r="P50" s="107">
        <v>186.89556557223449</v>
      </c>
      <c r="Q50" s="108">
        <f t="shared" si="3"/>
        <v>8799.5435774738271</v>
      </c>
      <c r="R50" s="107">
        <v>67.724254419137225</v>
      </c>
      <c r="S50" s="108">
        <f t="shared" si="4"/>
        <v>3188.6392070805591</v>
      </c>
      <c r="T50" s="107">
        <v>0.76865745411742459</v>
      </c>
      <c r="U50" s="108">
        <f t="shared" si="5"/>
        <v>36.190450762953859</v>
      </c>
      <c r="V50" s="107">
        <v>51.590239634305128</v>
      </c>
      <c r="W50" s="108">
        <f t="shared" si="6"/>
        <v>2429.0065975852558</v>
      </c>
      <c r="X50" s="107">
        <v>7.6336013096401532</v>
      </c>
      <c r="Y50" s="108">
        <f t="shared" si="7"/>
        <v>359.41038607081333</v>
      </c>
      <c r="Z50" s="107">
        <v>5.9026291220524246E-2</v>
      </c>
      <c r="AA50" s="108">
        <f t="shared" si="8"/>
        <v>2.7791158138041316</v>
      </c>
      <c r="AB50" s="107">
        <v>7.1952673275788133</v>
      </c>
      <c r="AC50" s="108">
        <f t="shared" si="9"/>
        <v>338.77244870281504</v>
      </c>
      <c r="AD50" s="107">
        <v>28.313669979951712</v>
      </c>
      <c r="AE50" s="108">
        <f t="shared" si="10"/>
        <v>1333.0833830324509</v>
      </c>
      <c r="AF50" s="106" t="s">
        <v>730</v>
      </c>
      <c r="AG50" s="8" t="s">
        <v>726</v>
      </c>
    </row>
    <row r="51" spans="4:33">
      <c r="D51" s="8" t="s">
        <v>694</v>
      </c>
      <c r="E51" s="98">
        <v>7.4164124763991101E-3</v>
      </c>
      <c r="F51" s="132">
        <v>11.798999999999999</v>
      </c>
      <c r="G51" s="132">
        <v>0.246</v>
      </c>
      <c r="H51" s="103">
        <v>2.376179682150896E+16</v>
      </c>
      <c r="I51" s="56">
        <v>487000</v>
      </c>
      <c r="J51" s="56">
        <v>15100</v>
      </c>
      <c r="K51" s="56">
        <v>529616052.616512</v>
      </c>
      <c r="L51" s="56">
        <v>5075534.3572486099</v>
      </c>
      <c r="M51" s="105">
        <v>2.2288552359689753E-8</v>
      </c>
      <c r="N51" s="107">
        <v>618.85860121179019</v>
      </c>
      <c r="O51" s="108">
        <f t="shared" si="2"/>
        <v>29682.57168982891</v>
      </c>
      <c r="P51" s="107">
        <v>188.73204248954559</v>
      </c>
      <c r="Q51" s="108">
        <f t="shared" si="3"/>
        <v>9052.2332086753995</v>
      </c>
      <c r="R51" s="107">
        <v>24.102678090264479</v>
      </c>
      <c r="S51" s="108">
        <f t="shared" si="4"/>
        <v>1156.0467430367098</v>
      </c>
      <c r="T51" s="107">
        <v>0.63540380748635383</v>
      </c>
      <c r="U51" s="108">
        <f t="shared" si="5"/>
        <v>30.476136278583287</v>
      </c>
      <c r="V51" s="107">
        <v>21.911742404876186</v>
      </c>
      <c r="W51" s="108">
        <f t="shared" si="6"/>
        <v>1050.9619863216833</v>
      </c>
      <c r="X51" s="107">
        <v>3.5741074763873506</v>
      </c>
      <c r="Y51" s="108">
        <f t="shared" si="7"/>
        <v>171.4263988369689</v>
      </c>
      <c r="Z51" s="107">
        <v>-9.9414504181489435E-2</v>
      </c>
      <c r="AA51" s="108">
        <f t="shared" si="8"/>
        <v>-4.7682590847048525</v>
      </c>
      <c r="AB51" s="107">
        <v>7.5083030214964346</v>
      </c>
      <c r="AC51" s="108">
        <f t="shared" si="9"/>
        <v>360.12385101884729</v>
      </c>
      <c r="AD51" s="107">
        <v>17.466817513777464</v>
      </c>
      <c r="AE51" s="108">
        <f t="shared" si="10"/>
        <v>837.76821075227758</v>
      </c>
      <c r="AF51" s="106" t="s">
        <v>729</v>
      </c>
      <c r="AG51" s="8" t="s">
        <v>726</v>
      </c>
    </row>
    <row r="52" spans="4:33">
      <c r="D52" s="8" t="s">
        <v>695</v>
      </c>
      <c r="E52" s="98">
        <v>7.6202520217151376E-3</v>
      </c>
      <c r="F52" s="132">
        <v>11.200000000000003</v>
      </c>
      <c r="G52" s="132">
        <v>0.24099999999999999</v>
      </c>
      <c r="H52" s="103">
        <v>2.365623485477738E+16</v>
      </c>
      <c r="I52" s="100" t="s">
        <v>45</v>
      </c>
      <c r="J52" s="100" t="s">
        <v>45</v>
      </c>
      <c r="K52" s="100" t="s">
        <v>45</v>
      </c>
      <c r="L52" s="100" t="s">
        <v>45</v>
      </c>
      <c r="M52" s="100" t="s">
        <v>45</v>
      </c>
      <c r="N52" s="107">
        <v>2534.1980708253054</v>
      </c>
      <c r="O52" s="108">
        <f t="shared" si="2"/>
        <v>117771.86055287729</v>
      </c>
      <c r="P52" s="107">
        <v>422.75172111631457</v>
      </c>
      <c r="Q52" s="108">
        <f t="shared" si="3"/>
        <v>19646.553014534125</v>
      </c>
      <c r="R52" s="107">
        <v>1.18599865060524</v>
      </c>
      <c r="S52" s="108">
        <f t="shared" si="4"/>
        <v>55.116949737670922</v>
      </c>
      <c r="T52" s="107">
        <v>-3.8453798505707786E-2</v>
      </c>
      <c r="U52" s="108">
        <f t="shared" si="5"/>
        <v>-1.7870644948710677</v>
      </c>
      <c r="V52" s="107">
        <v>-0.66158820457230028</v>
      </c>
      <c r="W52" s="108">
        <f t="shared" si="6"/>
        <v>-30.746007847343424</v>
      </c>
      <c r="X52" s="107">
        <v>3.7575648197895068</v>
      </c>
      <c r="Y52" s="108">
        <f t="shared" si="7"/>
        <v>174.62541901096466</v>
      </c>
      <c r="Z52" s="107">
        <v>-0.31571605416698495</v>
      </c>
      <c r="AA52" s="108">
        <f t="shared" si="8"/>
        <v>-14.672281355478143</v>
      </c>
      <c r="AB52" s="107">
        <v>5.1973568812802755</v>
      </c>
      <c r="AC52" s="108">
        <f t="shared" si="9"/>
        <v>241.53691730431163</v>
      </c>
      <c r="AD52" s="107">
        <v>19.470575721395516</v>
      </c>
      <c r="AE52" s="108">
        <f t="shared" si="10"/>
        <v>904.8566310358085</v>
      </c>
      <c r="AF52" s="106" t="s">
        <v>728</v>
      </c>
      <c r="AG52" s="8" t="s">
        <v>726</v>
      </c>
    </row>
    <row r="53" spans="4:33">
      <c r="D53" s="8" t="s">
        <v>696</v>
      </c>
      <c r="E53" s="98">
        <v>4.9929753337705982E-3</v>
      </c>
      <c r="F53" s="132">
        <v>11.281000000000002</v>
      </c>
      <c r="G53" s="132">
        <v>0.252</v>
      </c>
      <c r="H53" s="103">
        <v>1.4930755621094366E+16</v>
      </c>
      <c r="I53" s="100" t="s">
        <v>45</v>
      </c>
      <c r="J53" s="100" t="s">
        <v>45</v>
      </c>
      <c r="K53" s="100" t="s">
        <v>45</v>
      </c>
      <c r="L53" s="100" t="s">
        <v>45</v>
      </c>
      <c r="M53" s="100" t="s">
        <v>45</v>
      </c>
      <c r="N53" s="107">
        <v>2126.6156970575266</v>
      </c>
      <c r="O53" s="108">
        <f t="shared" si="2"/>
        <v>95199.808248039539</v>
      </c>
      <c r="P53" s="107">
        <v>265.4896788938895</v>
      </c>
      <c r="Q53" s="108">
        <f t="shared" si="3"/>
        <v>11884.877252388762</v>
      </c>
      <c r="R53" s="107">
        <v>0.99607290407965354</v>
      </c>
      <c r="S53" s="108">
        <f t="shared" si="4"/>
        <v>44.590073138581644</v>
      </c>
      <c r="T53" s="107">
        <v>-0.6085015068801567</v>
      </c>
      <c r="U53" s="108">
        <f t="shared" si="5"/>
        <v>-27.24010118696448</v>
      </c>
      <c r="V53" s="107">
        <v>-0.84317405724986416</v>
      </c>
      <c r="W53" s="108">
        <f t="shared" si="6"/>
        <v>-37.745422777125867</v>
      </c>
      <c r="X53" s="107">
        <v>3.4109389842913318</v>
      </c>
      <c r="Y53" s="108">
        <f t="shared" si="7"/>
        <v>152.69366143567666</v>
      </c>
      <c r="Z53" s="107">
        <v>-1.2838718410022444E-2</v>
      </c>
      <c r="AA53" s="108">
        <f t="shared" si="8"/>
        <v>-0.57473643802961594</v>
      </c>
      <c r="AB53" s="107">
        <v>5.749611533924357</v>
      </c>
      <c r="AC53" s="108">
        <f t="shared" si="9"/>
        <v>257.38637981825667</v>
      </c>
      <c r="AD53" s="107">
        <v>19.099565858535424</v>
      </c>
      <c r="AE53" s="108">
        <f t="shared" si="10"/>
        <v>855.00873988150067</v>
      </c>
      <c r="AF53" s="106" t="s">
        <v>730</v>
      </c>
      <c r="AG53" s="8" t="s">
        <v>726</v>
      </c>
    </row>
    <row r="54" spans="4:33">
      <c r="D54" s="8" t="s">
        <v>697</v>
      </c>
      <c r="E54" s="98">
        <v>5.9449361392834403E-3</v>
      </c>
      <c r="F54" s="132">
        <v>10.954000000000001</v>
      </c>
      <c r="G54" s="132">
        <v>0.25900000000000001</v>
      </c>
      <c r="H54" s="103">
        <v>1.679559812260868E+16</v>
      </c>
      <c r="I54" s="100" t="s">
        <v>45</v>
      </c>
      <c r="J54" s="100" t="s">
        <v>45</v>
      </c>
      <c r="K54" s="100" t="s">
        <v>45</v>
      </c>
      <c r="L54" s="100" t="s">
        <v>45</v>
      </c>
      <c r="M54" s="100" t="s">
        <v>45</v>
      </c>
      <c r="N54" s="107">
        <v>1725.384295103253</v>
      </c>
      <c r="O54" s="108">
        <f t="shared" si="2"/>
        <v>72972.430766644917</v>
      </c>
      <c r="P54" s="107">
        <v>693.96841399842128</v>
      </c>
      <c r="Q54" s="108">
        <f t="shared" si="3"/>
        <v>29350.308907099254</v>
      </c>
      <c r="R54" s="107">
        <v>0.8944525548708766</v>
      </c>
      <c r="S54" s="108">
        <f t="shared" si="4"/>
        <v>37.829472146932751</v>
      </c>
      <c r="T54" s="107">
        <v>-0.49038422755731137</v>
      </c>
      <c r="U54" s="108">
        <f t="shared" si="5"/>
        <v>-20.740034087501115</v>
      </c>
      <c r="V54" s="107">
        <v>0.57540973348593094</v>
      </c>
      <c r="W54" s="108">
        <f t="shared" si="6"/>
        <v>24.336054905810379</v>
      </c>
      <c r="X54" s="107">
        <v>2.3059417517237448</v>
      </c>
      <c r="Y54" s="108">
        <f t="shared" si="7"/>
        <v>97.526200572903093</v>
      </c>
      <c r="Z54" s="107">
        <v>9.8677810157542512E-2</v>
      </c>
      <c r="AA54" s="108">
        <f t="shared" si="8"/>
        <v>4.1734236774738251</v>
      </c>
      <c r="AB54" s="107">
        <v>6.1040439882792468</v>
      </c>
      <c r="AC54" s="108">
        <f t="shared" si="9"/>
        <v>258.16099555062112</v>
      </c>
      <c r="AD54" s="107">
        <v>10.305976002142238</v>
      </c>
      <c r="AE54" s="108">
        <f t="shared" si="10"/>
        <v>435.87513948828598</v>
      </c>
      <c r="AF54" s="106" t="s">
        <v>729</v>
      </c>
      <c r="AG54" s="8" t="s">
        <v>726</v>
      </c>
    </row>
    <row r="55" spans="4:33">
      <c r="D55" s="8" t="s">
        <v>698</v>
      </c>
      <c r="E55" s="98">
        <v>6.9581946176520207E-3</v>
      </c>
      <c r="F55" s="132">
        <v>11.131</v>
      </c>
      <c r="G55" s="132">
        <v>0.245</v>
      </c>
      <c r="H55" s="103">
        <v>2.1117377239430852E+16</v>
      </c>
      <c r="I55" s="100" t="s">
        <v>45</v>
      </c>
      <c r="J55" s="100" t="s">
        <v>45</v>
      </c>
      <c r="K55" s="100" t="s">
        <v>45</v>
      </c>
      <c r="L55" s="100" t="s">
        <v>45</v>
      </c>
      <c r="M55" s="100" t="s">
        <v>45</v>
      </c>
      <c r="N55" s="107">
        <v>1749.9397229041829</v>
      </c>
      <c r="O55" s="108">
        <f t="shared" si="2"/>
        <v>79504.404308761063</v>
      </c>
      <c r="P55" s="107">
        <v>377.03270054627166</v>
      </c>
      <c r="Q55" s="108">
        <f t="shared" si="3"/>
        <v>17129.595876655305</v>
      </c>
      <c r="R55" s="107">
        <v>0.83776965539203307</v>
      </c>
      <c r="S55" s="108">
        <f t="shared" si="4"/>
        <v>38.062098098647837</v>
      </c>
      <c r="T55" s="107">
        <v>-0.53511819747907785</v>
      </c>
      <c r="U55" s="108">
        <f t="shared" si="5"/>
        <v>-24.311839412814759</v>
      </c>
      <c r="V55" s="107">
        <v>-0.32226195283526915</v>
      </c>
      <c r="W55" s="108">
        <f t="shared" si="6"/>
        <v>-14.641215497997475</v>
      </c>
      <c r="X55" s="107">
        <v>2.8643552350422148</v>
      </c>
      <c r="Y55" s="108">
        <f t="shared" si="7"/>
        <v>130.13525763777508</v>
      </c>
      <c r="Z55" s="107">
        <v>0.28663499116297958</v>
      </c>
      <c r="AA55" s="108">
        <f t="shared" si="8"/>
        <v>13.0225881087148</v>
      </c>
      <c r="AB55" s="107">
        <v>6.4316973482140263</v>
      </c>
      <c r="AC55" s="108">
        <f t="shared" si="9"/>
        <v>292.20907421620541</v>
      </c>
      <c r="AD55" s="107">
        <v>14.291977249645743</v>
      </c>
      <c r="AE55" s="108">
        <f t="shared" si="10"/>
        <v>649.3224439420685</v>
      </c>
      <c r="AF55" s="101" t="s">
        <v>731</v>
      </c>
      <c r="AG55" s="8" t="s">
        <v>726</v>
      </c>
    </row>
    <row r="56" spans="4:33">
      <c r="D56" s="8" t="s">
        <v>699</v>
      </c>
      <c r="E56" s="98">
        <v>5.3098457957258642E-3</v>
      </c>
      <c r="F56" s="132">
        <v>11.037000000000003</v>
      </c>
      <c r="G56" s="132">
        <v>0.25</v>
      </c>
      <c r="H56" s="103">
        <v>1.5659152403262618E+16</v>
      </c>
      <c r="I56" s="100" t="s">
        <v>45</v>
      </c>
      <c r="J56" s="100" t="s">
        <v>45</v>
      </c>
      <c r="K56" s="100" t="s">
        <v>45</v>
      </c>
      <c r="L56" s="100" t="s">
        <v>45</v>
      </c>
      <c r="M56" s="100" t="s">
        <v>45</v>
      </c>
      <c r="N56" s="107">
        <v>1562.8501513616166</v>
      </c>
      <c r="O56" s="108">
        <f t="shared" si="2"/>
        <v>68996.708482312664</v>
      </c>
      <c r="P56" s="107">
        <v>573.13667649164472</v>
      </c>
      <c r="Q56" s="108">
        <f t="shared" si="3"/>
        <v>25302.837993753135</v>
      </c>
      <c r="R56" s="107">
        <v>0.84257451933149985</v>
      </c>
      <c r="S56" s="108">
        <f t="shared" si="4"/>
        <v>37.197979879447061</v>
      </c>
      <c r="T56" s="107">
        <v>-0.39694938208880265</v>
      </c>
      <c r="U56" s="108">
        <f t="shared" si="5"/>
        <v>-17.524521320456465</v>
      </c>
      <c r="V56" s="107">
        <v>-0.19217106815315949</v>
      </c>
      <c r="W56" s="108">
        <f t="shared" si="6"/>
        <v>-8.4839683168256865</v>
      </c>
      <c r="X56" s="107">
        <v>2.3420298130704915</v>
      </c>
      <c r="Y56" s="108">
        <f t="shared" si="7"/>
        <v>103.39593218743609</v>
      </c>
      <c r="Z56" s="107">
        <v>1.7644735795880117E-2</v>
      </c>
      <c r="AA56" s="108">
        <f t="shared" si="8"/>
        <v>0.77897979591651556</v>
      </c>
      <c r="AB56" s="107">
        <v>5.1902815393049746</v>
      </c>
      <c r="AC56" s="108">
        <f t="shared" si="9"/>
        <v>229.14054939723607</v>
      </c>
      <c r="AD56" s="107">
        <v>9.3157294178181989</v>
      </c>
      <c r="AE56" s="108">
        <f t="shared" si="10"/>
        <v>411.27082233783796</v>
      </c>
      <c r="AF56" s="101" t="s">
        <v>728</v>
      </c>
      <c r="AG56" s="8" t="s">
        <v>726</v>
      </c>
    </row>
    <row r="57" spans="4:33">
      <c r="D57" s="8" t="s">
        <v>700</v>
      </c>
      <c r="E57" s="98">
        <v>5.6522407926508879E-3</v>
      </c>
      <c r="F57" s="132">
        <v>10.992000000000001</v>
      </c>
      <c r="G57" s="132">
        <v>0.255</v>
      </c>
      <c r="H57" s="103">
        <v>1.6275431162492178E+16</v>
      </c>
      <c r="I57" s="100" t="s">
        <v>45</v>
      </c>
      <c r="J57" s="100" t="s">
        <v>45</v>
      </c>
      <c r="K57" s="100" t="s">
        <v>45</v>
      </c>
      <c r="L57" s="100" t="s">
        <v>45</v>
      </c>
      <c r="M57" s="100" t="s">
        <v>45</v>
      </c>
      <c r="N57" s="107">
        <v>1531.8828429918794</v>
      </c>
      <c r="O57" s="108">
        <f t="shared" si="2"/>
        <v>66033.161608497016</v>
      </c>
      <c r="P57" s="107">
        <v>655.82803836457686</v>
      </c>
      <c r="Q57" s="108">
        <f t="shared" si="3"/>
        <v>28270.046265503643</v>
      </c>
      <c r="R57" s="107">
        <v>0.78391890438015854</v>
      </c>
      <c r="S57" s="108">
        <f t="shared" si="4"/>
        <v>33.79151606645766</v>
      </c>
      <c r="T57" s="107">
        <v>-0.46526305041174032</v>
      </c>
      <c r="U57" s="108">
        <f t="shared" si="5"/>
        <v>-20.055574314219019</v>
      </c>
      <c r="V57" s="107">
        <v>-0.34940056899620503</v>
      </c>
      <c r="W57" s="108">
        <f t="shared" si="6"/>
        <v>-15.061219821201123</v>
      </c>
      <c r="X57" s="107">
        <v>2.2340218308047533</v>
      </c>
      <c r="Y57" s="108">
        <f t="shared" si="7"/>
        <v>96.299482212571959</v>
      </c>
      <c r="Z57" s="107">
        <v>-4.0468907645070405E-2</v>
      </c>
      <c r="AA57" s="108">
        <f t="shared" si="8"/>
        <v>-1.7444479719004466</v>
      </c>
      <c r="AB57" s="107">
        <v>5.9121342019728091</v>
      </c>
      <c r="AC57" s="108">
        <f t="shared" si="9"/>
        <v>254.8477613650397</v>
      </c>
      <c r="AD57" s="107">
        <v>10.404133052265276</v>
      </c>
      <c r="AE57" s="108">
        <f t="shared" si="10"/>
        <v>448.4793353352938</v>
      </c>
      <c r="AF57" s="101" t="s">
        <v>732</v>
      </c>
      <c r="AG57" s="8" t="s">
        <v>726</v>
      </c>
    </row>
    <row r="58" spans="4:33">
      <c r="D58" s="8" t="s">
        <v>701</v>
      </c>
      <c r="E58" s="98">
        <v>7.9629620495561514E-3</v>
      </c>
      <c r="F58" s="132">
        <v>10.857999999999999</v>
      </c>
      <c r="G58" s="132">
        <v>0.247</v>
      </c>
      <c r="H58" s="103">
        <v>2.338314044805602E+16</v>
      </c>
      <c r="I58" s="100" t="s">
        <v>45</v>
      </c>
      <c r="J58" s="100" t="s">
        <v>45</v>
      </c>
      <c r="K58" s="100" t="s">
        <v>45</v>
      </c>
      <c r="L58" s="100" t="s">
        <v>45</v>
      </c>
      <c r="M58" s="100" t="s">
        <v>45</v>
      </c>
      <c r="N58" s="107">
        <v>1666.8637675048969</v>
      </c>
      <c r="O58" s="108">
        <f t="shared" si="2"/>
        <v>73274.52140715858</v>
      </c>
      <c r="P58" s="107">
        <v>697.39868667051348</v>
      </c>
      <c r="Q58" s="108">
        <f t="shared" si="3"/>
        <v>30657.307448860058</v>
      </c>
      <c r="R58" s="107">
        <v>0.85702448059395298</v>
      </c>
      <c r="S58" s="108">
        <f t="shared" si="4"/>
        <v>37.674379798741462</v>
      </c>
      <c r="T58" s="107">
        <v>-0.45660432796447908</v>
      </c>
      <c r="U58" s="108">
        <f t="shared" si="5"/>
        <v>-20.072104425256331</v>
      </c>
      <c r="V58" s="107">
        <v>-0.36039133540353485</v>
      </c>
      <c r="W58" s="108">
        <f t="shared" si="6"/>
        <v>-15.842628015431503</v>
      </c>
      <c r="X58" s="107">
        <v>2.7893364692890819</v>
      </c>
      <c r="Y58" s="108">
        <f t="shared" si="7"/>
        <v>122.61787604672408</v>
      </c>
      <c r="Z58" s="107">
        <v>4.5648787524359379E-3</v>
      </c>
      <c r="AA58" s="108">
        <f t="shared" si="8"/>
        <v>0.2006698522022243</v>
      </c>
      <c r="AB58" s="107">
        <v>5.9376458377860741</v>
      </c>
      <c r="AC58" s="108">
        <f t="shared" si="9"/>
        <v>261.01602634283881</v>
      </c>
      <c r="AD58" s="107">
        <v>12.72411369646005</v>
      </c>
      <c r="AE58" s="108">
        <f t="shared" si="10"/>
        <v>559.34585634074165</v>
      </c>
      <c r="AF58" s="101" t="s">
        <v>728</v>
      </c>
      <c r="AG58" s="8" t="s">
        <v>726</v>
      </c>
    </row>
    <row r="59" spans="4:33">
      <c r="D59" s="8" t="s">
        <v>702</v>
      </c>
      <c r="E59" s="98">
        <v>8.8712242222451325E-3</v>
      </c>
      <c r="F59" s="132">
        <v>11.130000000000003</v>
      </c>
      <c r="G59" s="132">
        <v>0.249</v>
      </c>
      <c r="H59" s="103">
        <v>2.6488336304534688E+16</v>
      </c>
      <c r="I59" s="100" t="s">
        <v>45</v>
      </c>
      <c r="J59" s="100" t="s">
        <v>45</v>
      </c>
      <c r="K59" s="100" t="s">
        <v>45</v>
      </c>
      <c r="L59" s="100" t="s">
        <v>45</v>
      </c>
      <c r="M59" s="100" t="s">
        <v>45</v>
      </c>
      <c r="N59" s="107">
        <v>1725.938505544294</v>
      </c>
      <c r="O59" s="108">
        <f t="shared" si="2"/>
        <v>77147.371753847387</v>
      </c>
      <c r="P59" s="107">
        <v>492.99755937538066</v>
      </c>
      <c r="Q59" s="108">
        <f t="shared" si="3"/>
        <v>22036.396931116418</v>
      </c>
      <c r="R59" s="107">
        <v>0.77925405025511796</v>
      </c>
      <c r="S59" s="108">
        <f t="shared" si="4"/>
        <v>34.831717186102274</v>
      </c>
      <c r="T59" s="107">
        <v>-0.50226311958281977</v>
      </c>
      <c r="U59" s="108">
        <f t="shared" si="5"/>
        <v>-22.450556309063398</v>
      </c>
      <c r="V59" s="107">
        <v>-7.8224850058198292E-2</v>
      </c>
      <c r="W59" s="108">
        <f t="shared" si="6"/>
        <v>-3.4965565507941654</v>
      </c>
      <c r="X59" s="107">
        <v>3.1006145620564451</v>
      </c>
      <c r="Y59" s="108">
        <f t="shared" si="7"/>
        <v>138.59373524372791</v>
      </c>
      <c r="Z59" s="107">
        <v>-9.6180710346006171E-2</v>
      </c>
      <c r="AA59" s="108">
        <f t="shared" si="8"/>
        <v>-4.299161872092566</v>
      </c>
      <c r="AB59" s="107">
        <v>5.3961169913763412</v>
      </c>
      <c r="AC59" s="108">
        <f t="shared" si="9"/>
        <v>241.19992816874975</v>
      </c>
      <c r="AD59" s="107">
        <v>15.719253743370592</v>
      </c>
      <c r="AE59" s="108">
        <f t="shared" si="10"/>
        <v>702.63170346873392</v>
      </c>
      <c r="AF59" s="101" t="s">
        <v>732</v>
      </c>
      <c r="AG59" s="8" t="s">
        <v>726</v>
      </c>
    </row>
    <row r="60" spans="4:33">
      <c r="D60" s="8" t="s">
        <v>703</v>
      </c>
      <c r="E60" s="98">
        <v>6.0475321373263348E-3</v>
      </c>
      <c r="F60" s="132">
        <v>11.031000000000001</v>
      </c>
      <c r="G60" s="132">
        <v>0.25600000000000001</v>
      </c>
      <c r="H60" s="103">
        <v>1.740717968841968E+16</v>
      </c>
      <c r="I60" s="100" t="s">
        <v>45</v>
      </c>
      <c r="J60" s="100" t="s">
        <v>45</v>
      </c>
      <c r="K60" s="100" t="s">
        <v>45</v>
      </c>
      <c r="L60" s="100" t="s">
        <v>45</v>
      </c>
      <c r="M60" s="100" t="s">
        <v>45</v>
      </c>
      <c r="N60" s="107">
        <v>717.24039846738367</v>
      </c>
      <c r="O60" s="108">
        <f t="shared" si="2"/>
        <v>30905.776701147301</v>
      </c>
      <c r="P60" s="107">
        <v>777.7027128958855</v>
      </c>
      <c r="Q60" s="108">
        <f t="shared" si="3"/>
        <v>33511.088382634814</v>
      </c>
      <c r="R60" s="107">
        <v>29.039021323687159</v>
      </c>
      <c r="S60" s="108">
        <f t="shared" si="4"/>
        <v>1251.2868914905978</v>
      </c>
      <c r="T60" s="107">
        <v>14.764441870807488</v>
      </c>
      <c r="U60" s="108">
        <f t="shared" si="5"/>
        <v>636.19749326905242</v>
      </c>
      <c r="V60" s="107">
        <v>8.7007639696851964</v>
      </c>
      <c r="W60" s="108">
        <f t="shared" si="6"/>
        <v>374.91455995936485</v>
      </c>
      <c r="X60" s="107">
        <v>5.2049043648473923</v>
      </c>
      <c r="Y60" s="108">
        <f t="shared" si="7"/>
        <v>224.27851581496714</v>
      </c>
      <c r="Z60" s="107">
        <v>2.0921132831881328</v>
      </c>
      <c r="AA60" s="108">
        <f t="shared" si="8"/>
        <v>90.148834479876143</v>
      </c>
      <c r="AB60" s="107">
        <v>4.8724791073643265</v>
      </c>
      <c r="AC60" s="108">
        <f t="shared" si="9"/>
        <v>209.95436341146831</v>
      </c>
      <c r="AD60" s="107">
        <v>7.6898545555873206</v>
      </c>
      <c r="AE60" s="108">
        <f t="shared" si="10"/>
        <v>331.35463126048336</v>
      </c>
      <c r="AF60" s="101" t="s">
        <v>727</v>
      </c>
      <c r="AG60" s="8" t="s">
        <v>726</v>
      </c>
    </row>
    <row r="61" spans="4:33">
      <c r="D61" s="8" t="s">
        <v>704</v>
      </c>
      <c r="E61" s="98">
        <v>1.0098541434149549E-2</v>
      </c>
      <c r="F61" s="132">
        <v>10.851000000000001</v>
      </c>
      <c r="G61" s="132">
        <v>0.25600000000000001</v>
      </c>
      <c r="H61" s="103">
        <v>2.8593265579651596E+16</v>
      </c>
      <c r="I61" s="100" t="s">
        <v>45</v>
      </c>
      <c r="J61" s="100" t="s">
        <v>45</v>
      </c>
      <c r="K61" s="100" t="s">
        <v>45</v>
      </c>
      <c r="L61" s="100" t="s">
        <v>45</v>
      </c>
      <c r="M61" s="100" t="s">
        <v>45</v>
      </c>
      <c r="N61" s="107">
        <v>1147.4703388071609</v>
      </c>
      <c r="O61" s="108">
        <f t="shared" si="2"/>
        <v>48637.502524986339</v>
      </c>
      <c r="P61" s="107">
        <v>1435.7243505354227</v>
      </c>
      <c r="Q61" s="108">
        <f t="shared" si="3"/>
        <v>60855.644248671371</v>
      </c>
      <c r="R61" s="107">
        <v>41.101580011115814</v>
      </c>
      <c r="S61" s="108">
        <f t="shared" si="4"/>
        <v>1742.1611121117878</v>
      </c>
      <c r="T61" s="107">
        <v>1.5382056290687172</v>
      </c>
      <c r="U61" s="108">
        <f t="shared" si="5"/>
        <v>65.199489379002529</v>
      </c>
      <c r="V61" s="107">
        <v>8.4906100822647019</v>
      </c>
      <c r="W61" s="108">
        <f t="shared" si="6"/>
        <v>359.8891015728683</v>
      </c>
      <c r="X61" s="107">
        <v>6.1320923806077614</v>
      </c>
      <c r="Y61" s="108">
        <f t="shared" si="7"/>
        <v>259.91927508583916</v>
      </c>
      <c r="Z61" s="107">
        <v>1.4868924833902677</v>
      </c>
      <c r="AA61" s="108">
        <f t="shared" si="8"/>
        <v>63.024493504952332</v>
      </c>
      <c r="AB61" s="107">
        <v>12.349919747335093</v>
      </c>
      <c r="AC61" s="108">
        <f t="shared" si="9"/>
        <v>523.47257491536368</v>
      </c>
      <c r="AD61" s="107">
        <v>9.2993000757434174</v>
      </c>
      <c r="AE61" s="108">
        <f t="shared" si="10"/>
        <v>394.16681688238998</v>
      </c>
      <c r="AF61" s="101" t="s">
        <v>727</v>
      </c>
      <c r="AG61" s="8" t="s">
        <v>726</v>
      </c>
    </row>
    <row r="62" spans="4:33">
      <c r="D62" s="8" t="s">
        <v>705</v>
      </c>
      <c r="E62" s="98">
        <v>8.8973930664934496E-3</v>
      </c>
      <c r="F62" s="132">
        <v>11.093000000000002</v>
      </c>
      <c r="G62" s="132">
        <v>0.24299999999999999</v>
      </c>
      <c r="H62" s="103">
        <v>2.7131938546748064E+16</v>
      </c>
      <c r="I62" s="100" t="s">
        <v>45</v>
      </c>
      <c r="J62" s="100" t="s">
        <v>45</v>
      </c>
      <c r="K62" s="100" t="s">
        <v>45</v>
      </c>
      <c r="L62" s="100" t="s">
        <v>45</v>
      </c>
      <c r="M62" s="100" t="s">
        <v>45</v>
      </c>
      <c r="N62" s="107">
        <v>977.70656078382729</v>
      </c>
      <c r="O62" s="108">
        <f t="shared" si="2"/>
        <v>44632.505673971187</v>
      </c>
      <c r="P62" s="107">
        <v>1210.8060729613799</v>
      </c>
      <c r="Q62" s="108">
        <f t="shared" si="3"/>
        <v>55273.546367739051</v>
      </c>
      <c r="R62" s="107">
        <v>29.275251470107737</v>
      </c>
      <c r="S62" s="108">
        <f t="shared" si="4"/>
        <v>1336.4212533247128</v>
      </c>
      <c r="T62" s="107">
        <v>3.3948526947732969</v>
      </c>
      <c r="U62" s="108">
        <f t="shared" si="5"/>
        <v>154.97572404576209</v>
      </c>
      <c r="V62" s="107">
        <v>6.5840716315595103</v>
      </c>
      <c r="W62" s="108">
        <f t="shared" si="6"/>
        <v>300.564224727941</v>
      </c>
      <c r="X62" s="107">
        <v>8.1041094299921461</v>
      </c>
      <c r="Y62" s="108">
        <f t="shared" si="7"/>
        <v>369.95426299136994</v>
      </c>
      <c r="Z62" s="107">
        <v>1.3310985513543039</v>
      </c>
      <c r="AA62" s="108">
        <f t="shared" si="8"/>
        <v>60.764922757914803</v>
      </c>
      <c r="AB62" s="107">
        <v>10.045157865016707</v>
      </c>
      <c r="AC62" s="108">
        <f t="shared" si="9"/>
        <v>458.56352344292321</v>
      </c>
      <c r="AD62" s="107">
        <v>7.9082623215049885</v>
      </c>
      <c r="AE62" s="108">
        <f t="shared" si="10"/>
        <v>361.01380219117226</v>
      </c>
      <c r="AF62" s="101" t="s">
        <v>727</v>
      </c>
      <c r="AG62" s="8" t="s">
        <v>726</v>
      </c>
    </row>
    <row r="63" spans="4:33">
      <c r="D63" s="8" t="s">
        <v>706</v>
      </c>
      <c r="E63" s="98">
        <v>7.9262993270671645E-3</v>
      </c>
      <c r="F63" s="132">
        <v>11.07</v>
      </c>
      <c r="G63" s="132">
        <v>0.249</v>
      </c>
      <c r="H63" s="103">
        <v>2.353932748191228E+16</v>
      </c>
      <c r="I63" s="100" t="s">
        <v>45</v>
      </c>
      <c r="J63" s="100" t="s">
        <v>45</v>
      </c>
      <c r="K63" s="100" t="s">
        <v>45</v>
      </c>
      <c r="L63" s="100" t="s">
        <v>45</v>
      </c>
      <c r="M63" s="100" t="s">
        <v>45</v>
      </c>
      <c r="N63" s="107">
        <v>814.3250067919563</v>
      </c>
      <c r="O63" s="108">
        <f t="shared" si="2"/>
        <v>36203.123795931555</v>
      </c>
      <c r="P63" s="107">
        <v>948.97450207071131</v>
      </c>
      <c r="Q63" s="108">
        <f t="shared" si="3"/>
        <v>42189.348345071383</v>
      </c>
      <c r="R63" s="107">
        <v>36.289950797341035</v>
      </c>
      <c r="S63" s="108">
        <f t="shared" si="4"/>
        <v>1613.3725113516678</v>
      </c>
      <c r="T63" s="107">
        <v>4.2728582429480069</v>
      </c>
      <c r="U63" s="108">
        <f t="shared" si="5"/>
        <v>189.96201104190538</v>
      </c>
      <c r="V63" s="107">
        <v>8.489006827425623</v>
      </c>
      <c r="W63" s="108">
        <f t="shared" si="6"/>
        <v>377.40283365301866</v>
      </c>
      <c r="X63" s="107">
        <v>7.85283624252396</v>
      </c>
      <c r="Y63" s="108">
        <f t="shared" si="7"/>
        <v>349.12006909534233</v>
      </c>
      <c r="Z63" s="107">
        <v>0.65862233095431011</v>
      </c>
      <c r="AA63" s="108">
        <f t="shared" si="8"/>
        <v>29.280920496643425</v>
      </c>
      <c r="AB63" s="107">
        <v>8.7925172913663179</v>
      </c>
      <c r="AC63" s="108">
        <f t="shared" si="9"/>
        <v>390.89625066435798</v>
      </c>
      <c r="AD63" s="107">
        <v>7.0184136127933394</v>
      </c>
      <c r="AE63" s="108">
        <f t="shared" si="10"/>
        <v>312.02344856876414</v>
      </c>
      <c r="AF63" s="101" t="s">
        <v>727</v>
      </c>
      <c r="AG63" s="8" t="s">
        <v>726</v>
      </c>
    </row>
    <row r="64" spans="4:33">
      <c r="D64" s="8" t="s">
        <v>707</v>
      </c>
      <c r="E64" s="98">
        <v>9.3301330155410294E-3</v>
      </c>
      <c r="F64" s="132">
        <v>10.906000000000002</v>
      </c>
      <c r="G64" s="132">
        <v>0.246</v>
      </c>
      <c r="H64" s="103">
        <v>2.7630804483736804E+16</v>
      </c>
      <c r="I64" s="100" t="s">
        <v>45</v>
      </c>
      <c r="J64" s="100" t="s">
        <v>45</v>
      </c>
      <c r="K64" s="100" t="s">
        <v>45</v>
      </c>
      <c r="L64" s="100" t="s">
        <v>45</v>
      </c>
      <c r="M64" s="100" t="s">
        <v>45</v>
      </c>
      <c r="N64" s="107">
        <v>819.90673137389422</v>
      </c>
      <c r="O64" s="108">
        <f t="shared" si="2"/>
        <v>36349.198424242648</v>
      </c>
      <c r="P64" s="107">
        <v>1081.0648862921362</v>
      </c>
      <c r="Q64" s="108">
        <f t="shared" si="3"/>
        <v>47927.209958951382</v>
      </c>
      <c r="R64" s="107">
        <v>51.484967853164676</v>
      </c>
      <c r="S64" s="108">
        <f t="shared" si="4"/>
        <v>2282.5002414903015</v>
      </c>
      <c r="T64" s="107">
        <v>2.5503853381545967</v>
      </c>
      <c r="U64" s="108">
        <f t="shared" si="5"/>
        <v>113.06708332485381</v>
      </c>
      <c r="V64" s="107">
        <v>12.548829352583219</v>
      </c>
      <c r="W64" s="108">
        <f t="shared" si="6"/>
        <v>556.3314346311895</v>
      </c>
      <c r="X64" s="107">
        <v>8.1100914023367601</v>
      </c>
      <c r="Y64" s="108">
        <f t="shared" si="7"/>
        <v>359.54738550359644</v>
      </c>
      <c r="Z64" s="107">
        <v>0.88231302803037215</v>
      </c>
      <c r="AA64" s="108">
        <f t="shared" si="8"/>
        <v>39.115877576013176</v>
      </c>
      <c r="AB64" s="107">
        <v>10.604797596218605</v>
      </c>
      <c r="AC64" s="108">
        <f t="shared" si="9"/>
        <v>470.1460267656916</v>
      </c>
      <c r="AD64" s="107">
        <v>7.550308083750088</v>
      </c>
      <c r="AE64" s="108">
        <f t="shared" si="10"/>
        <v>334.73032504625399</v>
      </c>
      <c r="AF64" s="101" t="s">
        <v>727</v>
      </c>
      <c r="AG64" s="8" t="s">
        <v>726</v>
      </c>
    </row>
    <row r="65" spans="4:33">
      <c r="D65" s="8" t="s">
        <v>708</v>
      </c>
      <c r="E65" s="98">
        <v>1.0033377386956236E-2</v>
      </c>
      <c r="F65" s="132">
        <v>10.921999999999999</v>
      </c>
      <c r="G65" s="132">
        <v>0.24399999999999999</v>
      </c>
      <c r="H65" s="103">
        <v>3.0000935814106808E+16</v>
      </c>
      <c r="I65" s="100" t="s">
        <v>45</v>
      </c>
      <c r="J65" s="100" t="s">
        <v>45</v>
      </c>
      <c r="K65" s="100" t="s">
        <v>45</v>
      </c>
      <c r="L65" s="100" t="s">
        <v>45</v>
      </c>
      <c r="M65" s="100" t="s">
        <v>45</v>
      </c>
      <c r="N65" s="107">
        <v>899.76944868671933</v>
      </c>
      <c r="O65" s="108">
        <f t="shared" si="2"/>
        <v>40275.745567853883</v>
      </c>
      <c r="P65" s="107">
        <v>1217.0580611944333</v>
      </c>
      <c r="Q65" s="108">
        <f t="shared" si="3"/>
        <v>54478.312067072133</v>
      </c>
      <c r="R65" s="107">
        <v>57.649118228626961</v>
      </c>
      <c r="S65" s="108">
        <f t="shared" si="4"/>
        <v>2580.5068413650147</v>
      </c>
      <c r="T65" s="107">
        <v>1.3631206220561278</v>
      </c>
      <c r="U65" s="108">
        <f t="shared" si="5"/>
        <v>61.016407516791091</v>
      </c>
      <c r="V65" s="107">
        <v>14.813266416564161</v>
      </c>
      <c r="W65" s="108">
        <f t="shared" si="6"/>
        <v>663.07580246603993</v>
      </c>
      <c r="X65" s="107">
        <v>9.3479960831749462</v>
      </c>
      <c r="Y65" s="108">
        <f t="shared" si="7"/>
        <v>418.43775910015063</v>
      </c>
      <c r="Z65" s="107">
        <v>0.8882290715815836</v>
      </c>
      <c r="AA65" s="108">
        <f t="shared" si="8"/>
        <v>39.759171802516619</v>
      </c>
      <c r="AB65" s="107">
        <v>10.378155690986393</v>
      </c>
      <c r="AC65" s="108">
        <f t="shared" si="9"/>
        <v>464.55006744653025</v>
      </c>
      <c r="AD65" s="107">
        <v>7.4734345724829803</v>
      </c>
      <c r="AE65" s="108">
        <f t="shared" si="10"/>
        <v>334.52808360925866</v>
      </c>
      <c r="AF65" s="101" t="s">
        <v>727</v>
      </c>
      <c r="AG65" s="8" t="s">
        <v>726</v>
      </c>
    </row>
    <row r="66" spans="4:33">
      <c r="D66" s="8" t="s">
        <v>709</v>
      </c>
      <c r="E66" s="98">
        <v>9.5622554133878157E-3</v>
      </c>
      <c r="F66" s="132">
        <v>10.754</v>
      </c>
      <c r="G66" s="132">
        <v>0.25800000000000001</v>
      </c>
      <c r="H66" s="103">
        <v>2.6624776705467076E+16</v>
      </c>
      <c r="I66" s="100" t="s">
        <v>45</v>
      </c>
      <c r="J66" s="100" t="s">
        <v>45</v>
      </c>
      <c r="K66" s="100" t="s">
        <v>45</v>
      </c>
      <c r="L66" s="100" t="s">
        <v>45</v>
      </c>
      <c r="M66" s="100" t="s">
        <v>45</v>
      </c>
      <c r="N66" s="107">
        <v>745.94025065792118</v>
      </c>
      <c r="O66" s="108">
        <f t="shared" si="2"/>
        <v>31092.408742539857</v>
      </c>
      <c r="P66" s="107">
        <v>864.47267593192612</v>
      </c>
      <c r="Q66" s="108">
        <f t="shared" si="3"/>
        <v>36033.09750764315</v>
      </c>
      <c r="R66" s="107">
        <v>59.572863029151208</v>
      </c>
      <c r="S66" s="108">
        <f t="shared" si="4"/>
        <v>2483.1262364941554</v>
      </c>
      <c r="T66" s="107">
        <v>3.3315469066029517</v>
      </c>
      <c r="U66" s="108">
        <f t="shared" si="5"/>
        <v>138.86610633181451</v>
      </c>
      <c r="V66" s="107">
        <v>16.144763194088</v>
      </c>
      <c r="W66" s="108">
        <f t="shared" si="6"/>
        <v>672.94877282644313</v>
      </c>
      <c r="X66" s="107">
        <v>10.642484230731405</v>
      </c>
      <c r="Y66" s="108">
        <f t="shared" si="7"/>
        <v>443.60184270265705</v>
      </c>
      <c r="Z66" s="107">
        <v>1.1087173143376203</v>
      </c>
      <c r="AA66" s="108">
        <f t="shared" si="8"/>
        <v>46.213744179793679</v>
      </c>
      <c r="AB66" s="107">
        <v>7.7373592158799989</v>
      </c>
      <c r="AC66" s="108">
        <f t="shared" si="9"/>
        <v>322.5099263859438</v>
      </c>
      <c r="AD66" s="107">
        <v>5.2130584337201551</v>
      </c>
      <c r="AE66" s="108">
        <f t="shared" si="10"/>
        <v>217.29159068304864</v>
      </c>
      <c r="AF66" s="101" t="s">
        <v>727</v>
      </c>
      <c r="AG66" s="8" t="s">
        <v>726</v>
      </c>
    </row>
    <row r="67" spans="4:33">
      <c r="D67" s="8" t="s">
        <v>710</v>
      </c>
      <c r="E67" s="98">
        <v>1.1254723400373487E-2</v>
      </c>
      <c r="F67" s="132">
        <v>10.684000000000001</v>
      </c>
      <c r="G67" s="132">
        <v>0.249</v>
      </c>
      <c r="H67" s="103">
        <v>3.2258536950898752E+16</v>
      </c>
      <c r="I67" s="100" t="s">
        <v>45</v>
      </c>
      <c r="J67" s="100" t="s">
        <v>45</v>
      </c>
      <c r="K67" s="100" t="s">
        <v>45</v>
      </c>
      <c r="L67" s="100" t="s">
        <v>45</v>
      </c>
      <c r="M67" s="100" t="s">
        <v>45</v>
      </c>
      <c r="N67" s="107">
        <v>773.51296404967479</v>
      </c>
      <c r="O67" s="108">
        <f t="shared" si="2"/>
        <v>33189.608465488862</v>
      </c>
      <c r="P67" s="107">
        <v>895.33947325792212</v>
      </c>
      <c r="Q67" s="108">
        <f t="shared" si="3"/>
        <v>38416.895310392138</v>
      </c>
      <c r="R67" s="107">
        <v>52.771878534354592</v>
      </c>
      <c r="S67" s="108">
        <f t="shared" si="4"/>
        <v>2264.3162661086126</v>
      </c>
      <c r="T67" s="107">
        <v>1.7670266468822591</v>
      </c>
      <c r="U67" s="108">
        <f t="shared" si="5"/>
        <v>75.818926487108669</v>
      </c>
      <c r="V67" s="107">
        <v>15.218840374928973</v>
      </c>
      <c r="W67" s="108">
        <f t="shared" si="6"/>
        <v>653.004379782093</v>
      </c>
      <c r="X67" s="107">
        <v>8.9527544476765879</v>
      </c>
      <c r="Y67" s="108">
        <f t="shared" si="7"/>
        <v>384.14147999589028</v>
      </c>
      <c r="Z67" s="107">
        <v>1.3526780651446317</v>
      </c>
      <c r="AA67" s="108">
        <f t="shared" si="8"/>
        <v>58.040210634559223</v>
      </c>
      <c r="AB67" s="107">
        <v>11.97517094305398</v>
      </c>
      <c r="AC67" s="108">
        <f t="shared" si="9"/>
        <v>513.8262102634086</v>
      </c>
      <c r="AD67" s="107">
        <v>4.96185286505614</v>
      </c>
      <c r="AE67" s="108">
        <f t="shared" si="10"/>
        <v>212.9013494387944</v>
      </c>
      <c r="AF67" s="101" t="s">
        <v>727</v>
      </c>
      <c r="AG67" s="8" t="s">
        <v>726</v>
      </c>
    </row>
    <row r="68" spans="4:33">
      <c r="D68" s="8" t="s">
        <v>711</v>
      </c>
      <c r="E68" s="98">
        <v>1.1987177077555236E-2</v>
      </c>
      <c r="F68" s="132">
        <v>10.974</v>
      </c>
      <c r="G68" s="132">
        <v>0.24199999999999999</v>
      </c>
      <c r="H68" s="103">
        <v>3.6311301786760392E+16</v>
      </c>
      <c r="I68" s="100" t="s">
        <v>45</v>
      </c>
      <c r="J68" s="100" t="s">
        <v>45</v>
      </c>
      <c r="K68" s="100" t="s">
        <v>45</v>
      </c>
      <c r="L68" s="100" t="s">
        <v>45</v>
      </c>
      <c r="M68" s="100" t="s">
        <v>45</v>
      </c>
      <c r="N68" s="107">
        <v>696.27650024543595</v>
      </c>
      <c r="O68" s="108">
        <f t="shared" si="2"/>
        <v>31574.125263195925</v>
      </c>
      <c r="P68" s="107">
        <v>806.5181205848728</v>
      </c>
      <c r="Q68" s="108">
        <f t="shared" si="3"/>
        <v>36573.263864869397</v>
      </c>
      <c r="R68" s="107">
        <v>53.936084807396746</v>
      </c>
      <c r="S68" s="108">
        <f t="shared" si="4"/>
        <v>2445.8454325469911</v>
      </c>
      <c r="T68" s="107">
        <v>2.1273168640020197</v>
      </c>
      <c r="U68" s="108">
        <f t="shared" si="5"/>
        <v>96.467666386603995</v>
      </c>
      <c r="V68" s="107">
        <v>16.998884742206428</v>
      </c>
      <c r="W68" s="108">
        <f t="shared" si="6"/>
        <v>770.85025273129486</v>
      </c>
      <c r="X68" s="107">
        <v>8.5881168669045138</v>
      </c>
      <c r="Y68" s="108">
        <f t="shared" si="7"/>
        <v>389.4462582537609</v>
      </c>
      <c r="Z68" s="107">
        <v>1.2489959876137815</v>
      </c>
      <c r="AA68" s="108">
        <f t="shared" si="8"/>
        <v>56.63835523997372</v>
      </c>
      <c r="AB68" s="107">
        <v>8.5146698357204738</v>
      </c>
      <c r="AC68" s="108">
        <f t="shared" si="9"/>
        <v>386.11564783965491</v>
      </c>
      <c r="AD68" s="107">
        <v>4.3344768715297644</v>
      </c>
      <c r="AE68" s="108">
        <f t="shared" si="10"/>
        <v>196.555988380858</v>
      </c>
      <c r="AF68" s="101" t="s">
        <v>727</v>
      </c>
      <c r="AG68" s="8" t="s">
        <v>726</v>
      </c>
    </row>
    <row r="69" spans="4:33">
      <c r="D69" s="8" t="s">
        <v>712</v>
      </c>
      <c r="E69" s="98">
        <v>8.097675196450339E-3</v>
      </c>
      <c r="F69" s="132">
        <v>10.966000000000001</v>
      </c>
      <c r="G69" s="132">
        <v>0.253</v>
      </c>
      <c r="H69" s="103">
        <v>2.3445709600626128E+16</v>
      </c>
      <c r="I69" s="100" t="s">
        <v>45</v>
      </c>
      <c r="J69" s="100" t="s">
        <v>45</v>
      </c>
      <c r="K69" s="100" t="s">
        <v>45</v>
      </c>
      <c r="L69" s="100" t="s">
        <v>45</v>
      </c>
      <c r="M69" s="100" t="s">
        <v>45</v>
      </c>
      <c r="N69" s="107">
        <v>632.91984823622636</v>
      </c>
      <c r="O69" s="108">
        <f t="shared" si="2"/>
        <v>27433.197848847663</v>
      </c>
      <c r="P69" s="107">
        <v>588.01041914240227</v>
      </c>
      <c r="Q69" s="108">
        <f t="shared" si="3"/>
        <v>25486.649234448945</v>
      </c>
      <c r="R69" s="107">
        <v>52.64186786978037</v>
      </c>
      <c r="S69" s="108">
        <f t="shared" si="4"/>
        <v>2281.7024626877928</v>
      </c>
      <c r="T69" s="107">
        <v>2.9358196881069953</v>
      </c>
      <c r="U69" s="108">
        <f t="shared" si="5"/>
        <v>127.24979723233722</v>
      </c>
      <c r="V69" s="107">
        <v>14.634459468203971</v>
      </c>
      <c r="W69" s="108">
        <f t="shared" si="6"/>
        <v>634.31416019100698</v>
      </c>
      <c r="X69" s="107">
        <v>11.725447465368829</v>
      </c>
      <c r="Y69" s="108">
        <f t="shared" si="7"/>
        <v>508.22631187839761</v>
      </c>
      <c r="Z69" s="107">
        <v>1.3417864613559645</v>
      </c>
      <c r="AA69" s="108">
        <f t="shared" si="8"/>
        <v>58.158222668891334</v>
      </c>
      <c r="AB69" s="107">
        <v>5.7914016814074492</v>
      </c>
      <c r="AC69" s="108">
        <f t="shared" si="9"/>
        <v>251.02178196962092</v>
      </c>
      <c r="AD69" s="107">
        <v>3.7806444209610608</v>
      </c>
      <c r="AE69" s="108">
        <f t="shared" si="10"/>
        <v>163.86777359786163</v>
      </c>
      <c r="AF69" s="101" t="s">
        <v>727</v>
      </c>
      <c r="AG69" s="8" t="s">
        <v>726</v>
      </c>
    </row>
    <row r="70" spans="4:33">
      <c r="D70" s="8" t="s">
        <v>713</v>
      </c>
      <c r="E70" s="98">
        <v>1.3133811141541215E-2</v>
      </c>
      <c r="F70" s="132">
        <v>10.854999999999999</v>
      </c>
      <c r="G70" s="132">
        <v>0.25900000000000001</v>
      </c>
      <c r="H70" s="103">
        <v>3.6770212434360696E+16</v>
      </c>
      <c r="I70" s="100" t="s">
        <v>45</v>
      </c>
      <c r="J70" s="100" t="s">
        <v>45</v>
      </c>
      <c r="K70" s="100" t="s">
        <v>45</v>
      </c>
      <c r="L70" s="100" t="s">
        <v>45</v>
      </c>
      <c r="M70" s="100" t="s">
        <v>45</v>
      </c>
      <c r="N70" s="107">
        <v>884.28742633165257</v>
      </c>
      <c r="O70" s="108">
        <f t="shared" si="2"/>
        <v>37061.54445108142</v>
      </c>
      <c r="P70" s="107">
        <v>928.95130262325131</v>
      </c>
      <c r="Q70" s="108">
        <f t="shared" si="3"/>
        <v>38933.460965155951</v>
      </c>
      <c r="R70" s="107">
        <v>73.237016285516219</v>
      </c>
      <c r="S70" s="108">
        <f t="shared" si="4"/>
        <v>3069.4510107308047</v>
      </c>
      <c r="T70" s="107">
        <v>2.0360600871692385</v>
      </c>
      <c r="U70" s="108">
        <f t="shared" si="5"/>
        <v>85.333715236378694</v>
      </c>
      <c r="V70" s="107">
        <v>20.045018713167273</v>
      </c>
      <c r="W70" s="108">
        <f t="shared" si="6"/>
        <v>840.11072637618042</v>
      </c>
      <c r="X70" s="107">
        <v>14.094458555094135</v>
      </c>
      <c r="Y70" s="108">
        <f t="shared" si="7"/>
        <v>590.71562785925414</v>
      </c>
      <c r="Z70" s="107">
        <v>1.5887958291752791</v>
      </c>
      <c r="AA70" s="108">
        <f t="shared" si="8"/>
        <v>66.588334848253481</v>
      </c>
      <c r="AB70" s="107">
        <v>10.036932732233941</v>
      </c>
      <c r="AC70" s="108">
        <f t="shared" si="9"/>
        <v>420.65986412509426</v>
      </c>
      <c r="AD70" s="107">
        <v>6.0541320769428211</v>
      </c>
      <c r="AE70" s="108">
        <f t="shared" si="10"/>
        <v>253.73592160314405</v>
      </c>
      <c r="AF70" s="101" t="s">
        <v>727</v>
      </c>
      <c r="AG70" s="8" t="s">
        <v>726</v>
      </c>
    </row>
    <row r="71" spans="4:33">
      <c r="D71" s="8" t="s">
        <v>714</v>
      </c>
      <c r="E71" s="98">
        <v>1.2222793475099894E-2</v>
      </c>
      <c r="F71" s="132">
        <v>10.931999999999999</v>
      </c>
      <c r="G71" s="132">
        <v>0.254</v>
      </c>
      <c r="H71" s="103">
        <v>3.5140803564807204E+16</v>
      </c>
      <c r="I71" s="100" t="s">
        <v>45</v>
      </c>
      <c r="J71" s="100" t="s">
        <v>45</v>
      </c>
      <c r="K71" s="100" t="s">
        <v>45</v>
      </c>
      <c r="L71" s="100" t="s">
        <v>45</v>
      </c>
      <c r="M71" s="100" t="s">
        <v>45</v>
      </c>
      <c r="N71" s="107">
        <v>670.51109324482707</v>
      </c>
      <c r="O71" s="108">
        <f t="shared" si="2"/>
        <v>28858.375084064755</v>
      </c>
      <c r="P71" s="107">
        <v>715.55376763002266</v>
      </c>
      <c r="Q71" s="108">
        <f t="shared" si="3"/>
        <v>30796.983416265379</v>
      </c>
      <c r="R71" s="107">
        <v>63.201947451331421</v>
      </c>
      <c r="S71" s="108">
        <f t="shared" si="4"/>
        <v>2720.172006054941</v>
      </c>
      <c r="T71" s="107">
        <v>2.803079160903978</v>
      </c>
      <c r="U71" s="108">
        <f t="shared" si="5"/>
        <v>120.64276136615072</v>
      </c>
      <c r="V71" s="107">
        <v>17.085621783950646</v>
      </c>
      <c r="W71" s="108">
        <f t="shared" si="6"/>
        <v>735.35439898483639</v>
      </c>
      <c r="X71" s="107">
        <v>13.509364163226001</v>
      </c>
      <c r="Y71" s="108">
        <f t="shared" si="7"/>
        <v>581.43452374955359</v>
      </c>
      <c r="Z71" s="107">
        <v>1.5816325976652925</v>
      </c>
      <c r="AA71" s="108">
        <f t="shared" si="8"/>
        <v>68.072470699515648</v>
      </c>
      <c r="AB71" s="107">
        <v>7.3736209967864887</v>
      </c>
      <c r="AC71" s="108">
        <f t="shared" si="9"/>
        <v>317.35600290106248</v>
      </c>
      <c r="AD71" s="107">
        <v>4.0174938728157104</v>
      </c>
      <c r="AE71" s="108">
        <f t="shared" si="10"/>
        <v>172.91040558118638</v>
      </c>
      <c r="AF71" s="101" t="s">
        <v>727</v>
      </c>
      <c r="AG71" s="8" t="s">
        <v>726</v>
      </c>
    </row>
    <row r="72" spans="4:33">
      <c r="D72" s="8" t="s">
        <v>715</v>
      </c>
      <c r="E72" s="98">
        <v>9.2571262874168361E-3</v>
      </c>
      <c r="F72" s="132">
        <v>10.985999999999999</v>
      </c>
      <c r="G72" s="132">
        <v>0.25</v>
      </c>
      <c r="H72" s="103">
        <v>2.7173844303117588E+16</v>
      </c>
      <c r="I72" s="100" t="s">
        <v>45</v>
      </c>
      <c r="J72" s="100" t="s">
        <v>45</v>
      </c>
      <c r="K72" s="100" t="s">
        <v>45</v>
      </c>
      <c r="L72" s="100" t="s">
        <v>45</v>
      </c>
      <c r="M72" s="100" t="s">
        <v>45</v>
      </c>
      <c r="N72" s="107">
        <v>377.51365183329239</v>
      </c>
      <c r="O72" s="108">
        <f t="shared" si="2"/>
        <v>16589.459916162199</v>
      </c>
      <c r="P72" s="107">
        <v>236.26662704531654</v>
      </c>
      <c r="Q72" s="108">
        <f t="shared" si="3"/>
        <v>10382.500658879389</v>
      </c>
      <c r="R72" s="107">
        <v>52.226180216496651</v>
      </c>
      <c r="S72" s="108">
        <f t="shared" si="4"/>
        <v>2295.0272634337284</v>
      </c>
      <c r="T72" s="107">
        <v>40.397621488280919</v>
      </c>
      <c r="U72" s="108">
        <f t="shared" si="5"/>
        <v>1775.2330786810164</v>
      </c>
      <c r="V72" s="107">
        <v>31.670880765753679</v>
      </c>
      <c r="W72" s="108">
        <f t="shared" si="6"/>
        <v>1391.7451843702795</v>
      </c>
      <c r="X72" s="107">
        <v>8.6719172776697313</v>
      </c>
      <c r="Y72" s="108">
        <f t="shared" si="7"/>
        <v>381.07873284991865</v>
      </c>
      <c r="Z72" s="107">
        <v>5.4615701253667215</v>
      </c>
      <c r="AA72" s="108">
        <f t="shared" si="8"/>
        <v>240.00323758911517</v>
      </c>
      <c r="AB72" s="107">
        <v>3.9063580393523116</v>
      </c>
      <c r="AC72" s="108">
        <f t="shared" si="9"/>
        <v>171.66099768129797</v>
      </c>
      <c r="AD72" s="107">
        <v>3.8743569123198456</v>
      </c>
      <c r="AE72" s="108">
        <f t="shared" si="10"/>
        <v>170.25474015498327</v>
      </c>
      <c r="AF72" s="101" t="s">
        <v>727</v>
      </c>
      <c r="AG72" s="8" t="s">
        <v>726</v>
      </c>
    </row>
    <row r="73" spans="4:33">
      <c r="D73" s="8" t="s">
        <v>716</v>
      </c>
      <c r="E73" s="98">
        <v>1.1496843590420263E-2</v>
      </c>
      <c r="F73" s="132">
        <v>10.741</v>
      </c>
      <c r="G73" s="132">
        <v>0.248</v>
      </c>
      <c r="H73" s="103">
        <v>3.3261893370144392E+16</v>
      </c>
      <c r="I73" s="100" t="s">
        <v>45</v>
      </c>
      <c r="J73" s="100" t="s">
        <v>45</v>
      </c>
      <c r="K73" s="100" t="s">
        <v>45</v>
      </c>
      <c r="L73" s="100" t="s">
        <v>45</v>
      </c>
      <c r="M73" s="100" t="s">
        <v>45</v>
      </c>
      <c r="N73" s="107">
        <v>496.22028271408658</v>
      </c>
      <c r="O73" s="108">
        <f t="shared" ref="O73:O80" si="11">F73*1/G73*N73</f>
        <v>21491.540550935501</v>
      </c>
      <c r="P73" s="107">
        <v>273.95059039552876</v>
      </c>
      <c r="Q73" s="108">
        <f t="shared" ref="Q73:Q80" si="12">F73*1/G73*P73</f>
        <v>11864.932626767639</v>
      </c>
      <c r="R73" s="107">
        <v>80.180262046265582</v>
      </c>
      <c r="S73" s="108">
        <f t="shared" ref="S73:S80" si="13">R73*F73*1/G73</f>
        <v>3472.6459461247528</v>
      </c>
      <c r="T73" s="107">
        <v>71.64021280031821</v>
      </c>
      <c r="U73" s="108">
        <f t="shared" ref="U73:U80" si="14">T73*F73*1/G73</f>
        <v>3102.7722810008786</v>
      </c>
      <c r="V73" s="107">
        <v>34.186337208136145</v>
      </c>
      <c r="W73" s="108">
        <f t="shared" ref="W73:W80" si="15">V73*F73*1/G73</f>
        <v>1480.6268062604449</v>
      </c>
      <c r="X73" s="107">
        <v>5.4286058293301256</v>
      </c>
      <c r="Y73" s="108">
        <f t="shared" ref="Y73:Y80" si="16">X73*F73*1/G73</f>
        <v>235.11554521304387</v>
      </c>
      <c r="Z73" s="107">
        <v>3.7734702811112228</v>
      </c>
      <c r="AA73" s="108">
        <f t="shared" ref="AA73:AA80" si="17">Z73*F73*1/G73</f>
        <v>163.4308237476437</v>
      </c>
      <c r="AB73" s="107">
        <v>4.0600687298178473</v>
      </c>
      <c r="AC73" s="108">
        <f t="shared" ref="AC73:AC80" si="18">AB73*F73*1/G73</f>
        <v>175.84354123779636</v>
      </c>
      <c r="AD73" s="107">
        <v>5.9920585041350369</v>
      </c>
      <c r="AE73" s="108">
        <f t="shared" ref="AE73:AE80" si="19">AD73*F73*1/G73</f>
        <v>259.51895319723559</v>
      </c>
      <c r="AF73" s="101" t="s">
        <v>727</v>
      </c>
      <c r="AG73" s="8" t="s">
        <v>726</v>
      </c>
    </row>
    <row r="74" spans="4:33">
      <c r="D74" s="8" t="s">
        <v>717</v>
      </c>
      <c r="E74" s="98">
        <v>1.5207807555925573E-2</v>
      </c>
      <c r="F74" s="132">
        <v>11.024000000000001</v>
      </c>
      <c r="G74" s="132">
        <v>0.24299999999999999</v>
      </c>
      <c r="H74" s="103">
        <v>4.6086618865247416E+16</v>
      </c>
      <c r="I74" s="100" t="s">
        <v>45</v>
      </c>
      <c r="J74" s="100" t="s">
        <v>45</v>
      </c>
      <c r="K74" s="100" t="s">
        <v>45</v>
      </c>
      <c r="L74" s="100" t="s">
        <v>45</v>
      </c>
      <c r="M74" s="100" t="s">
        <v>45</v>
      </c>
      <c r="N74" s="107">
        <v>531.21064362980383</v>
      </c>
      <c r="O74" s="108">
        <f t="shared" si="11"/>
        <v>24099.037594135629</v>
      </c>
      <c r="P74" s="107">
        <v>270.3775571225047</v>
      </c>
      <c r="Q74" s="108">
        <f t="shared" si="12"/>
        <v>12266.017241639885</v>
      </c>
      <c r="R74" s="107">
        <v>80.232466895027855</v>
      </c>
      <c r="S74" s="108">
        <f t="shared" si="13"/>
        <v>3639.8465639950091</v>
      </c>
      <c r="T74" s="107">
        <v>94.598418893326865</v>
      </c>
      <c r="U74" s="108">
        <f t="shared" si="14"/>
        <v>4291.5760077367722</v>
      </c>
      <c r="V74" s="107">
        <v>34.777985107040983</v>
      </c>
      <c r="W74" s="108">
        <f t="shared" si="15"/>
        <v>1577.7469457613986</v>
      </c>
      <c r="X74" s="107">
        <v>5.1679578453432748</v>
      </c>
      <c r="Y74" s="108">
        <f t="shared" si="16"/>
        <v>234.45089418544967</v>
      </c>
      <c r="Z74" s="107">
        <v>3.1585022486195435</v>
      </c>
      <c r="AA74" s="108">
        <f t="shared" si="17"/>
        <v>143.28941888387595</v>
      </c>
      <c r="AB74" s="107">
        <v>3.7481826077475571</v>
      </c>
      <c r="AC74" s="108">
        <f t="shared" si="18"/>
        <v>170.04100850950235</v>
      </c>
      <c r="AD74" s="107">
        <v>9.0737991816188917</v>
      </c>
      <c r="AE74" s="108">
        <f t="shared" si="19"/>
        <v>411.64428879903983</v>
      </c>
      <c r="AF74" s="101" t="s">
        <v>727</v>
      </c>
      <c r="AG74" s="8" t="s">
        <v>726</v>
      </c>
    </row>
    <row r="75" spans="4:33">
      <c r="D75" s="8" t="s">
        <v>718</v>
      </c>
      <c r="E75" s="98">
        <v>1.5829952295110566E-2</v>
      </c>
      <c r="F75" s="132">
        <v>10.853999999999999</v>
      </c>
      <c r="G75" s="132">
        <v>0.246</v>
      </c>
      <c r="H75" s="103">
        <v>4.6656227979270784E+16</v>
      </c>
      <c r="I75" s="100" t="s">
        <v>45</v>
      </c>
      <c r="J75" s="100" t="s">
        <v>45</v>
      </c>
      <c r="K75" s="100" t="s">
        <v>45</v>
      </c>
      <c r="L75" s="100" t="s">
        <v>45</v>
      </c>
      <c r="M75" s="100" t="s">
        <v>45</v>
      </c>
      <c r="N75" s="107">
        <v>511.74354410678126</v>
      </c>
      <c r="O75" s="108">
        <f t="shared" si="11"/>
        <v>22579.12368997969</v>
      </c>
      <c r="P75" s="107">
        <v>262.72740529866655</v>
      </c>
      <c r="Q75" s="108">
        <f t="shared" si="12"/>
        <v>11592.045760616775</v>
      </c>
      <c r="R75" s="107">
        <v>76.552621747335692</v>
      </c>
      <c r="S75" s="108">
        <f t="shared" si="13"/>
        <v>3377.6510424617136</v>
      </c>
      <c r="T75" s="107">
        <v>98.105827890009067</v>
      </c>
      <c r="U75" s="108">
        <f t="shared" si="14"/>
        <v>4328.6205525128389</v>
      </c>
      <c r="V75" s="107">
        <v>33.879823920455664</v>
      </c>
      <c r="W75" s="108">
        <f t="shared" si="15"/>
        <v>1494.843938344007</v>
      </c>
      <c r="X75" s="107">
        <v>5.3404642544928667</v>
      </c>
      <c r="Y75" s="108">
        <f t="shared" si="16"/>
        <v>235.6317033262828</v>
      </c>
      <c r="Z75" s="107">
        <v>3.2815315500291287</v>
      </c>
      <c r="AA75" s="108">
        <f t="shared" si="17"/>
        <v>144.78757497567545</v>
      </c>
      <c r="AB75" s="107">
        <v>3.8521813126203313</v>
      </c>
      <c r="AC75" s="108">
        <f t="shared" si="18"/>
        <v>169.9657559641507</v>
      </c>
      <c r="AD75" s="107">
        <v>8.154535177396621</v>
      </c>
      <c r="AE75" s="108">
        <f t="shared" si="19"/>
        <v>359.79400331488989</v>
      </c>
      <c r="AF75" s="101" t="s">
        <v>727</v>
      </c>
      <c r="AG75" s="8" t="s">
        <v>726</v>
      </c>
    </row>
    <row r="76" spans="4:33">
      <c r="D76" s="8" t="s">
        <v>719</v>
      </c>
      <c r="E76" s="98">
        <v>1.61322138894529E-2</v>
      </c>
      <c r="F76" s="132">
        <v>11.195</v>
      </c>
      <c r="G76" s="132">
        <v>0.252</v>
      </c>
      <c r="H76" s="103">
        <v>4.78732417466482E+16</v>
      </c>
      <c r="I76" s="100" t="s">
        <v>45</v>
      </c>
      <c r="J76" s="100" t="s">
        <v>45</v>
      </c>
      <c r="K76" s="100" t="s">
        <v>45</v>
      </c>
      <c r="L76" s="100" t="s">
        <v>45</v>
      </c>
      <c r="M76" s="100" t="s">
        <v>45</v>
      </c>
      <c r="N76" s="107">
        <v>521.76868275981701</v>
      </c>
      <c r="O76" s="108">
        <f t="shared" si="11"/>
        <v>23179.366680540286</v>
      </c>
      <c r="P76" s="107">
        <v>280.50654107240086</v>
      </c>
      <c r="Q76" s="108">
        <f t="shared" si="12"/>
        <v>12461.391775021935</v>
      </c>
      <c r="R76" s="107">
        <v>75.741340431496766</v>
      </c>
      <c r="S76" s="108">
        <f t="shared" si="13"/>
        <v>3364.778992581771</v>
      </c>
      <c r="T76" s="107">
        <v>102.56337764789605</v>
      </c>
      <c r="U76" s="108">
        <f t="shared" si="14"/>
        <v>4556.3373522547472</v>
      </c>
      <c r="V76" s="107">
        <v>27.451286097123841</v>
      </c>
      <c r="W76" s="108">
        <f t="shared" si="15"/>
        <v>1219.5124914972278</v>
      </c>
      <c r="X76" s="107">
        <v>5.3668139443283573</v>
      </c>
      <c r="Y76" s="108">
        <f t="shared" si="16"/>
        <v>238.41857978871414</v>
      </c>
      <c r="Z76" s="107">
        <v>4.6218227010059119</v>
      </c>
      <c r="AA76" s="108">
        <f t="shared" si="17"/>
        <v>205.32263943556026</v>
      </c>
      <c r="AB76" s="107">
        <v>4.4626448173254554</v>
      </c>
      <c r="AC76" s="108">
        <f t="shared" si="18"/>
        <v>198.25122511888281</v>
      </c>
      <c r="AD76" s="107">
        <v>9.3502815416406051</v>
      </c>
      <c r="AE76" s="108">
        <f t="shared" si="19"/>
        <v>415.38254705820071</v>
      </c>
      <c r="AF76" s="101" t="s">
        <v>727</v>
      </c>
      <c r="AG76" s="8" t="s">
        <v>726</v>
      </c>
    </row>
    <row r="77" spans="4:33">
      <c r="D77" s="8" t="s">
        <v>720</v>
      </c>
      <c r="E77" s="98">
        <v>9.7531455268841556E-3</v>
      </c>
      <c r="F77" s="132">
        <v>10.901999999999999</v>
      </c>
      <c r="G77" s="132">
        <v>0.25700000000000001</v>
      </c>
      <c r="H77" s="103">
        <v>2.763713799047134E+16</v>
      </c>
      <c r="I77" s="100" t="s">
        <v>45</v>
      </c>
      <c r="J77" s="100" t="s">
        <v>45</v>
      </c>
      <c r="K77" s="100" t="s">
        <v>45</v>
      </c>
      <c r="L77" s="100" t="s">
        <v>45</v>
      </c>
      <c r="M77" s="100" t="s">
        <v>45</v>
      </c>
      <c r="N77" s="107">
        <v>258.96331144461504</v>
      </c>
      <c r="O77" s="108">
        <f t="shared" si="11"/>
        <v>10985.284129841219</v>
      </c>
      <c r="P77" s="107">
        <v>154.1864682414583</v>
      </c>
      <c r="Q77" s="108">
        <f t="shared" si="12"/>
        <v>6540.6259796434952</v>
      </c>
      <c r="R77" s="107">
        <v>9.7695974561326864</v>
      </c>
      <c r="S77" s="108">
        <f t="shared" si="13"/>
        <v>414.4286049290215</v>
      </c>
      <c r="T77" s="107">
        <v>6.0140241141676158</v>
      </c>
      <c r="U77" s="108">
        <f t="shared" si="14"/>
        <v>255.1163069753126</v>
      </c>
      <c r="V77" s="107">
        <v>10.782677561624251</v>
      </c>
      <c r="W77" s="108">
        <f t="shared" si="15"/>
        <v>457.40369952072984</v>
      </c>
      <c r="X77" s="107">
        <v>15.919695847906436</v>
      </c>
      <c r="Y77" s="108">
        <f t="shared" si="16"/>
        <v>675.31721452870011</v>
      </c>
      <c r="Z77" s="107">
        <v>0.43038480056393996</v>
      </c>
      <c r="AA77" s="108">
        <f t="shared" si="17"/>
        <v>18.257023718864097</v>
      </c>
      <c r="AB77" s="107">
        <v>3.8568690779597423</v>
      </c>
      <c r="AC77" s="108">
        <f t="shared" si="18"/>
        <v>163.60928672341288</v>
      </c>
      <c r="AD77" s="107">
        <v>0.28278680060388334</v>
      </c>
      <c r="AE77" s="108">
        <f t="shared" si="19"/>
        <v>11.995882101881463</v>
      </c>
      <c r="AF77" s="101" t="s">
        <v>728</v>
      </c>
      <c r="AG77" s="8" t="s">
        <v>726</v>
      </c>
    </row>
    <row r="78" spans="4:33">
      <c r="D78" s="8" t="s">
        <v>721</v>
      </c>
      <c r="E78" s="98">
        <v>9.8576470942271684E-3</v>
      </c>
      <c r="F78" s="132">
        <v>11.123999999999999</v>
      </c>
      <c r="G78" s="132">
        <v>0.25</v>
      </c>
      <c r="H78" s="103">
        <v>2.930012991489666E+16</v>
      </c>
      <c r="I78" s="100" t="s">
        <v>45</v>
      </c>
      <c r="J78" s="100" t="s">
        <v>45</v>
      </c>
      <c r="K78" s="100" t="s">
        <v>45</v>
      </c>
      <c r="L78" s="100" t="s">
        <v>45</v>
      </c>
      <c r="M78" s="100" t="s">
        <v>45</v>
      </c>
      <c r="N78" s="107">
        <v>261.65420840011802</v>
      </c>
      <c r="O78" s="108">
        <f t="shared" si="11"/>
        <v>11642.56565697165</v>
      </c>
      <c r="P78" s="107">
        <v>141.19374138403424</v>
      </c>
      <c r="Q78" s="108">
        <f t="shared" si="12"/>
        <v>6282.5567166239871</v>
      </c>
      <c r="R78" s="107">
        <v>11.382638810852077</v>
      </c>
      <c r="S78" s="108">
        <f t="shared" si="13"/>
        <v>506.48189652767394</v>
      </c>
      <c r="T78" s="107">
        <v>3.6187282325375181</v>
      </c>
      <c r="U78" s="108">
        <f t="shared" si="14"/>
        <v>161.01893143498938</v>
      </c>
      <c r="V78" s="107">
        <v>11.408289669787756</v>
      </c>
      <c r="W78" s="108">
        <f t="shared" si="15"/>
        <v>507.62325714687591</v>
      </c>
      <c r="X78" s="107">
        <v>7.8935309046988396</v>
      </c>
      <c r="Y78" s="108">
        <f t="shared" si="16"/>
        <v>351.23055113547952</v>
      </c>
      <c r="Z78" s="107">
        <v>0.29918737829510239</v>
      </c>
      <c r="AA78" s="108">
        <f t="shared" si="17"/>
        <v>13.312641584618875</v>
      </c>
      <c r="AB78" s="107">
        <v>3.3896114356127947</v>
      </c>
      <c r="AC78" s="108">
        <f t="shared" si="18"/>
        <v>150.82415043902691</v>
      </c>
      <c r="AD78" s="107">
        <v>0.24875611247020907</v>
      </c>
      <c r="AE78" s="108">
        <f t="shared" si="19"/>
        <v>11.068651980474421</v>
      </c>
      <c r="AF78" s="101" t="s">
        <v>728</v>
      </c>
      <c r="AG78" s="8" t="s">
        <v>726</v>
      </c>
    </row>
    <row r="79" spans="4:33">
      <c r="D79" s="8" t="s">
        <v>722</v>
      </c>
      <c r="E79" s="98">
        <v>6.4457456523679514E-3</v>
      </c>
      <c r="F79" s="132">
        <v>10.739000000000001</v>
      </c>
      <c r="G79" s="132">
        <v>0.245</v>
      </c>
      <c r="H79" s="103">
        <v>1.8873229916387772E+16</v>
      </c>
      <c r="I79" s="100" t="s">
        <v>45</v>
      </c>
      <c r="J79" s="100" t="s">
        <v>45</v>
      </c>
      <c r="K79" s="100" t="s">
        <v>45</v>
      </c>
      <c r="L79" s="100" t="s">
        <v>45</v>
      </c>
      <c r="M79" s="100" t="s">
        <v>45</v>
      </c>
      <c r="N79" s="107">
        <v>196.92990215649226</v>
      </c>
      <c r="O79" s="108">
        <f t="shared" si="11"/>
        <v>8631.9600786064093</v>
      </c>
      <c r="P79" s="107">
        <v>145.02580385162872</v>
      </c>
      <c r="Q79" s="108">
        <f t="shared" si="12"/>
        <v>6356.8657451536365</v>
      </c>
      <c r="R79" s="107">
        <v>11.452291082701331</v>
      </c>
      <c r="S79" s="108">
        <f t="shared" si="13"/>
        <v>501.98430178420244</v>
      </c>
      <c r="T79" s="107">
        <v>6.334191162841484</v>
      </c>
      <c r="U79" s="108">
        <f t="shared" si="14"/>
        <v>277.64440366430495</v>
      </c>
      <c r="V79" s="107">
        <v>10.272075025995091</v>
      </c>
      <c r="W79" s="108">
        <f t="shared" si="15"/>
        <v>450.25230083331144</v>
      </c>
      <c r="X79" s="107">
        <v>23.606562539944079</v>
      </c>
      <c r="Y79" s="108">
        <f t="shared" si="16"/>
        <v>1034.7382657814674</v>
      </c>
      <c r="Z79" s="107">
        <v>0.56055735209297375</v>
      </c>
      <c r="AA79" s="108">
        <f t="shared" si="17"/>
        <v>24.570715935209982</v>
      </c>
      <c r="AB79" s="107">
        <v>3.6936642165973876</v>
      </c>
      <c r="AC79" s="108">
        <f t="shared" si="18"/>
        <v>161.90310213077285</v>
      </c>
      <c r="AD79" s="107">
        <v>0.23581507983186364</v>
      </c>
      <c r="AE79" s="108">
        <f t="shared" si="19"/>
        <v>10.336400580875036</v>
      </c>
      <c r="AF79" s="101" t="s">
        <v>728</v>
      </c>
      <c r="AG79" s="8" t="s">
        <v>726</v>
      </c>
    </row>
    <row r="80" spans="4:33">
      <c r="D80" s="8" t="s">
        <v>723</v>
      </c>
      <c r="E80" s="98">
        <v>7.3684464074567947E-3</v>
      </c>
      <c r="F80" s="132">
        <v>11.042999999999997</v>
      </c>
      <c r="G80" s="132">
        <v>0.26</v>
      </c>
      <c r="H80" s="103">
        <v>2.0905711919953868E+16</v>
      </c>
      <c r="I80" s="100" t="s">
        <v>45</v>
      </c>
      <c r="J80" s="100" t="s">
        <v>45</v>
      </c>
      <c r="K80" s="100" t="s">
        <v>45</v>
      </c>
      <c r="L80" s="100" t="s">
        <v>45</v>
      </c>
      <c r="M80" s="100" t="s">
        <v>45</v>
      </c>
      <c r="N80" s="107">
        <v>202.34200787887067</v>
      </c>
      <c r="O80" s="108">
        <f t="shared" si="11"/>
        <v>8594.087665409108</v>
      </c>
      <c r="P80" s="107">
        <v>151.48280374938184</v>
      </c>
      <c r="Q80" s="108">
        <f t="shared" si="12"/>
        <v>6433.940776170858</v>
      </c>
      <c r="R80" s="107">
        <v>16.124906706981157</v>
      </c>
      <c r="S80" s="108">
        <f t="shared" si="13"/>
        <v>684.87440294304952</v>
      </c>
      <c r="T80" s="107">
        <v>6.8001549728743029</v>
      </c>
      <c r="U80" s="108">
        <f t="shared" si="14"/>
        <v>288.82350525173428</v>
      </c>
      <c r="V80" s="107">
        <v>9.4823464595152256</v>
      </c>
      <c r="W80" s="108">
        <f t="shared" si="15"/>
        <v>402.74443058625621</v>
      </c>
      <c r="X80" s="107">
        <v>20.737352857756431</v>
      </c>
      <c r="Y80" s="108">
        <f t="shared" si="16"/>
        <v>880.7791831084777</v>
      </c>
      <c r="Z80" s="107">
        <v>0.10292201270257914</v>
      </c>
      <c r="AA80" s="108">
        <f t="shared" si="17"/>
        <v>4.3714145625945422</v>
      </c>
      <c r="AB80" s="107">
        <v>3.2343518556230069</v>
      </c>
      <c r="AC80" s="108">
        <f t="shared" si="18"/>
        <v>137.37287516017253</v>
      </c>
      <c r="AD80" s="107">
        <v>0.26156427470739341</v>
      </c>
      <c r="AE80" s="108">
        <f t="shared" si="19"/>
        <v>11.109439559975941</v>
      </c>
      <c r="AF80" s="101" t="s">
        <v>728</v>
      </c>
      <c r="AG80" s="8" t="s">
        <v>726</v>
      </c>
    </row>
    <row r="81" spans="4:31">
      <c r="D81" s="71"/>
      <c r="E81" s="72"/>
      <c r="F81" s="72"/>
      <c r="G81" s="72"/>
      <c r="H81" s="72"/>
      <c r="I81" s="72"/>
      <c r="J81" s="72"/>
      <c r="K81" s="72"/>
      <c r="L81" s="72"/>
      <c r="M81" s="72"/>
      <c r="N81" s="72"/>
      <c r="O81" s="72"/>
      <c r="P81" s="72"/>
      <c r="Q81" s="72"/>
      <c r="R81" s="72"/>
      <c r="S81" s="72"/>
      <c r="T81" s="72"/>
      <c r="U81" s="72"/>
      <c r="V81" s="72"/>
      <c r="W81" s="72"/>
      <c r="X81" s="72"/>
      <c r="Y81" s="21"/>
      <c r="Z81" s="21"/>
      <c r="AA81" s="20"/>
      <c r="AB81" s="20"/>
      <c r="AC81" s="20"/>
      <c r="AD81" s="20"/>
      <c r="AE81" s="70"/>
    </row>
    <row r="82" spans="4:31">
      <c r="D82" s="71"/>
      <c r="E82" s="72"/>
      <c r="F82" s="72"/>
      <c r="G82" s="72"/>
      <c r="H82" s="72"/>
      <c r="I82" s="72"/>
      <c r="J82" s="72"/>
      <c r="K82" s="72"/>
      <c r="L82" s="72"/>
      <c r="M82" s="72"/>
      <c r="N82" s="72"/>
      <c r="O82" s="72"/>
      <c r="P82" s="72"/>
      <c r="Q82" s="72"/>
      <c r="R82" s="72"/>
      <c r="S82" s="72"/>
      <c r="T82" s="72"/>
      <c r="U82" s="72"/>
      <c r="V82" s="72"/>
      <c r="W82" s="72"/>
      <c r="X82" s="72"/>
      <c r="Y82" s="21"/>
      <c r="Z82" s="21"/>
      <c r="AA82" s="20"/>
      <c r="AB82" s="20"/>
      <c r="AC82" s="20"/>
      <c r="AD82" s="20"/>
      <c r="AE82" s="70"/>
    </row>
    <row r="83" spans="4:31">
      <c r="D83" s="71"/>
      <c r="E83" s="72"/>
      <c r="F83" s="72"/>
      <c r="G83" s="72"/>
      <c r="H83" s="72"/>
      <c r="I83" s="72"/>
      <c r="J83" s="72"/>
      <c r="K83" s="72"/>
      <c r="L83" s="72"/>
      <c r="M83" s="72"/>
      <c r="N83" s="72"/>
      <c r="O83" s="72"/>
      <c r="P83" s="72"/>
      <c r="Q83" s="72"/>
      <c r="R83" s="72"/>
      <c r="S83" s="72"/>
      <c r="T83" s="72"/>
      <c r="U83" s="72"/>
      <c r="V83" s="72"/>
      <c r="W83" s="72"/>
      <c r="X83" s="72"/>
      <c r="Y83" s="21"/>
      <c r="Z83" s="21"/>
      <c r="AA83" s="20"/>
      <c r="AB83" s="20"/>
      <c r="AC83" s="20"/>
      <c r="AD83" s="20"/>
      <c r="AE83" s="70"/>
    </row>
    <row r="84" spans="4:31">
      <c r="D84" s="71"/>
      <c r="E84" s="72"/>
      <c r="F84" s="72"/>
      <c r="G84" s="72"/>
      <c r="H84" s="72"/>
      <c r="I84" s="72"/>
      <c r="J84" s="72"/>
      <c r="K84" s="72"/>
      <c r="L84" s="72"/>
      <c r="M84" s="72"/>
      <c r="N84" s="72"/>
      <c r="O84" s="72"/>
      <c r="P84" s="72"/>
      <c r="Q84" s="72"/>
      <c r="R84" s="72"/>
      <c r="S84" s="72"/>
      <c r="T84" s="72"/>
      <c r="U84" s="72"/>
      <c r="V84" s="72"/>
      <c r="W84" s="72"/>
      <c r="X84" s="72"/>
      <c r="Y84" s="21"/>
      <c r="Z84" s="21"/>
      <c r="AA84" s="20"/>
      <c r="AB84" s="20"/>
      <c r="AC84" s="20"/>
      <c r="AD84" s="20"/>
      <c r="AE84" s="70"/>
    </row>
  </sheetData>
  <phoneticPr fontId="38" type="noConversion"/>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224"/>
  <sheetViews>
    <sheetView topLeftCell="A180" zoomScale="75" zoomScaleNormal="75" zoomScalePageLayoutView="75" workbookViewId="0">
      <selection activeCell="Y3" sqref="Y3"/>
    </sheetView>
  </sheetViews>
  <sheetFormatPr baseColWidth="10" defaultRowHeight="15" x14ac:dyDescent="0"/>
  <sheetData>
    <row r="2" spans="2:27" s="11" customFormat="1" ht="25">
      <c r="B2" s="16" t="s">
        <v>322</v>
      </c>
      <c r="C2" s="16" t="s">
        <v>266</v>
      </c>
      <c r="D2" s="16" t="s">
        <v>257</v>
      </c>
      <c r="E2" s="16" t="s">
        <v>257</v>
      </c>
      <c r="F2" s="16" t="s">
        <v>194</v>
      </c>
      <c r="G2" s="16" t="s">
        <v>194</v>
      </c>
      <c r="H2" s="16" t="s">
        <v>196</v>
      </c>
      <c r="I2" s="16" t="s">
        <v>196</v>
      </c>
      <c r="J2" s="16" t="s">
        <v>193</v>
      </c>
      <c r="K2" s="16" t="s">
        <v>193</v>
      </c>
      <c r="L2" s="16" t="s">
        <v>197</v>
      </c>
      <c r="M2" s="16" t="s">
        <v>197</v>
      </c>
      <c r="N2" s="16" t="s">
        <v>195</v>
      </c>
      <c r="O2" s="16" t="s">
        <v>195</v>
      </c>
      <c r="P2" s="16" t="s">
        <v>198</v>
      </c>
      <c r="Q2" s="16" t="s">
        <v>198</v>
      </c>
      <c r="R2" s="16" t="s">
        <v>199</v>
      </c>
      <c r="S2" s="16" t="s">
        <v>199</v>
      </c>
      <c r="T2" s="16" t="s">
        <v>200</v>
      </c>
      <c r="U2" s="34" t="s">
        <v>200</v>
      </c>
      <c r="V2" s="16" t="s">
        <v>201</v>
      </c>
      <c r="W2" s="34" t="s">
        <v>201</v>
      </c>
      <c r="X2" s="16" t="s">
        <v>259</v>
      </c>
      <c r="Y2" s="16" t="s">
        <v>625</v>
      </c>
      <c r="Z2" s="16" t="s">
        <v>323</v>
      </c>
      <c r="AA2" s="16" t="s">
        <v>324</v>
      </c>
    </row>
    <row r="3" spans="2:27" s="33" customFormat="1" ht="25">
      <c r="B3" s="35"/>
      <c r="C3" s="35"/>
      <c r="D3" s="35" t="s">
        <v>546</v>
      </c>
      <c r="E3" s="35" t="s">
        <v>192</v>
      </c>
      <c r="F3" s="35" t="s">
        <v>546</v>
      </c>
      <c r="G3" s="35" t="s">
        <v>192</v>
      </c>
      <c r="H3" s="35" t="s">
        <v>546</v>
      </c>
      <c r="I3" s="35" t="s">
        <v>192</v>
      </c>
      <c r="J3" s="35" t="s">
        <v>546</v>
      </c>
      <c r="K3" s="35" t="s">
        <v>192</v>
      </c>
      <c r="L3" s="35" t="s">
        <v>546</v>
      </c>
      <c r="M3" s="35" t="s">
        <v>192</v>
      </c>
      <c r="N3" s="36" t="s">
        <v>546</v>
      </c>
      <c r="O3" s="35" t="s">
        <v>192</v>
      </c>
      <c r="P3" s="36" t="s">
        <v>546</v>
      </c>
      <c r="Q3" s="35" t="s">
        <v>192</v>
      </c>
      <c r="R3" s="36" t="s">
        <v>546</v>
      </c>
      <c r="S3" s="35" t="s">
        <v>192</v>
      </c>
      <c r="T3" s="36" t="s">
        <v>546</v>
      </c>
      <c r="U3" s="35" t="s">
        <v>192</v>
      </c>
      <c r="V3" s="36" t="s">
        <v>546</v>
      </c>
      <c r="W3" s="35" t="s">
        <v>192</v>
      </c>
      <c r="X3" s="35" t="s">
        <v>192</v>
      </c>
      <c r="Y3" s="35" t="s">
        <v>192</v>
      </c>
      <c r="Z3" s="35" t="s">
        <v>547</v>
      </c>
      <c r="AA3" s="35" t="s">
        <v>547</v>
      </c>
    </row>
    <row r="4" spans="2:27">
      <c r="B4" s="18">
        <v>1</v>
      </c>
      <c r="C4" s="37" t="s">
        <v>325</v>
      </c>
      <c r="D4" s="39">
        <v>3.1134560467333736E-2</v>
      </c>
      <c r="E4" s="38">
        <f>D4*1/Z4*AA4*1/9.01*6.02E+23*1/(1000000)</f>
        <v>9.4667263082824928E+16</v>
      </c>
      <c r="F4" s="42">
        <v>718.71486890529229</v>
      </c>
      <c r="G4" s="38">
        <f>F4*1/26.98*6.02E+23*1/(1000000)*AA4*1/Z4</f>
        <v>7.2978773079712439E+20</v>
      </c>
      <c r="H4" s="42">
        <v>107.60292027102</v>
      </c>
      <c r="I4" s="38">
        <f>H4*1/Z4*AA4*1/40.08*6.02E+23*1/(1000000)</f>
        <v>7.3549244912793747E+19</v>
      </c>
      <c r="J4" s="42">
        <v>1310.3537393328299</v>
      </c>
      <c r="K4" s="38">
        <f t="shared" ref="K4:K67" si="0">J4*1/Z4*AA4*1/55.8*6.02E+23*1/(1000000)</f>
        <v>6.4333358885631597E+20</v>
      </c>
      <c r="L4" s="42">
        <v>200.68857623929699</v>
      </c>
      <c r="M4" s="38">
        <f t="shared" ref="M4:M67" si="1">L4*1/Z4*AA4*1/39.1*6.02E+23*1/(1000000)</f>
        <v>1.406137426716036E+20</v>
      </c>
      <c r="N4" s="42">
        <v>271.31092468273476</v>
      </c>
      <c r="O4" s="38">
        <f t="shared" ref="O4:O67" si="2">N4*1/Z4*AA4*1/24.3*6.02E+23*1/(1000000)</f>
        <v>3.0587422451165869E+20</v>
      </c>
      <c r="P4" s="42">
        <v>18.7365366383309</v>
      </c>
      <c r="Q4" s="38">
        <f t="shared" ref="Q4:Q67" si="3">P4*1/Z4*AA4*1/54.94*6.02E+23*1/(1000000)</f>
        <v>9.3429179510648095E+18</v>
      </c>
      <c r="R4" s="42">
        <v>10.655817259153125</v>
      </c>
      <c r="S4" s="38">
        <f t="shared" ref="S4:S67" si="4">R4*1/Z4*AA4*1/22.99*6.02E+23*1/(1000000)</f>
        <v>1.2697834610381586E+19</v>
      </c>
      <c r="T4" s="42">
        <v>4.6112938847023992</v>
      </c>
      <c r="U4" s="38">
        <f t="shared" ref="U4:U67" si="5">T4*1/Z4*AA4*1/28*6.02E+23*1/(1000000)</f>
        <v>4.5117667916909061E+18</v>
      </c>
      <c r="V4" s="42">
        <v>41.316941475666276</v>
      </c>
      <c r="W4" s="38">
        <f>V4*1/Z4*AA4*1/47.87*6.02E+23*1/(1000000)</f>
        <v>2.3645397041017926E+19</v>
      </c>
      <c r="X4" s="19">
        <v>107053511.27095795</v>
      </c>
      <c r="Y4" s="19">
        <v>1766868.4926639651</v>
      </c>
      <c r="Z4" s="24">
        <v>0.25800000000000001</v>
      </c>
      <c r="AA4" s="24">
        <v>11.741</v>
      </c>
    </row>
    <row r="5" spans="2:27">
      <c r="B5" s="18">
        <f>B4+1</f>
        <v>2</v>
      </c>
      <c r="C5" s="37" t="s">
        <v>326</v>
      </c>
      <c r="D5" s="39">
        <v>3.2229561253232765E-2</v>
      </c>
      <c r="E5" s="38">
        <f t="shared" ref="E5:E68" si="6">D5*1/Z5*AA5*1/9.01*6.02E+23*1/(1000000)</f>
        <v>1.0595295689685016E+17</v>
      </c>
      <c r="F5" s="42">
        <v>710.08841556446646</v>
      </c>
      <c r="G5" s="38">
        <f>F5*1/26.98*6.02E+23*1/(1000000)*AA5*1/Z5</f>
        <v>7.7956792359260809E+20</v>
      </c>
      <c r="H5" s="42">
        <v>105.25716703811379</v>
      </c>
      <c r="I5" s="38">
        <f t="shared" ref="I5:I68" si="7">H5*1/Z5*AA5*1/40.08*6.02E+23*1/(1000000)</f>
        <v>7.7787075325540876E+19</v>
      </c>
      <c r="J5" s="42">
        <v>1253.4917386296286</v>
      </c>
      <c r="K5" s="38">
        <f t="shared" si="0"/>
        <v>6.6538155242909427E+20</v>
      </c>
      <c r="L5" s="42">
        <v>192.96014348591956</v>
      </c>
      <c r="M5" s="38">
        <f t="shared" si="1"/>
        <v>1.4617541480301412E+20</v>
      </c>
      <c r="N5" s="42">
        <v>263.08822743868024</v>
      </c>
      <c r="O5" s="38">
        <f t="shared" si="2"/>
        <v>3.206849807019087E+20</v>
      </c>
      <c r="P5" s="42">
        <v>18.117925462685399</v>
      </c>
      <c r="Q5" s="38">
        <f t="shared" si="3"/>
        <v>9.7679469539637105E+18</v>
      </c>
      <c r="R5" s="42">
        <v>11.13238706782051</v>
      </c>
      <c r="S5" s="38">
        <f t="shared" si="4"/>
        <v>1.4342762457905951E+19</v>
      </c>
      <c r="T5" s="42">
        <v>4.3098723984132441</v>
      </c>
      <c r="U5" s="38">
        <f t="shared" si="5"/>
        <v>4.5592127641735112E+18</v>
      </c>
      <c r="V5" s="42">
        <v>40.64474526056177</v>
      </c>
      <c r="W5" s="38">
        <f t="shared" ref="W5:W68" si="8">V5*1/Z5*AA5*1/47.87*6.02E+23*1/(1000000)</f>
        <v>2.5149216374076174E+19</v>
      </c>
      <c r="X5" s="19">
        <v>114160744.258808</v>
      </c>
      <c r="Y5" s="19">
        <v>1523870.2590899151</v>
      </c>
      <c r="Z5" s="24">
        <v>0.24199999999999999</v>
      </c>
      <c r="AA5" s="24">
        <v>11.907</v>
      </c>
    </row>
    <row r="6" spans="2:27">
      <c r="B6" s="18">
        <v>4</v>
      </c>
      <c r="C6" s="37" t="s">
        <v>327</v>
      </c>
      <c r="D6" s="39">
        <v>2.7034090447116115E-2</v>
      </c>
      <c r="E6" s="38">
        <f t="shared" si="6"/>
        <v>8.7974043372021728E+16</v>
      </c>
      <c r="F6" s="42">
        <v>694.23584440742843</v>
      </c>
      <c r="G6" s="38">
        <f t="shared" ref="G6:G69" si="9">F6*1/26.98*6.02E+23*1/(1000000)*AA6*1/Z6</f>
        <v>7.5445383310485252E+20</v>
      </c>
      <c r="H6" s="42">
        <v>106.7501448500124</v>
      </c>
      <c r="I6" s="38">
        <f t="shared" si="7"/>
        <v>7.8092322957193986E+19</v>
      </c>
      <c r="J6" s="42">
        <v>1216.2070494165032</v>
      </c>
      <c r="K6" s="38">
        <f t="shared" si="0"/>
        <v>6.3905891681593432E+20</v>
      </c>
      <c r="L6" s="42">
        <v>192.30299651051149</v>
      </c>
      <c r="M6" s="38">
        <f t="shared" si="1"/>
        <v>1.4420385672096437E+20</v>
      </c>
      <c r="N6" s="42">
        <v>263.92666710090339</v>
      </c>
      <c r="O6" s="38">
        <f t="shared" si="2"/>
        <v>3.1845244042976179E+20</v>
      </c>
      <c r="P6" s="42">
        <v>18.298423873084122</v>
      </c>
      <c r="Q6" s="38">
        <f t="shared" si="3"/>
        <v>9.7654578540814807E+18</v>
      </c>
      <c r="R6" s="42">
        <v>10.011263821007299</v>
      </c>
      <c r="S6" s="38">
        <f t="shared" si="4"/>
        <v>1.2767842493529905E+19</v>
      </c>
      <c r="T6" s="42">
        <v>4.1168180789877988</v>
      </c>
      <c r="U6" s="38">
        <f t="shared" si="5"/>
        <v>4.3109325345901501E+18</v>
      </c>
      <c r="V6" s="42">
        <v>42.505082219286273</v>
      </c>
      <c r="W6" s="38">
        <f t="shared" si="8"/>
        <v>2.6034246624728707E+19</v>
      </c>
      <c r="X6" s="19">
        <v>102278439.5748561</v>
      </c>
      <c r="Y6" s="19">
        <v>1342248.498127975</v>
      </c>
      <c r="Z6" s="24">
        <v>0.254</v>
      </c>
      <c r="AA6" s="24">
        <v>12.370999999999999</v>
      </c>
    </row>
    <row r="7" spans="2:27">
      <c r="B7" s="18">
        <f t="shared" ref="B7:B70" si="10">B6+1</f>
        <v>5</v>
      </c>
      <c r="C7" s="37" t="s">
        <v>328</v>
      </c>
      <c r="D7" s="39">
        <v>2.5762608012834733E-2</v>
      </c>
      <c r="E7" s="38">
        <f t="shared" si="6"/>
        <v>7.8705856984428624E+16</v>
      </c>
      <c r="F7" s="42">
        <v>674.51097598709578</v>
      </c>
      <c r="G7" s="38">
        <f t="shared" si="9"/>
        <v>6.8815947394449421E+20</v>
      </c>
      <c r="H7" s="42">
        <v>117.23158490286563</v>
      </c>
      <c r="I7" s="38">
        <f t="shared" si="7"/>
        <v>8.0511689648188375E+19</v>
      </c>
      <c r="J7" s="42">
        <v>1172.0976328856964</v>
      </c>
      <c r="K7" s="38">
        <f t="shared" si="0"/>
        <v>5.7819137291204611E+20</v>
      </c>
      <c r="L7" s="42">
        <v>187.3984137672721</v>
      </c>
      <c r="M7" s="38">
        <f t="shared" si="1"/>
        <v>1.3192623563502291E+20</v>
      </c>
      <c r="N7" s="42">
        <v>261.80437353882485</v>
      </c>
      <c r="O7" s="38">
        <f t="shared" si="2"/>
        <v>2.965600465249241E+20</v>
      </c>
      <c r="P7" s="42">
        <v>17.946441450475547</v>
      </c>
      <c r="Q7" s="38">
        <f t="shared" si="3"/>
        <v>8.9914908933413315E+18</v>
      </c>
      <c r="R7" s="42">
        <v>10.934582518124028</v>
      </c>
      <c r="S7" s="38">
        <f t="shared" si="4"/>
        <v>1.3091977567844405E+19</v>
      </c>
      <c r="T7" s="42">
        <v>4.0955243655922908</v>
      </c>
      <c r="U7" s="38">
        <f t="shared" si="5"/>
        <v>4.0261829013334702E+18</v>
      </c>
      <c r="V7" s="42">
        <v>43.433613159842956</v>
      </c>
      <c r="W7" s="38">
        <f t="shared" si="8"/>
        <v>2.4974945486029664E+19</v>
      </c>
      <c r="X7" s="19">
        <v>122736514.74001449</v>
      </c>
      <c r="Y7" s="19">
        <v>1695669.9435502752</v>
      </c>
      <c r="Z7" s="24">
        <v>0.26100000000000001</v>
      </c>
      <c r="AA7" s="24">
        <v>11.934000000000001</v>
      </c>
    </row>
    <row r="8" spans="2:27">
      <c r="B8" s="18">
        <f t="shared" si="10"/>
        <v>6</v>
      </c>
      <c r="C8" s="37" t="s">
        <v>329</v>
      </c>
      <c r="D8" s="39">
        <v>2.8588742131965314E-2</v>
      </c>
      <c r="E8" s="38">
        <f t="shared" si="6"/>
        <v>9.3276289054878432E+16</v>
      </c>
      <c r="F8" s="42">
        <v>707.77241290617792</v>
      </c>
      <c r="G8" s="38">
        <f t="shared" si="9"/>
        <v>7.7117455022812286E+20</v>
      </c>
      <c r="H8" s="42">
        <v>101.70997448240399</v>
      </c>
      <c r="I8" s="38">
        <f t="shared" si="7"/>
        <v>7.4599657866833838E+19</v>
      </c>
      <c r="J8" s="42">
        <v>1242.0508389044285</v>
      </c>
      <c r="K8" s="38">
        <f t="shared" si="0"/>
        <v>6.5434407871611837E+20</v>
      </c>
      <c r="L8" s="42">
        <v>192.11615419202619</v>
      </c>
      <c r="M8" s="38">
        <f t="shared" si="1"/>
        <v>1.4444021629120266E+20</v>
      </c>
      <c r="N8" s="42">
        <v>263.31281405536305</v>
      </c>
      <c r="O8" s="38">
        <f t="shared" si="2"/>
        <v>3.1854201581246074E+20</v>
      </c>
      <c r="P8" s="42">
        <v>18.460883592636957</v>
      </c>
      <c r="Q8" s="38">
        <f t="shared" si="3"/>
        <v>9.877904701357482E+18</v>
      </c>
      <c r="R8" s="42">
        <v>10.277655945620259</v>
      </c>
      <c r="S8" s="38">
        <f t="shared" si="4"/>
        <v>1.3141837932674648E+19</v>
      </c>
      <c r="T8" s="42">
        <v>3.8206858550833434</v>
      </c>
      <c r="U8" s="38">
        <f t="shared" si="5"/>
        <v>4.0112922310217411E+18</v>
      </c>
      <c r="V8" s="42">
        <v>42.444833764277874</v>
      </c>
      <c r="W8" s="38">
        <f t="shared" si="8"/>
        <v>2.6065281087760282E+19</v>
      </c>
      <c r="X8" s="19">
        <v>113454946.32831</v>
      </c>
      <c r="Y8" s="19">
        <v>1523014.0827128799</v>
      </c>
      <c r="Z8" s="24">
        <v>0.25</v>
      </c>
      <c r="AA8" s="24">
        <v>12.208</v>
      </c>
    </row>
    <row r="9" spans="2:27">
      <c r="B9" s="18">
        <f t="shared" si="10"/>
        <v>7</v>
      </c>
      <c r="C9" s="37" t="s">
        <v>330</v>
      </c>
      <c r="D9" s="39">
        <v>2.8738426438870045E-2</v>
      </c>
      <c r="E9" s="38">
        <f t="shared" si="6"/>
        <v>9.1130220056697104E+16</v>
      </c>
      <c r="F9" s="42">
        <v>713.54434005525206</v>
      </c>
      <c r="G9" s="38">
        <f t="shared" si="9"/>
        <v>7.5561965367573755E+20</v>
      </c>
      <c r="H9" s="42">
        <v>104.70694078047768</v>
      </c>
      <c r="I9" s="38">
        <f t="shared" si="7"/>
        <v>7.4640060590912307E+19</v>
      </c>
      <c r="J9" s="42">
        <v>1248.1752440007319</v>
      </c>
      <c r="K9" s="38">
        <f t="shared" si="0"/>
        <v>6.3909525165457683E+20</v>
      </c>
      <c r="L9" s="42">
        <v>193.50335095862337</v>
      </c>
      <c r="M9" s="38">
        <f t="shared" si="1"/>
        <v>1.4139562045960998E+20</v>
      </c>
      <c r="N9" s="42">
        <v>265.55215104531987</v>
      </c>
      <c r="O9" s="38">
        <f t="shared" si="2"/>
        <v>3.1222507256558636E+20</v>
      </c>
      <c r="P9" s="42">
        <v>18.620060878453206</v>
      </c>
      <c r="Q9" s="38">
        <f t="shared" si="3"/>
        <v>9.6831501593268347E+18</v>
      </c>
      <c r="R9" s="42">
        <v>10.406980404193675</v>
      </c>
      <c r="S9" s="38">
        <f t="shared" si="4"/>
        <v>1.2933319033048504E+19</v>
      </c>
      <c r="T9" s="42">
        <v>4.4699096414209425</v>
      </c>
      <c r="U9" s="38">
        <f t="shared" si="5"/>
        <v>4.561051099009515E+18</v>
      </c>
      <c r="V9" s="42">
        <v>44.241152812463618</v>
      </c>
      <c r="W9" s="38">
        <f t="shared" si="8"/>
        <v>2.6405064502040379E+19</v>
      </c>
      <c r="X9" s="19">
        <v>112492611.9462145</v>
      </c>
      <c r="Y9" s="19">
        <v>1569662.318408885</v>
      </c>
      <c r="Z9" s="24">
        <v>0.25</v>
      </c>
      <c r="AA9" s="24">
        <v>11.864999999999998</v>
      </c>
    </row>
    <row r="10" spans="2:27">
      <c r="B10" s="18">
        <f t="shared" si="10"/>
        <v>8</v>
      </c>
      <c r="C10" s="37" t="s">
        <v>331</v>
      </c>
      <c r="D10" s="39">
        <v>2.6237966036928885E-2</v>
      </c>
      <c r="E10" s="38">
        <f t="shared" si="6"/>
        <v>8.5893989186658784E+16</v>
      </c>
      <c r="F10" s="42">
        <v>662.11156966672786</v>
      </c>
      <c r="G10" s="38">
        <f t="shared" si="9"/>
        <v>7.2384675207773028E+20</v>
      </c>
      <c r="H10" s="42">
        <v>101.87301067821633</v>
      </c>
      <c r="I10" s="38">
        <f t="shared" si="7"/>
        <v>7.4970227187693093E+19</v>
      </c>
      <c r="J10" s="42">
        <v>1156.1593148723653</v>
      </c>
      <c r="K10" s="38">
        <f t="shared" si="0"/>
        <v>6.1114024254415674E+20</v>
      </c>
      <c r="L10" s="42">
        <v>176.31904649563421</v>
      </c>
      <c r="M10" s="38">
        <f t="shared" si="1"/>
        <v>1.3300864518969682E+20</v>
      </c>
      <c r="N10" s="42">
        <v>256.35441671048341</v>
      </c>
      <c r="O10" s="38">
        <f t="shared" si="2"/>
        <v>3.1116585110733095E+20</v>
      </c>
      <c r="P10" s="42">
        <v>17.483839777922213</v>
      </c>
      <c r="Q10" s="38">
        <f t="shared" si="3"/>
        <v>9.3865405682302321E+18</v>
      </c>
      <c r="R10" s="42">
        <v>9.6615911285787721</v>
      </c>
      <c r="S10" s="38">
        <f t="shared" si="4"/>
        <v>1.2395586543850396E+19</v>
      </c>
      <c r="T10" s="42">
        <v>4.0759982118734639</v>
      </c>
      <c r="U10" s="38">
        <f t="shared" si="5"/>
        <v>4.2937163623929989E+18</v>
      </c>
      <c r="V10" s="42">
        <v>41.131542184229374</v>
      </c>
      <c r="W10" s="38">
        <f t="shared" si="8"/>
        <v>2.5343638451353485E+19</v>
      </c>
      <c r="X10" s="19">
        <v>111265953.58641601</v>
      </c>
      <c r="Y10" s="19">
        <v>1467511.54988429</v>
      </c>
      <c r="Z10" s="24">
        <v>0.252</v>
      </c>
      <c r="AA10" s="24">
        <v>12.347000000000001</v>
      </c>
    </row>
    <row r="11" spans="2:27">
      <c r="B11" s="18">
        <f t="shared" si="10"/>
        <v>9</v>
      </c>
      <c r="C11" s="37" t="s">
        <v>332</v>
      </c>
      <c r="D11" s="39">
        <v>2.7813786637871353E-2</v>
      </c>
      <c r="E11" s="38">
        <f t="shared" si="6"/>
        <v>8.6048966222736864E+16</v>
      </c>
      <c r="F11" s="42">
        <v>695.16692211533632</v>
      </c>
      <c r="G11" s="38">
        <f t="shared" si="9"/>
        <v>7.1821998088364137E+20</v>
      </c>
      <c r="H11" s="42">
        <v>103.63130694719176</v>
      </c>
      <c r="I11" s="38">
        <f t="shared" si="7"/>
        <v>7.2073164634572505E+19</v>
      </c>
      <c r="J11" s="42">
        <v>1239.6600961599438</v>
      </c>
      <c r="K11" s="38">
        <f t="shared" si="0"/>
        <v>6.1926816150444219E+20</v>
      </c>
      <c r="L11" s="42">
        <v>186.93811110722228</v>
      </c>
      <c r="M11" s="38">
        <f t="shared" si="1"/>
        <v>1.3326970059310345E+20</v>
      </c>
      <c r="N11" s="42">
        <v>264.54305888948517</v>
      </c>
      <c r="O11" s="38">
        <f t="shared" si="2"/>
        <v>3.0345928252109547E+20</v>
      </c>
      <c r="P11" s="42">
        <v>18.342572182313571</v>
      </c>
      <c r="Q11" s="38">
        <f t="shared" si="3"/>
        <v>9.3064041989675274E+18</v>
      </c>
      <c r="R11" s="42">
        <v>9.6941018515571447</v>
      </c>
      <c r="S11" s="38">
        <f t="shared" si="4"/>
        <v>1.1753817315968041E+19</v>
      </c>
      <c r="T11" s="42">
        <v>5.3407667933766074</v>
      </c>
      <c r="U11" s="38">
        <f t="shared" si="5"/>
        <v>5.3168684205657774E+18</v>
      </c>
      <c r="V11" s="42">
        <v>40.47228395790124</v>
      </c>
      <c r="W11" s="38">
        <f t="shared" si="8"/>
        <v>2.3567017011670942E+19</v>
      </c>
      <c r="X11" s="19">
        <v>113125172.9139775</v>
      </c>
      <c r="Y11" s="19">
        <v>1690152.0392745349</v>
      </c>
      <c r="Z11" s="24">
        <v>0.25700000000000001</v>
      </c>
      <c r="AA11" s="24">
        <v>11.899999999999999</v>
      </c>
    </row>
    <row r="12" spans="2:27">
      <c r="B12" s="18">
        <f t="shared" si="10"/>
        <v>10</v>
      </c>
      <c r="C12" s="37" t="s">
        <v>333</v>
      </c>
      <c r="D12" s="39">
        <v>2.7739263646011356E-2</v>
      </c>
      <c r="E12" s="38">
        <f t="shared" si="6"/>
        <v>9.1453876925407664E+16</v>
      </c>
      <c r="F12" s="42">
        <v>686.41342830389146</v>
      </c>
      <c r="G12" s="38">
        <f t="shared" si="9"/>
        <v>7.5574591648770163E+20</v>
      </c>
      <c r="H12" s="42">
        <v>101.86958453277589</v>
      </c>
      <c r="I12" s="38">
        <f t="shared" si="7"/>
        <v>7.550032230719275E+19</v>
      </c>
      <c r="J12" s="42">
        <v>1229.0421838373454</v>
      </c>
      <c r="K12" s="38">
        <f t="shared" si="0"/>
        <v>6.5428139931790501E+20</v>
      </c>
      <c r="L12" s="42">
        <v>185.56961641425545</v>
      </c>
      <c r="M12" s="38">
        <f t="shared" si="1"/>
        <v>1.4098148999077223E+20</v>
      </c>
      <c r="N12" s="42">
        <v>262.80319318953019</v>
      </c>
      <c r="O12" s="38">
        <f t="shared" si="2"/>
        <v>3.2125977271181489E+20</v>
      </c>
      <c r="P12" s="42">
        <v>18.176883327813805</v>
      </c>
      <c r="Q12" s="38">
        <f t="shared" si="3"/>
        <v>9.8279456947244298E+18</v>
      </c>
      <c r="R12" s="42">
        <v>10.142340307073722</v>
      </c>
      <c r="S12" s="38">
        <f t="shared" si="4"/>
        <v>1.3104823939451572E+19</v>
      </c>
      <c r="T12" s="42">
        <v>4.176390873379261</v>
      </c>
      <c r="U12" s="38">
        <f t="shared" si="5"/>
        <v>4.4307280050285348E+18</v>
      </c>
      <c r="V12" s="42">
        <v>41.176493058134078</v>
      </c>
      <c r="W12" s="38">
        <f t="shared" si="8"/>
        <v>2.5551588912811942E+19</v>
      </c>
      <c r="X12" s="19">
        <v>112565472.95520699</v>
      </c>
      <c r="Y12" s="19">
        <v>1511249.988729855</v>
      </c>
      <c r="Z12" s="24">
        <v>0.247</v>
      </c>
      <c r="AA12" s="24">
        <v>12.187999999999999</v>
      </c>
    </row>
    <row r="13" spans="2:27">
      <c r="B13" s="18">
        <f t="shared" si="10"/>
        <v>11</v>
      </c>
      <c r="C13" s="37" t="s">
        <v>334</v>
      </c>
      <c r="D13" s="39">
        <v>2.7319592534415384E-2</v>
      </c>
      <c r="E13" s="38">
        <f t="shared" si="6"/>
        <v>8.6111017767601824E+16</v>
      </c>
      <c r="F13" s="42">
        <v>687.718729947626</v>
      </c>
      <c r="G13" s="38">
        <f t="shared" si="9"/>
        <v>7.2389937681100859E+20</v>
      </c>
      <c r="H13" s="42">
        <v>104.75914521508396</v>
      </c>
      <c r="I13" s="38">
        <f t="shared" si="7"/>
        <v>7.4228986162478744E+19</v>
      </c>
      <c r="J13" s="42">
        <v>1246.6974079922772</v>
      </c>
      <c r="K13" s="38">
        <f t="shared" si="0"/>
        <v>6.3450661363178786E+20</v>
      </c>
      <c r="L13" s="42">
        <v>181.54187657456052</v>
      </c>
      <c r="M13" s="38">
        <f t="shared" si="1"/>
        <v>1.3185887272753321E+20</v>
      </c>
      <c r="N13" s="42">
        <v>266.38037100573598</v>
      </c>
      <c r="O13" s="38">
        <f t="shared" si="2"/>
        <v>3.1131872381231248E+20</v>
      </c>
      <c r="P13" s="42">
        <v>18.271487836020619</v>
      </c>
      <c r="Q13" s="38">
        <f t="shared" si="3"/>
        <v>9.444838879867263E+18</v>
      </c>
      <c r="R13" s="42">
        <v>9.6804897373480117</v>
      </c>
      <c r="S13" s="38">
        <f t="shared" si="4"/>
        <v>1.1958250679201681E+19</v>
      </c>
      <c r="T13" s="42">
        <v>4.1566563429222798</v>
      </c>
      <c r="U13" s="38">
        <f t="shared" si="5"/>
        <v>4.2159493474092559E+18</v>
      </c>
      <c r="V13" s="42">
        <v>40.408141123046427</v>
      </c>
      <c r="W13" s="38">
        <f t="shared" si="8"/>
        <v>2.3972578001172148E+19</v>
      </c>
      <c r="X13" s="19">
        <v>107680743.21759799</v>
      </c>
      <c r="Y13" s="19">
        <v>1545200.6906784601</v>
      </c>
      <c r="Z13" s="24">
        <v>0.25700000000000001</v>
      </c>
      <c r="AA13" s="24">
        <v>12.123999999999999</v>
      </c>
    </row>
    <row r="14" spans="2:27">
      <c r="B14" s="18">
        <f t="shared" si="10"/>
        <v>12</v>
      </c>
      <c r="C14" s="37" t="s">
        <v>335</v>
      </c>
      <c r="D14" s="39">
        <v>2.6672935197774385E-2</v>
      </c>
      <c r="E14" s="38">
        <f t="shared" si="6"/>
        <v>8.6039060800557088E+16</v>
      </c>
      <c r="F14" s="42">
        <v>684.44135478775354</v>
      </c>
      <c r="G14" s="38">
        <f t="shared" si="9"/>
        <v>7.3729949945679512E+20</v>
      </c>
      <c r="H14" s="42">
        <v>106.42591975551458</v>
      </c>
      <c r="I14" s="38">
        <f t="shared" si="7"/>
        <v>7.7173703364085973E+19</v>
      </c>
      <c r="J14" s="42">
        <v>1233.0975316572437</v>
      </c>
      <c r="K14" s="38">
        <f t="shared" si="0"/>
        <v>6.4226295275591133E+20</v>
      </c>
      <c r="L14" s="42">
        <v>179.46709227972661</v>
      </c>
      <c r="M14" s="38">
        <f t="shared" si="1"/>
        <v>1.3340057796294471E+20</v>
      </c>
      <c r="N14" s="42">
        <v>264.96711718616035</v>
      </c>
      <c r="O14" s="38">
        <f t="shared" si="2"/>
        <v>3.1690956639500514E+20</v>
      </c>
      <c r="P14" s="42">
        <v>18.281107222244799</v>
      </c>
      <c r="Q14" s="38">
        <f t="shared" si="3"/>
        <v>9.6708240740243948E+18</v>
      </c>
      <c r="R14" s="42">
        <v>9.986999562946373</v>
      </c>
      <c r="S14" s="38">
        <f t="shared" si="4"/>
        <v>1.2625416144256846E+19</v>
      </c>
      <c r="T14" s="42">
        <v>4.3510208993508517</v>
      </c>
      <c r="U14" s="38">
        <f t="shared" si="5"/>
        <v>4.516299973631488E+18</v>
      </c>
      <c r="V14" s="42">
        <v>40.989859464865553</v>
      </c>
      <c r="W14" s="38">
        <f t="shared" si="8"/>
        <v>2.4886432473809363E+19</v>
      </c>
      <c r="X14" s="19">
        <v>112515833.534206</v>
      </c>
      <c r="Y14" s="19">
        <v>1543922.0249345349</v>
      </c>
      <c r="Z14" s="24">
        <v>0.255</v>
      </c>
      <c r="AA14" s="24">
        <v>12.311000000000002</v>
      </c>
    </row>
    <row r="15" spans="2:27">
      <c r="B15" s="18">
        <f t="shared" si="10"/>
        <v>13</v>
      </c>
      <c r="C15" s="37" t="s">
        <v>336</v>
      </c>
      <c r="D15" s="39">
        <v>2.6864148972627337E-2</v>
      </c>
      <c r="E15" s="38">
        <f t="shared" si="6"/>
        <v>8.40290492851224E+16</v>
      </c>
      <c r="F15" s="42">
        <v>647.14250705108327</v>
      </c>
      <c r="G15" s="38">
        <f t="shared" si="9"/>
        <v>6.7598823186456956E+20</v>
      </c>
      <c r="H15" s="42">
        <v>100.60453040930658</v>
      </c>
      <c r="I15" s="38">
        <f t="shared" si="7"/>
        <v>7.0740964881303609E+19</v>
      </c>
      <c r="J15" s="42">
        <v>1153.2795867201496</v>
      </c>
      <c r="K15" s="38">
        <f t="shared" si="0"/>
        <v>5.8248072662101407E+20</v>
      </c>
      <c r="L15" s="42">
        <v>171.7016139812371</v>
      </c>
      <c r="M15" s="38">
        <f t="shared" si="1"/>
        <v>1.2375956490466961E+20</v>
      </c>
      <c r="N15" s="42">
        <v>253.94300688679087</v>
      </c>
      <c r="O15" s="38">
        <f t="shared" si="2"/>
        <v>2.9451752203821639E+20</v>
      </c>
      <c r="P15" s="42">
        <v>17.485577800633777</v>
      </c>
      <c r="Q15" s="38">
        <f t="shared" si="3"/>
        <v>8.9695878243449856E+18</v>
      </c>
      <c r="R15" s="42">
        <v>8.8576673455622537</v>
      </c>
      <c r="S15" s="38">
        <f t="shared" si="4"/>
        <v>1.0858292802495539E+19</v>
      </c>
      <c r="T15" s="42">
        <v>3.3536002920730166</v>
      </c>
      <c r="U15" s="38">
        <f t="shared" si="5"/>
        <v>3.3754713113006495E+18</v>
      </c>
      <c r="V15" s="42">
        <v>37.284993697674835</v>
      </c>
      <c r="W15" s="38">
        <f t="shared" si="8"/>
        <v>2.1950873161691935E+19</v>
      </c>
      <c r="X15" s="19">
        <v>112868029.68596399</v>
      </c>
      <c r="Y15" s="19">
        <v>1517511.1032140451</v>
      </c>
      <c r="Z15" s="24">
        <v>0.254</v>
      </c>
      <c r="AA15" s="24">
        <v>11.890999999999998</v>
      </c>
    </row>
    <row r="16" spans="2:27">
      <c r="B16" s="18">
        <f t="shared" si="10"/>
        <v>14</v>
      </c>
      <c r="C16" s="37" t="s">
        <v>337</v>
      </c>
      <c r="D16" s="39">
        <v>2.794787828188857E-2</v>
      </c>
      <c r="E16" s="38">
        <f t="shared" si="6"/>
        <v>8.9683807260757792E+16</v>
      </c>
      <c r="F16" s="42">
        <v>673.09293843370335</v>
      </c>
      <c r="G16" s="38">
        <f t="shared" si="9"/>
        <v>7.2131186070198262E+20</v>
      </c>
      <c r="H16" s="42">
        <v>104.27710615895656</v>
      </c>
      <c r="I16" s="38">
        <f t="shared" si="7"/>
        <v>7.5223102587377549E+19</v>
      </c>
      <c r="J16" s="42">
        <v>1178.3064365532825</v>
      </c>
      <c r="K16" s="38">
        <f t="shared" si="0"/>
        <v>6.1053987803447086E+20</v>
      </c>
      <c r="L16" s="42">
        <v>177.64104479868675</v>
      </c>
      <c r="M16" s="38">
        <f t="shared" si="1"/>
        <v>1.3135800558573865E+20</v>
      </c>
      <c r="N16" s="42">
        <v>257.61865846016661</v>
      </c>
      <c r="O16" s="38">
        <f t="shared" si="2"/>
        <v>3.0652155862113019E+20</v>
      </c>
      <c r="P16" s="42">
        <v>17.563313266613434</v>
      </c>
      <c r="Q16" s="38">
        <f t="shared" si="3"/>
        <v>9.242889841454932E+18</v>
      </c>
      <c r="R16" s="42">
        <v>10.230528468247424</v>
      </c>
      <c r="S16" s="38">
        <f t="shared" si="4"/>
        <v>1.2866163956995518E+19</v>
      </c>
      <c r="T16" s="42">
        <v>4.1659175598300253</v>
      </c>
      <c r="U16" s="38">
        <f t="shared" si="5"/>
        <v>4.3017248125523727E+18</v>
      </c>
      <c r="V16" s="42">
        <v>42.554410692706895</v>
      </c>
      <c r="W16" s="38">
        <f t="shared" si="8"/>
        <v>2.5702249650418602E+19</v>
      </c>
      <c r="X16" s="19">
        <v>105033538.21612701</v>
      </c>
      <c r="Y16" s="19">
        <v>1504969.509776735</v>
      </c>
      <c r="Z16" s="24">
        <v>0.251</v>
      </c>
      <c r="AA16" s="24">
        <v>12.055</v>
      </c>
    </row>
    <row r="17" spans="2:27">
      <c r="B17" s="18">
        <f t="shared" si="10"/>
        <v>15</v>
      </c>
      <c r="C17" s="37" t="s">
        <v>338</v>
      </c>
      <c r="D17" s="39">
        <v>2.9853782845648852E-2</v>
      </c>
      <c r="E17" s="38">
        <f t="shared" si="6"/>
        <v>9.6119161024995392E+16</v>
      </c>
      <c r="F17" s="42">
        <v>671.21035342902758</v>
      </c>
      <c r="G17" s="38">
        <f t="shared" si="9"/>
        <v>7.216923378667482E+20</v>
      </c>
      <c r="H17" s="42">
        <v>100.92491169618189</v>
      </c>
      <c r="I17" s="38">
        <f t="shared" si="7"/>
        <v>7.3047617918637711E+19</v>
      </c>
      <c r="J17" s="42">
        <v>1172.5328198184297</v>
      </c>
      <c r="K17" s="38">
        <f t="shared" si="0"/>
        <v>6.0957367268618496E+20</v>
      </c>
      <c r="L17" s="42">
        <v>172.11091328775152</v>
      </c>
      <c r="M17" s="38">
        <f t="shared" si="1"/>
        <v>1.2769298657506707E+20</v>
      </c>
      <c r="N17" s="42">
        <v>258.45362550058599</v>
      </c>
      <c r="O17" s="38">
        <f t="shared" si="2"/>
        <v>3.085401938265262E+20</v>
      </c>
      <c r="P17" s="42">
        <v>17.412783779233159</v>
      </c>
      <c r="Q17" s="38">
        <f t="shared" si="3"/>
        <v>9.1942211376359629E+18</v>
      </c>
      <c r="R17" s="42">
        <v>9.8015491921326312</v>
      </c>
      <c r="S17" s="38">
        <f t="shared" si="4"/>
        <v>1.2367762748466E+19</v>
      </c>
      <c r="T17" s="42">
        <v>3.5170883118368894</v>
      </c>
      <c r="U17" s="38">
        <f t="shared" si="5"/>
        <v>3.6438512087721144E+18</v>
      </c>
      <c r="V17" s="42">
        <v>39.043072310165911</v>
      </c>
      <c r="W17" s="38">
        <f t="shared" si="8"/>
        <v>2.3660065933284516E+19</v>
      </c>
      <c r="X17" s="19">
        <v>105555181.52286214</v>
      </c>
      <c r="Y17" s="19">
        <v>1580024.5246431949</v>
      </c>
      <c r="Z17" s="24">
        <v>0.25</v>
      </c>
      <c r="AA17" s="24">
        <v>12.047000000000001</v>
      </c>
    </row>
    <row r="18" spans="2:27">
      <c r="B18" s="18">
        <f t="shared" si="10"/>
        <v>16</v>
      </c>
      <c r="C18" s="37" t="s">
        <v>339</v>
      </c>
      <c r="D18" s="39">
        <v>3.0334406891852572E-2</v>
      </c>
      <c r="E18" s="38">
        <f t="shared" si="6"/>
        <v>9.5513132557234544E+16</v>
      </c>
      <c r="F18" s="42">
        <v>660.32936374621056</v>
      </c>
      <c r="G18" s="38">
        <f t="shared" si="9"/>
        <v>6.9433816398657028E+20</v>
      </c>
      <c r="H18" s="42">
        <v>103.04990842932905</v>
      </c>
      <c r="I18" s="38">
        <f t="shared" si="7"/>
        <v>7.2941093426513543E+19</v>
      </c>
      <c r="J18" s="42">
        <v>1194.5893494374081</v>
      </c>
      <c r="K18" s="38">
        <f t="shared" si="0"/>
        <v>6.0734688929214851E+20</v>
      </c>
      <c r="L18" s="42">
        <v>175.93684608810102</v>
      </c>
      <c r="M18" s="38">
        <f t="shared" si="1"/>
        <v>1.2765340893869993E+20</v>
      </c>
      <c r="N18" s="42">
        <v>258.25858923574771</v>
      </c>
      <c r="O18" s="38">
        <f t="shared" si="2"/>
        <v>3.0150941128722344E+20</v>
      </c>
      <c r="P18" s="42">
        <v>17.212507730220128</v>
      </c>
      <c r="Q18" s="38">
        <f t="shared" si="3"/>
        <v>8.8880781635025224E+18</v>
      </c>
      <c r="R18" s="42">
        <v>10.410166382139883</v>
      </c>
      <c r="S18" s="38">
        <f t="shared" si="4"/>
        <v>1.284609328648148E+19</v>
      </c>
      <c r="T18" s="42">
        <v>4.5395343983287209</v>
      </c>
      <c r="U18" s="38">
        <f t="shared" si="5"/>
        <v>4.5994473513388196E+18</v>
      </c>
      <c r="V18" s="42">
        <v>33.31198708093762</v>
      </c>
      <c r="W18" s="38">
        <f t="shared" si="8"/>
        <v>1.9741924374304571E+19</v>
      </c>
      <c r="X18" s="19">
        <v>96339925.185739458</v>
      </c>
      <c r="Y18" s="19">
        <v>1549283.1022386299</v>
      </c>
      <c r="Z18" s="24">
        <v>0.255</v>
      </c>
      <c r="AA18" s="24">
        <v>12.017000000000001</v>
      </c>
    </row>
    <row r="19" spans="2:27">
      <c r="B19" s="18">
        <f t="shared" si="10"/>
        <v>17</v>
      </c>
      <c r="C19" s="37" t="s">
        <v>340</v>
      </c>
      <c r="D19" s="39">
        <v>2.5533893088970149E-2</v>
      </c>
      <c r="E19" s="38">
        <f t="shared" si="6"/>
        <v>8.0423704183810704E+16</v>
      </c>
      <c r="F19" s="42">
        <v>641.77528752551018</v>
      </c>
      <c r="G19" s="38">
        <f t="shared" si="9"/>
        <v>6.7504522885216338E+20</v>
      </c>
      <c r="H19" s="42">
        <v>116.19491523799825</v>
      </c>
      <c r="I19" s="38">
        <f t="shared" si="7"/>
        <v>8.2271845247930122E+19</v>
      </c>
      <c r="J19" s="42">
        <v>1141.4051959744088</v>
      </c>
      <c r="K19" s="38">
        <f t="shared" si="0"/>
        <v>5.8049365051114042E+20</v>
      </c>
      <c r="L19" s="42">
        <v>165.17776647471948</v>
      </c>
      <c r="M19" s="38">
        <f t="shared" si="1"/>
        <v>1.1988550012605723E+20</v>
      </c>
      <c r="N19" s="42">
        <v>259.32652693422091</v>
      </c>
      <c r="O19" s="38">
        <f t="shared" si="2"/>
        <v>3.0285343063261813E+20</v>
      </c>
      <c r="P19" s="42">
        <v>17.631380711656021</v>
      </c>
      <c r="Q19" s="38">
        <f t="shared" si="3"/>
        <v>9.1072969135232358E+18</v>
      </c>
      <c r="R19" s="42">
        <v>9.7179030544383096</v>
      </c>
      <c r="S19" s="38">
        <f t="shared" si="4"/>
        <v>1.199569509581252E+19</v>
      </c>
      <c r="T19" s="42">
        <v>4.2439874113925731</v>
      </c>
      <c r="U19" s="38">
        <f t="shared" si="5"/>
        <v>4.3013807099013263E+18</v>
      </c>
      <c r="V19" s="42">
        <v>37.519896706597187</v>
      </c>
      <c r="W19" s="38">
        <f t="shared" si="8"/>
        <v>2.2242829562816557E+19</v>
      </c>
      <c r="X19" s="19">
        <v>105749182.47001919</v>
      </c>
      <c r="Y19" s="19">
        <v>2307397.9844002798</v>
      </c>
      <c r="Z19" s="24">
        <v>0.25600000000000001</v>
      </c>
      <c r="AA19" s="24">
        <v>12.068</v>
      </c>
    </row>
    <row r="20" spans="2:27">
      <c r="B20" s="18">
        <f t="shared" si="10"/>
        <v>18</v>
      </c>
      <c r="C20" s="37" t="s">
        <v>341</v>
      </c>
      <c r="D20" s="39">
        <v>2.6279744301110124E-2</v>
      </c>
      <c r="E20" s="38">
        <f t="shared" si="6"/>
        <v>8.4860091481385968E+16</v>
      </c>
      <c r="F20" s="42">
        <v>672.90644919736997</v>
      </c>
      <c r="G20" s="38">
        <f t="shared" si="9"/>
        <v>7.2563779777434E+20</v>
      </c>
      <c r="H20" s="42">
        <v>107.13585490115813</v>
      </c>
      <c r="I20" s="38">
        <f t="shared" si="7"/>
        <v>7.7770390191913697E+19</v>
      </c>
      <c r="J20" s="42">
        <v>1201.5317474272647</v>
      </c>
      <c r="K20" s="38">
        <f t="shared" si="0"/>
        <v>6.2648143075678355E+20</v>
      </c>
      <c r="L20" s="42">
        <v>177.05929260013156</v>
      </c>
      <c r="M20" s="38">
        <f t="shared" si="1"/>
        <v>1.3174954337496169E+20</v>
      </c>
      <c r="N20" s="42">
        <v>262.96684086303878</v>
      </c>
      <c r="O20" s="38">
        <f t="shared" si="2"/>
        <v>3.1484867266487786E+20</v>
      </c>
      <c r="P20" s="42">
        <v>18.118693820401194</v>
      </c>
      <c r="Q20" s="38">
        <f t="shared" si="3"/>
        <v>9.5950089095876915E+18</v>
      </c>
      <c r="R20" s="42">
        <v>9.5744398943888065</v>
      </c>
      <c r="S20" s="38">
        <f t="shared" si="4"/>
        <v>1.2116621934946937E+19</v>
      </c>
      <c r="T20" s="42">
        <v>3.7538353045909578</v>
      </c>
      <c r="U20" s="38">
        <f t="shared" si="5"/>
        <v>3.9005363943458755E+18</v>
      </c>
      <c r="V20" s="42">
        <v>41.05166623021983</v>
      </c>
      <c r="W20" s="38">
        <f t="shared" si="8"/>
        <v>2.4950227679173616E+19</v>
      </c>
      <c r="X20" s="19">
        <v>111259465.49524051</v>
      </c>
      <c r="Y20" s="19">
        <v>1587433.6308434601</v>
      </c>
      <c r="Z20" s="24">
        <v>0.249</v>
      </c>
      <c r="AA20" s="24">
        <v>12.033999999999999</v>
      </c>
    </row>
    <row r="21" spans="2:27">
      <c r="B21" s="18">
        <f t="shared" si="10"/>
        <v>19</v>
      </c>
      <c r="C21" s="37" t="s">
        <v>342</v>
      </c>
      <c r="D21" s="39">
        <v>2.9408416831419065E-2</v>
      </c>
      <c r="E21" s="38">
        <f t="shared" si="6"/>
        <v>9.2998180674420512E+16</v>
      </c>
      <c r="F21" s="42">
        <v>719.60330035956292</v>
      </c>
      <c r="G21" s="38">
        <f t="shared" si="9"/>
        <v>7.5993911593014696E+20</v>
      </c>
      <c r="H21" s="42">
        <v>108.77524751481087</v>
      </c>
      <c r="I21" s="38">
        <f t="shared" si="7"/>
        <v>7.7326787041433223E+19</v>
      </c>
      <c r="J21" s="42">
        <v>1282.2236433572025</v>
      </c>
      <c r="K21" s="38">
        <f t="shared" si="0"/>
        <v>6.5472237018133417E+20</v>
      </c>
      <c r="L21" s="42">
        <v>191.01523381915064</v>
      </c>
      <c r="M21" s="38">
        <f t="shared" si="1"/>
        <v>1.391934647100872E+20</v>
      </c>
      <c r="N21" s="42">
        <v>271.51476771589716</v>
      </c>
      <c r="O21" s="38">
        <f t="shared" si="2"/>
        <v>3.183572762690268E+20</v>
      </c>
      <c r="P21" s="42">
        <v>19.000888913438931</v>
      </c>
      <c r="Q21" s="38">
        <f t="shared" si="3"/>
        <v>9.8540068976758456E+18</v>
      </c>
      <c r="R21" s="42">
        <v>10.305557155295485</v>
      </c>
      <c r="S21" s="38">
        <f t="shared" si="4"/>
        <v>1.2772035091637672E+19</v>
      </c>
      <c r="T21" s="42">
        <v>4.1813573202781322</v>
      </c>
      <c r="U21" s="38">
        <f t="shared" si="5"/>
        <v>4.2548754204564342E+18</v>
      </c>
      <c r="V21" s="42">
        <v>44.580474318178112</v>
      </c>
      <c r="W21" s="38">
        <f t="shared" si="8"/>
        <v>2.6534374569749545E+19</v>
      </c>
      <c r="X21" s="19">
        <v>113683415.5160405</v>
      </c>
      <c r="Y21" s="19">
        <v>1617959.9642811101</v>
      </c>
      <c r="Z21" s="24">
        <v>0.255</v>
      </c>
      <c r="AA21" s="24">
        <v>12.069000000000003</v>
      </c>
    </row>
    <row r="22" spans="2:27">
      <c r="B22" s="18">
        <f t="shared" si="10"/>
        <v>20</v>
      </c>
      <c r="C22" s="37" t="s">
        <v>343</v>
      </c>
      <c r="D22" s="39">
        <v>2.8795240189292512E-2</v>
      </c>
      <c r="E22" s="38">
        <f t="shared" si="6"/>
        <v>8.8862619877495232E+16</v>
      </c>
      <c r="F22" s="42">
        <v>710.3021595797162</v>
      </c>
      <c r="G22" s="38">
        <f t="shared" si="9"/>
        <v>7.3202242974184872E+20</v>
      </c>
      <c r="H22" s="42">
        <v>104.45243210325931</v>
      </c>
      <c r="I22" s="38">
        <f t="shared" si="7"/>
        <v>7.2462621647594111E+19</v>
      </c>
      <c r="J22" s="42">
        <v>1288.3285313872211</v>
      </c>
      <c r="K22" s="38">
        <f t="shared" si="0"/>
        <v>6.4197131712983676E+20</v>
      </c>
      <c r="L22" s="42">
        <v>189.74733026746611</v>
      </c>
      <c r="M22" s="38">
        <f t="shared" si="1"/>
        <v>1.349342238642768E+20</v>
      </c>
      <c r="N22" s="42">
        <v>271.59343990314801</v>
      </c>
      <c r="O22" s="38">
        <f t="shared" si="2"/>
        <v>3.1076793413360052E+20</v>
      </c>
      <c r="P22" s="42">
        <v>19.177583465108611</v>
      </c>
      <c r="Q22" s="38">
        <f t="shared" si="3"/>
        <v>9.7057349041500078E+18</v>
      </c>
      <c r="R22" s="42">
        <v>9.8719400368157224</v>
      </c>
      <c r="S22" s="38">
        <f t="shared" si="4"/>
        <v>1.1939516391530508E+19</v>
      </c>
      <c r="T22" s="42">
        <v>5.0771702589714716</v>
      </c>
      <c r="U22" s="38">
        <f t="shared" si="5"/>
        <v>5.0418148683749949E+18</v>
      </c>
      <c r="V22" s="42">
        <v>39.219147909239283</v>
      </c>
      <c r="W22" s="38">
        <f t="shared" si="8"/>
        <v>2.2780220575330497E+19</v>
      </c>
      <c r="X22" s="19">
        <v>119132471.80211899</v>
      </c>
      <c r="Y22" s="19">
        <v>1562613.3633353701</v>
      </c>
      <c r="Z22" s="24">
        <v>0.26100000000000001</v>
      </c>
      <c r="AA22" s="24">
        <v>12.055000000000001</v>
      </c>
    </row>
    <row r="23" spans="2:27">
      <c r="B23" s="18">
        <f t="shared" si="10"/>
        <v>21</v>
      </c>
      <c r="C23" s="37" t="s">
        <v>344</v>
      </c>
      <c r="D23" s="39">
        <v>2.7918077030021988E-2</v>
      </c>
      <c r="E23" s="38">
        <f t="shared" si="6"/>
        <v>9.2752516911598448E+16</v>
      </c>
      <c r="F23" s="42">
        <v>709.08238093595673</v>
      </c>
      <c r="G23" s="38">
        <f t="shared" si="9"/>
        <v>7.8671918691900994E+20</v>
      </c>
      <c r="H23" s="42">
        <v>104.42558481078362</v>
      </c>
      <c r="I23" s="38">
        <f t="shared" si="7"/>
        <v>7.7990947471698248E+19</v>
      </c>
      <c r="J23" s="42">
        <v>1239.4422940404163</v>
      </c>
      <c r="K23" s="38">
        <f t="shared" si="0"/>
        <v>6.6490118337182997E+20</v>
      </c>
      <c r="L23" s="42">
        <v>184.79090331048087</v>
      </c>
      <c r="M23" s="38">
        <f t="shared" si="1"/>
        <v>1.414714563048978E+20</v>
      </c>
      <c r="N23" s="42">
        <v>265.29586256027</v>
      </c>
      <c r="O23" s="38">
        <f t="shared" si="2"/>
        <v>3.268053792958521E+20</v>
      </c>
      <c r="P23" s="42">
        <v>18.680239903633794</v>
      </c>
      <c r="Q23" s="38">
        <f t="shared" si="3"/>
        <v>1.0177914247707228E+19</v>
      </c>
      <c r="R23" s="42">
        <v>10.174072814059487</v>
      </c>
      <c r="S23" s="38">
        <f t="shared" si="4"/>
        <v>1.3247101482840644E+19</v>
      </c>
      <c r="T23" s="42">
        <v>4.0612647742565047</v>
      </c>
      <c r="U23" s="38">
        <f t="shared" si="5"/>
        <v>4.3417845215960458E+18</v>
      </c>
      <c r="V23" s="42">
        <v>44.524004159593382</v>
      </c>
      <c r="W23" s="38">
        <f t="shared" si="8"/>
        <v>2.7841701972397887E+19</v>
      </c>
      <c r="X23" s="19">
        <v>113636459.5221705</v>
      </c>
      <c r="Y23" s="19">
        <v>2362187.0501641049</v>
      </c>
      <c r="Z23" s="24">
        <v>0.24299999999999999</v>
      </c>
      <c r="AA23" s="24">
        <v>12.083000000000002</v>
      </c>
    </row>
    <row r="24" spans="2:27">
      <c r="B24" s="18">
        <f t="shared" si="10"/>
        <v>22</v>
      </c>
      <c r="C24" s="37" t="s">
        <v>345</v>
      </c>
      <c r="D24" s="39">
        <v>2.6862173945803133E-2</v>
      </c>
      <c r="E24" s="38">
        <f t="shared" si="6"/>
        <v>8.7439992755125168E+16</v>
      </c>
      <c r="F24" s="42">
        <v>685.9945108595042</v>
      </c>
      <c r="G24" s="38">
        <f t="shared" si="9"/>
        <v>7.4571424996717193E+20</v>
      </c>
      <c r="H24" s="42">
        <v>114.071603868091</v>
      </c>
      <c r="I24" s="38">
        <f t="shared" si="7"/>
        <v>8.3472530958898954E+19</v>
      </c>
      <c r="J24" s="42">
        <v>1220.5315330002927</v>
      </c>
      <c r="K24" s="38">
        <f t="shared" si="0"/>
        <v>6.4151756503789955E+20</v>
      </c>
      <c r="L24" s="42">
        <v>175.66947020630863</v>
      </c>
      <c r="M24" s="38">
        <f t="shared" si="1"/>
        <v>1.3176900939099451E+20</v>
      </c>
      <c r="N24" s="42">
        <v>266.40240353130861</v>
      </c>
      <c r="O24" s="38">
        <f t="shared" si="2"/>
        <v>3.215330440209331E+20</v>
      </c>
      <c r="P24" s="42">
        <v>18.573569450872739</v>
      </c>
      <c r="Q24" s="38">
        <f t="shared" si="3"/>
        <v>9.9151768740151276E+18</v>
      </c>
      <c r="R24" s="42">
        <v>9.4781314992643413</v>
      </c>
      <c r="S24" s="38">
        <f t="shared" si="4"/>
        <v>1.2091425529343228E+19</v>
      </c>
      <c r="T24" s="42">
        <v>4.0836277251166342</v>
      </c>
      <c r="U24" s="38">
        <f t="shared" si="5"/>
        <v>4.2774196408348698E+18</v>
      </c>
      <c r="V24" s="42">
        <v>41.856087886709602</v>
      </c>
      <c r="W24" s="38">
        <f t="shared" si="8"/>
        <v>2.5644188091116241E+19</v>
      </c>
      <c r="X24" s="19">
        <v>128347417.44210401</v>
      </c>
      <c r="Y24" s="19">
        <v>1884925.6101767677</v>
      </c>
      <c r="Z24" s="24">
        <v>0.249</v>
      </c>
      <c r="AA24" s="24">
        <v>12.131</v>
      </c>
    </row>
    <row r="25" spans="2:27">
      <c r="B25" s="18">
        <f t="shared" si="10"/>
        <v>23</v>
      </c>
      <c r="C25" s="37" t="s">
        <v>346</v>
      </c>
      <c r="D25" s="39">
        <v>2.816305563207935E-2</v>
      </c>
      <c r="E25" s="38">
        <f t="shared" si="6"/>
        <v>9.0231864386095856E+16</v>
      </c>
      <c r="F25" s="42">
        <v>690.99025576906922</v>
      </c>
      <c r="G25" s="38">
        <f t="shared" si="9"/>
        <v>7.3932420776475754E+20</v>
      </c>
      <c r="H25" s="42">
        <v>102.39211995696137</v>
      </c>
      <c r="I25" s="38">
        <f t="shared" si="7"/>
        <v>7.3746900282383049E+19</v>
      </c>
      <c r="J25" s="42">
        <v>1245.1387757577272</v>
      </c>
      <c r="K25" s="38">
        <f t="shared" si="0"/>
        <v>6.4415222005326663E+20</v>
      </c>
      <c r="L25" s="42">
        <v>180.80401114081306</v>
      </c>
      <c r="M25" s="38">
        <f t="shared" si="1"/>
        <v>1.3348616388774081E+20</v>
      </c>
      <c r="N25" s="42">
        <v>267.1894397456428</v>
      </c>
      <c r="O25" s="38">
        <f t="shared" si="2"/>
        <v>3.174080701491468E+20</v>
      </c>
      <c r="P25" s="42">
        <v>18.648602111999526</v>
      </c>
      <c r="Q25" s="38">
        <f t="shared" si="3"/>
        <v>9.7985672281428214E+18</v>
      </c>
      <c r="R25" s="42">
        <v>9.3558238993438074</v>
      </c>
      <c r="S25" s="38">
        <f t="shared" si="4"/>
        <v>1.174756931636763E+19</v>
      </c>
      <c r="T25" s="42">
        <v>4.6267989079920087</v>
      </c>
      <c r="U25" s="38">
        <f t="shared" si="5"/>
        <v>4.7701006399072666E+18</v>
      </c>
      <c r="V25" s="42">
        <v>37.444362643416163</v>
      </c>
      <c r="W25" s="38">
        <f t="shared" si="8"/>
        <v>2.258020934546722E+19</v>
      </c>
      <c r="X25" s="19">
        <v>112681884.98801351</v>
      </c>
      <c r="Y25" s="19">
        <v>1620535.5904393299</v>
      </c>
      <c r="Z25" s="24">
        <v>0.251</v>
      </c>
      <c r="AA25" s="24">
        <v>12.036</v>
      </c>
    </row>
    <row r="26" spans="2:27">
      <c r="B26" s="18">
        <f t="shared" si="10"/>
        <v>24</v>
      </c>
      <c r="C26" s="37" t="s">
        <v>347</v>
      </c>
      <c r="D26" s="39">
        <v>2.7597920421407355E-2</v>
      </c>
      <c r="E26" s="38">
        <f t="shared" si="6"/>
        <v>8.660825740533856E+16</v>
      </c>
      <c r="F26" s="42">
        <v>675.34289395871281</v>
      </c>
      <c r="G26" s="38">
        <f t="shared" si="9"/>
        <v>7.0776669536621914E+20</v>
      </c>
      <c r="H26" s="42">
        <v>115.67658213703601</v>
      </c>
      <c r="I26" s="38">
        <f t="shared" si="7"/>
        <v>8.160663470023467E+19</v>
      </c>
      <c r="J26" s="42">
        <v>1202.5454583507574</v>
      </c>
      <c r="K26" s="38">
        <f t="shared" si="0"/>
        <v>6.0936153554397469E+20</v>
      </c>
      <c r="L26" s="42">
        <v>169.26532692340589</v>
      </c>
      <c r="M26" s="38">
        <f t="shared" si="1"/>
        <v>1.2240494988580418E+20</v>
      </c>
      <c r="N26" s="42">
        <v>266.47039163556394</v>
      </c>
      <c r="O26" s="38">
        <f t="shared" si="2"/>
        <v>3.100633393810473E+20</v>
      </c>
      <c r="P26" s="42">
        <v>18.212757059010855</v>
      </c>
      <c r="Q26" s="38">
        <f t="shared" si="3"/>
        <v>9.3733486851574743E+18</v>
      </c>
      <c r="R26" s="42">
        <v>9.3695362067789727</v>
      </c>
      <c r="S26" s="38">
        <f t="shared" si="4"/>
        <v>1.1523565003280169E+19</v>
      </c>
      <c r="T26" s="42">
        <v>5.3840733821173341</v>
      </c>
      <c r="U26" s="38">
        <f t="shared" si="5"/>
        <v>5.4370167703748219E+18</v>
      </c>
      <c r="V26" s="42">
        <v>38.641814056729913</v>
      </c>
      <c r="W26" s="38">
        <f t="shared" si="8"/>
        <v>2.2824528369724752E+19</v>
      </c>
      <c r="X26" s="19">
        <v>110673006.57268851</v>
      </c>
      <c r="Y26" s="19">
        <v>1482163.105352435</v>
      </c>
      <c r="Z26" s="24">
        <v>0.25800000000000001</v>
      </c>
      <c r="AA26" s="24">
        <v>12.118000000000002</v>
      </c>
    </row>
    <row r="27" spans="2:27">
      <c r="B27" s="18">
        <f t="shared" si="10"/>
        <v>25</v>
      </c>
      <c r="C27" s="37" t="s">
        <v>348</v>
      </c>
      <c r="D27" s="39">
        <v>2.7282916286387602E-2</v>
      </c>
      <c r="E27" s="38">
        <f t="shared" si="6"/>
        <v>8.7905831093261664E+16</v>
      </c>
      <c r="F27" s="42">
        <v>675.62427406404197</v>
      </c>
      <c r="G27" s="38">
        <f t="shared" si="9"/>
        <v>7.2696748076474525E+20</v>
      </c>
      <c r="H27" s="42">
        <v>107.85645127057988</v>
      </c>
      <c r="I27" s="38">
        <f t="shared" si="7"/>
        <v>7.8121414609010803E+19</v>
      </c>
      <c r="J27" s="42">
        <v>1204.34600590374</v>
      </c>
      <c r="K27" s="38">
        <f t="shared" si="0"/>
        <v>6.2656879588357964E+20</v>
      </c>
      <c r="L27" s="42">
        <v>168.2719871951025</v>
      </c>
      <c r="M27" s="38">
        <f t="shared" si="1"/>
        <v>1.2493575652089661E+20</v>
      </c>
      <c r="N27" s="42">
        <v>263.33863938086927</v>
      </c>
      <c r="O27" s="38">
        <f t="shared" si="2"/>
        <v>3.1460092738867685E+20</v>
      </c>
      <c r="P27" s="42">
        <v>17.924959809012005</v>
      </c>
      <c r="Q27" s="38">
        <f t="shared" si="3"/>
        <v>9.4715535777548943E+18</v>
      </c>
      <c r="R27" s="42">
        <v>9.2845767254461524</v>
      </c>
      <c r="S27" s="38">
        <f t="shared" si="4"/>
        <v>1.172397336175086E+19</v>
      </c>
      <c r="T27" s="42">
        <v>3.8234616091523117</v>
      </c>
      <c r="U27" s="38">
        <f t="shared" si="5"/>
        <v>3.9641528100372946E+18</v>
      </c>
      <c r="V27" s="42">
        <v>40.992290828880691</v>
      </c>
      <c r="W27" s="38">
        <f t="shared" si="8"/>
        <v>2.4859388790528184E+19</v>
      </c>
      <c r="X27" s="19">
        <v>117719814.66878149</v>
      </c>
      <c r="Y27" s="19">
        <v>1521739.9909377249</v>
      </c>
      <c r="Z27" s="24">
        <v>0.251</v>
      </c>
      <c r="AA27" s="24">
        <v>12.103999999999999</v>
      </c>
    </row>
    <row r="28" spans="2:27">
      <c r="B28" s="18">
        <f t="shared" si="10"/>
        <v>26</v>
      </c>
      <c r="C28" s="37" t="s">
        <v>349</v>
      </c>
      <c r="D28" s="39">
        <v>3.0905436027244972E-2</v>
      </c>
      <c r="E28" s="38">
        <f t="shared" si="6"/>
        <v>9.6822550130785824E+16</v>
      </c>
      <c r="F28" s="42">
        <v>756.75951878926423</v>
      </c>
      <c r="G28" s="38">
        <f t="shared" si="9"/>
        <v>7.9173962273000509E+20</v>
      </c>
      <c r="H28" s="42">
        <v>110.99611995048981</v>
      </c>
      <c r="I28" s="38">
        <f t="shared" si="7"/>
        <v>7.8171152962691924E+19</v>
      </c>
      <c r="J28" s="42">
        <v>1358.0138323602457</v>
      </c>
      <c r="K28" s="38">
        <f t="shared" si="0"/>
        <v>6.8696787341323416E+20</v>
      </c>
      <c r="L28" s="42">
        <v>194.33920781528528</v>
      </c>
      <c r="M28" s="38">
        <f t="shared" si="1"/>
        <v>1.4029755530044424E+20</v>
      </c>
      <c r="N28" s="42">
        <v>278.0071214867466</v>
      </c>
      <c r="O28" s="38">
        <f t="shared" si="2"/>
        <v>3.2293571637393254E+20</v>
      </c>
      <c r="P28" s="42">
        <v>19.861185725163192</v>
      </c>
      <c r="Q28" s="38">
        <f t="shared" si="3"/>
        <v>1.0204293707000279E+19</v>
      </c>
      <c r="R28" s="42">
        <v>10.532207355596134</v>
      </c>
      <c r="S28" s="38">
        <f t="shared" si="4"/>
        <v>1.2931439202769631E+19</v>
      </c>
      <c r="T28" s="42">
        <v>3.940882921998806</v>
      </c>
      <c r="U28" s="38">
        <f t="shared" si="5"/>
        <v>3.9728478612550185E+18</v>
      </c>
      <c r="V28" s="42">
        <v>45.233440298936543</v>
      </c>
      <c r="W28" s="38">
        <f t="shared" si="8"/>
        <v>2.6672432530935714E+19</v>
      </c>
      <c r="X28" s="19">
        <v>113192120.0495805</v>
      </c>
      <c r="Y28" s="19">
        <v>1588165.6542694801</v>
      </c>
      <c r="Z28" s="24">
        <v>0.26100000000000001</v>
      </c>
      <c r="AA28" s="24">
        <v>12.238</v>
      </c>
    </row>
    <row r="29" spans="2:27">
      <c r="B29" s="18">
        <f t="shared" si="10"/>
        <v>27</v>
      </c>
      <c r="C29" s="37" t="s">
        <v>350</v>
      </c>
      <c r="D29" s="39">
        <v>2.7097853636332419E-2</v>
      </c>
      <c r="E29" s="38">
        <f t="shared" si="6"/>
        <v>8.6636862531706704E+16</v>
      </c>
      <c r="F29" s="42">
        <v>686.68741311043868</v>
      </c>
      <c r="G29" s="38">
        <f t="shared" si="9"/>
        <v>7.3317855934704674E+20</v>
      </c>
      <c r="H29" s="42">
        <v>105.02734658321177</v>
      </c>
      <c r="I29" s="38">
        <f t="shared" si="7"/>
        <v>7.5486153413670224E+19</v>
      </c>
      <c r="J29" s="42">
        <v>1212.5346708752838</v>
      </c>
      <c r="K29" s="38">
        <f t="shared" si="0"/>
        <v>6.2596864711930033E+20</v>
      </c>
      <c r="L29" s="42">
        <v>175.73404685726072</v>
      </c>
      <c r="M29" s="38">
        <f t="shared" si="1"/>
        <v>1.2947078090521792E+20</v>
      </c>
      <c r="N29" s="42">
        <v>263.824519999823</v>
      </c>
      <c r="O29" s="38">
        <f t="shared" si="2"/>
        <v>3.1275300969950721E+20</v>
      </c>
      <c r="P29" s="42">
        <v>18.295272382722576</v>
      </c>
      <c r="Q29" s="38">
        <f t="shared" si="3"/>
        <v>9.5927436597301903E+18</v>
      </c>
      <c r="R29" s="42">
        <v>9.7408620926358189</v>
      </c>
      <c r="S29" s="38">
        <f t="shared" si="4"/>
        <v>1.2205372495878445E+19</v>
      </c>
      <c r="T29" s="42">
        <v>4.0751408696210696</v>
      </c>
      <c r="U29" s="38">
        <f t="shared" si="5"/>
        <v>4.1925399474080051E+18</v>
      </c>
      <c r="V29" s="42">
        <v>42.438511991382157</v>
      </c>
      <c r="W29" s="38">
        <f t="shared" si="8"/>
        <v>2.5538144215489843E+19</v>
      </c>
      <c r="X29" s="19">
        <v>119263224.164544</v>
      </c>
      <c r="Y29" s="19">
        <v>1530883.4734118199</v>
      </c>
      <c r="Z29" s="24">
        <v>0.25600000000000001</v>
      </c>
      <c r="AA29" s="24">
        <v>12.25</v>
      </c>
    </row>
    <row r="30" spans="2:27">
      <c r="B30" s="18">
        <f t="shared" si="10"/>
        <v>28</v>
      </c>
      <c r="C30" s="37" t="s">
        <v>351</v>
      </c>
      <c r="D30" s="39">
        <v>2.9163467819817056E-2</v>
      </c>
      <c r="E30" s="38">
        <f t="shared" si="6"/>
        <v>9.2034319831628832E+16</v>
      </c>
      <c r="F30" s="42">
        <v>657.12828382547264</v>
      </c>
      <c r="G30" s="38">
        <f t="shared" si="9"/>
        <v>6.9253806387271775E+20</v>
      </c>
      <c r="H30" s="42">
        <v>98.310921609734748</v>
      </c>
      <c r="I30" s="38">
        <f t="shared" si="7"/>
        <v>6.9744423376111616E+19</v>
      </c>
      <c r="J30" s="42">
        <v>1166.590108141115</v>
      </c>
      <c r="K30" s="38">
        <f t="shared" si="0"/>
        <v>5.9445573896340374E+20</v>
      </c>
      <c r="L30" s="42">
        <v>175.78093953493533</v>
      </c>
      <c r="M30" s="38">
        <f t="shared" si="1"/>
        <v>1.2782931377485275E+20</v>
      </c>
      <c r="N30" s="42">
        <v>256.76220700898654</v>
      </c>
      <c r="O30" s="38">
        <f t="shared" si="2"/>
        <v>3.0044173404735105E+20</v>
      </c>
      <c r="P30" s="42">
        <v>17.549864597623685</v>
      </c>
      <c r="Q30" s="38">
        <f t="shared" si="3"/>
        <v>9.0828166731473838E+18</v>
      </c>
      <c r="R30" s="42">
        <v>9.4678476332163335</v>
      </c>
      <c r="S30" s="38">
        <f t="shared" si="4"/>
        <v>1.1709752677392976E+19</v>
      </c>
      <c r="T30" s="42">
        <v>4.0384475131665836</v>
      </c>
      <c r="U30" s="38">
        <f t="shared" si="5"/>
        <v>4.1010196005211781E+18</v>
      </c>
      <c r="V30" s="42">
        <v>37.530294753932004</v>
      </c>
      <c r="W30" s="38">
        <f t="shared" si="8"/>
        <v>2.2292253921799299E+19</v>
      </c>
      <c r="X30" s="19">
        <v>118869480.9761335</v>
      </c>
      <c r="Y30" s="19">
        <v>1513181.10961963</v>
      </c>
      <c r="Z30" s="24">
        <v>0.254</v>
      </c>
      <c r="AA30" s="24">
        <v>11.997</v>
      </c>
    </row>
    <row r="31" spans="2:27">
      <c r="B31" s="18">
        <f t="shared" si="10"/>
        <v>29</v>
      </c>
      <c r="C31" s="37" t="s">
        <v>352</v>
      </c>
      <c r="D31" s="39">
        <v>2.9250735212971137E-2</v>
      </c>
      <c r="E31" s="38">
        <f t="shared" si="6"/>
        <v>9.2294330212935936E+16</v>
      </c>
      <c r="F31" s="42">
        <v>703.09495681873477</v>
      </c>
      <c r="G31" s="38">
        <f t="shared" si="9"/>
        <v>7.4085815276386045E+20</v>
      </c>
      <c r="H31" s="42">
        <v>106.36359324432131</v>
      </c>
      <c r="I31" s="38">
        <f t="shared" si="7"/>
        <v>7.5444626807537631E+19</v>
      </c>
      <c r="J31" s="42">
        <v>1278.7121092176023</v>
      </c>
      <c r="K31" s="38">
        <f t="shared" si="0"/>
        <v>6.5148077735015468E+20</v>
      </c>
      <c r="L31" s="42">
        <v>183.1498957157805</v>
      </c>
      <c r="M31" s="38">
        <f t="shared" si="1"/>
        <v>1.3316587444516317E+20</v>
      </c>
      <c r="N31" s="42">
        <v>270.60252296839451</v>
      </c>
      <c r="O31" s="38">
        <f t="shared" si="2"/>
        <v>3.1658373227204995E+20</v>
      </c>
      <c r="P31" s="42">
        <v>18.679927282353436</v>
      </c>
      <c r="Q31" s="38">
        <f t="shared" si="3"/>
        <v>9.6660614805701652E+18</v>
      </c>
      <c r="R31" s="42">
        <v>9.50041272299719</v>
      </c>
      <c r="S31" s="38">
        <f t="shared" si="4"/>
        <v>1.1748070073026525E+19</v>
      </c>
      <c r="T31" s="42">
        <v>4.9246760678915269</v>
      </c>
      <c r="U31" s="38">
        <f t="shared" si="5"/>
        <v>5.0001457592075407E+18</v>
      </c>
      <c r="V31" s="42">
        <v>37.452757588105541</v>
      </c>
      <c r="W31" s="38">
        <f t="shared" si="8"/>
        <v>2.224248974964464E+19</v>
      </c>
      <c r="X31" s="19">
        <v>99345693.31114465</v>
      </c>
      <c r="Y31" s="19">
        <v>7649877.4039545823</v>
      </c>
      <c r="Z31" s="24">
        <v>0.254</v>
      </c>
      <c r="AA31" s="24">
        <v>11.994999999999997</v>
      </c>
    </row>
    <row r="32" spans="2:27">
      <c r="B32" s="18">
        <f t="shared" si="10"/>
        <v>30</v>
      </c>
      <c r="C32" s="37" t="s">
        <v>353</v>
      </c>
      <c r="D32" s="39">
        <v>2.8989681739122239E-2</v>
      </c>
      <c r="E32" s="38">
        <f t="shared" si="6"/>
        <v>9.378968162221152E+16</v>
      </c>
      <c r="F32" s="42">
        <v>706.62671637484777</v>
      </c>
      <c r="G32" s="38">
        <f t="shared" si="9"/>
        <v>7.634568798898465E+20</v>
      </c>
      <c r="H32" s="42">
        <v>106.73697021349619</v>
      </c>
      <c r="I32" s="38">
        <f t="shared" si="7"/>
        <v>7.7628923400007467E+19</v>
      </c>
      <c r="J32" s="42">
        <v>1247.8058699044213</v>
      </c>
      <c r="K32" s="38">
        <f t="shared" si="0"/>
        <v>6.5185234233057267E+20</v>
      </c>
      <c r="L32" s="42">
        <v>181.81249871849587</v>
      </c>
      <c r="M32" s="38">
        <f t="shared" si="1"/>
        <v>1.355449629539581E+20</v>
      </c>
      <c r="N32" s="42">
        <v>266.04780534765831</v>
      </c>
      <c r="O32" s="38">
        <f t="shared" si="2"/>
        <v>3.1914629881239903E+20</v>
      </c>
      <c r="P32" s="42">
        <v>18.59644561197489</v>
      </c>
      <c r="Q32" s="38">
        <f t="shared" si="3"/>
        <v>9.8668311056849101E+18</v>
      </c>
      <c r="R32" s="42">
        <v>9.7079985061961285</v>
      </c>
      <c r="S32" s="38">
        <f t="shared" si="4"/>
        <v>1.2309123657658466E+19</v>
      </c>
      <c r="T32" s="42">
        <v>3.7397151402233244</v>
      </c>
      <c r="U32" s="38">
        <f t="shared" si="5"/>
        <v>3.8932912734215316E+18</v>
      </c>
      <c r="V32" s="42">
        <v>42.264190243010646</v>
      </c>
      <c r="W32" s="38">
        <f t="shared" si="8"/>
        <v>2.5736265617263923E+19</v>
      </c>
      <c r="X32" s="19">
        <v>107955652.012052</v>
      </c>
      <c r="Y32" s="19">
        <v>1773161.3432212435</v>
      </c>
      <c r="Z32" s="24">
        <v>0.249</v>
      </c>
      <c r="AA32" s="24">
        <v>12.057</v>
      </c>
    </row>
    <row r="33" spans="2:27">
      <c r="B33" s="18">
        <f t="shared" si="10"/>
        <v>31</v>
      </c>
      <c r="C33" s="37" t="s">
        <v>354</v>
      </c>
      <c r="D33" s="39">
        <v>2.7885353957326577E-2</v>
      </c>
      <c r="E33" s="38">
        <f t="shared" si="6"/>
        <v>9.288915381729168E+16</v>
      </c>
      <c r="F33" s="42">
        <v>655.06968297979995</v>
      </c>
      <c r="G33" s="38">
        <f t="shared" si="9"/>
        <v>7.2871748681369911E+20</v>
      </c>
      <c r="H33" s="42">
        <v>104.17808609239563</v>
      </c>
      <c r="I33" s="38">
        <f t="shared" si="7"/>
        <v>7.801215910069189E+19</v>
      </c>
      <c r="J33" s="42">
        <v>1160.5377891579083</v>
      </c>
      <c r="K33" s="38">
        <f t="shared" si="0"/>
        <v>6.2422150095285413E+20</v>
      </c>
      <c r="L33" s="42">
        <v>167.52951528416577</v>
      </c>
      <c r="M33" s="38">
        <f t="shared" si="1"/>
        <v>1.2859622228073382E+20</v>
      </c>
      <c r="N33" s="42">
        <v>258.06822055087258</v>
      </c>
      <c r="O33" s="38">
        <f t="shared" si="2"/>
        <v>3.1874390559844205E+20</v>
      </c>
      <c r="P33" s="42">
        <v>17.135905885885922</v>
      </c>
      <c r="Q33" s="38">
        <f t="shared" si="3"/>
        <v>9.3612113239972823E+18</v>
      </c>
      <c r="R33" s="42">
        <v>9.3480688186679473</v>
      </c>
      <c r="S33" s="38">
        <f t="shared" si="4"/>
        <v>1.2203841704368447E+19</v>
      </c>
      <c r="T33" s="42">
        <v>4.2217713498756009</v>
      </c>
      <c r="U33" s="38">
        <f t="shared" si="5"/>
        <v>4.5253306087673769E+18</v>
      </c>
      <c r="V33" s="42">
        <v>38.336756113573372</v>
      </c>
      <c r="W33" s="38">
        <f t="shared" si="8"/>
        <v>2.4036186808253559E+19</v>
      </c>
      <c r="X33" s="19">
        <v>111366922.688168</v>
      </c>
      <c r="Y33" s="19">
        <v>1792771.87402176</v>
      </c>
      <c r="Z33" s="24">
        <v>0.24299999999999999</v>
      </c>
      <c r="AA33" s="24">
        <v>12.115</v>
      </c>
    </row>
    <row r="34" spans="2:27">
      <c r="B34" s="18">
        <f t="shared" si="10"/>
        <v>32</v>
      </c>
      <c r="C34" s="37" t="s">
        <v>355</v>
      </c>
      <c r="D34" s="39">
        <v>2.6345655248846057E-2</v>
      </c>
      <c r="E34" s="38">
        <f t="shared" si="6"/>
        <v>8.6038843716872528E+16</v>
      </c>
      <c r="F34" s="42">
        <v>669.90846168853466</v>
      </c>
      <c r="G34" s="38">
        <f t="shared" si="9"/>
        <v>7.3060706887553725E+20</v>
      </c>
      <c r="H34" s="42">
        <v>111.36012025404207</v>
      </c>
      <c r="I34" s="38">
        <f t="shared" si="7"/>
        <v>8.1754624869430886E+19</v>
      </c>
      <c r="J34" s="42">
        <v>1183.1070974859074</v>
      </c>
      <c r="K34" s="38">
        <f t="shared" si="0"/>
        <v>6.2387877754339485E+20</v>
      </c>
      <c r="L34" s="42">
        <v>169.03618721651932</v>
      </c>
      <c r="M34" s="38">
        <f t="shared" si="1"/>
        <v>1.272076654903042E+20</v>
      </c>
      <c r="N34" s="42">
        <v>263.80253185663668</v>
      </c>
      <c r="O34" s="38">
        <f t="shared" si="2"/>
        <v>3.1943539581662285E+20</v>
      </c>
      <c r="P34" s="42">
        <v>17.993574232398597</v>
      </c>
      <c r="Q34" s="38">
        <f t="shared" si="3"/>
        <v>9.6369395893344952E+18</v>
      </c>
      <c r="R34" s="42">
        <v>9.4361140847209537</v>
      </c>
      <c r="S34" s="38">
        <f t="shared" si="4"/>
        <v>1.2077152866803208E+19</v>
      </c>
      <c r="T34" s="42">
        <v>3.9592954065215316</v>
      </c>
      <c r="U34" s="38">
        <f t="shared" si="5"/>
        <v>4.1607366313508966E+18</v>
      </c>
      <c r="V34" s="42">
        <v>39.862176575776274</v>
      </c>
      <c r="W34" s="38">
        <f t="shared" si="8"/>
        <v>2.4502360925896413E+19</v>
      </c>
      <c r="X34" s="19">
        <v>121423024.98532234</v>
      </c>
      <c r="Y34" s="19">
        <v>1711326.1151000366</v>
      </c>
      <c r="Z34" s="24">
        <v>0.246</v>
      </c>
      <c r="AA34" s="24">
        <v>12.024000000000001</v>
      </c>
    </row>
    <row r="35" spans="2:27">
      <c r="B35" s="18">
        <f t="shared" si="10"/>
        <v>33</v>
      </c>
      <c r="C35" s="37" t="s">
        <v>356</v>
      </c>
      <c r="D35" s="39">
        <v>2.8354240362079841E-2</v>
      </c>
      <c r="E35" s="38">
        <f t="shared" si="6"/>
        <v>8.94788272265568E+16</v>
      </c>
      <c r="F35" s="42">
        <v>695.22117188192453</v>
      </c>
      <c r="G35" s="38">
        <f t="shared" si="9"/>
        <v>7.32669481253482E+20</v>
      </c>
      <c r="H35" s="42">
        <v>105.26259980797104</v>
      </c>
      <c r="I35" s="38">
        <f t="shared" si="7"/>
        <v>7.4674691475528974E+19</v>
      </c>
      <c r="J35" s="42">
        <v>1252.4867485915172</v>
      </c>
      <c r="K35" s="38">
        <f t="shared" si="0"/>
        <v>6.3821351752208967E+20</v>
      </c>
      <c r="L35" s="42">
        <v>177.36299858925184</v>
      </c>
      <c r="M35" s="38">
        <f t="shared" si="1"/>
        <v>1.2897731236300962E+20</v>
      </c>
      <c r="N35" s="42">
        <v>269.5655993517355</v>
      </c>
      <c r="O35" s="38">
        <f t="shared" si="2"/>
        <v>3.1541711342089332E+20</v>
      </c>
      <c r="P35" s="42">
        <v>18.690334158478983</v>
      </c>
      <c r="Q35" s="38">
        <f t="shared" si="3"/>
        <v>9.6728726191168963E+18</v>
      </c>
      <c r="R35" s="42">
        <v>9.3677979272130312</v>
      </c>
      <c r="S35" s="38">
        <f t="shared" si="4"/>
        <v>1.1585788613580151E+19</v>
      </c>
      <c r="T35" s="42">
        <v>4.1273691724248405</v>
      </c>
      <c r="U35" s="38">
        <f t="shared" si="5"/>
        <v>4.1912381871479322E+18</v>
      </c>
      <c r="V35" s="42">
        <v>39.194940091492562</v>
      </c>
      <c r="W35" s="38">
        <f t="shared" si="8"/>
        <v>2.328057138361541E+19</v>
      </c>
      <c r="X35" s="19">
        <v>118131821.707681</v>
      </c>
      <c r="Y35" s="19">
        <v>1732145.595962015</v>
      </c>
      <c r="Z35" s="24">
        <v>0.255</v>
      </c>
      <c r="AA35" s="24">
        <v>12.044</v>
      </c>
    </row>
    <row r="36" spans="2:27">
      <c r="B36" s="18">
        <f t="shared" si="10"/>
        <v>34</v>
      </c>
      <c r="C36" s="37" t="s">
        <v>357</v>
      </c>
      <c r="D36" s="39">
        <v>2.8530169482805491E-2</v>
      </c>
      <c r="E36" s="38">
        <f t="shared" si="6"/>
        <v>9.1537323042810272E+16</v>
      </c>
      <c r="F36" s="42">
        <v>718.78222664567704</v>
      </c>
      <c r="G36" s="38">
        <f t="shared" si="9"/>
        <v>7.7014771531365063E+20</v>
      </c>
      <c r="H36" s="42">
        <v>111.56475149048102</v>
      </c>
      <c r="I36" s="38">
        <f t="shared" si="7"/>
        <v>8.0467023420081963E+19</v>
      </c>
      <c r="J36" s="42">
        <v>1274.6245850576747</v>
      </c>
      <c r="K36" s="38">
        <f t="shared" si="0"/>
        <v>6.6033868261345277E+20</v>
      </c>
      <c r="L36" s="42">
        <v>183.98064381671003</v>
      </c>
      <c r="M36" s="38">
        <f t="shared" si="1"/>
        <v>1.3602352456980065E+20</v>
      </c>
      <c r="N36" s="42">
        <v>274.31141363676704</v>
      </c>
      <c r="O36" s="38">
        <f t="shared" si="2"/>
        <v>3.2632943694930883E+20</v>
      </c>
      <c r="P36" s="42">
        <v>19.279942277093173</v>
      </c>
      <c r="Q36" s="38">
        <f t="shared" si="3"/>
        <v>1.0144618539204596E+19</v>
      </c>
      <c r="R36" s="42">
        <v>9.6922038044145591</v>
      </c>
      <c r="S36" s="38">
        <f t="shared" si="4"/>
        <v>1.2187151599224369E+19</v>
      </c>
      <c r="T36" s="42">
        <v>3.713673227485625</v>
      </c>
      <c r="U36" s="38">
        <f t="shared" si="5"/>
        <v>3.8341076502529833E+18</v>
      </c>
      <c r="V36" s="42">
        <v>44.531828926858601</v>
      </c>
      <c r="W36" s="38">
        <f t="shared" si="8"/>
        <v>2.6892164025293201E+19</v>
      </c>
      <c r="X36" s="19">
        <v>116791763.83997849</v>
      </c>
      <c r="Y36" s="19">
        <v>1695152.552765945</v>
      </c>
      <c r="Z36" s="24">
        <v>0.25</v>
      </c>
      <c r="AA36" s="24">
        <v>12.004999999999999</v>
      </c>
    </row>
    <row r="37" spans="2:27">
      <c r="B37" s="18">
        <f t="shared" si="10"/>
        <v>35</v>
      </c>
      <c r="C37" s="37" t="s">
        <v>358</v>
      </c>
      <c r="D37" s="39">
        <v>2.7122477915347946E-2</v>
      </c>
      <c r="E37" s="38">
        <f t="shared" si="6"/>
        <v>8.7239310158863232E+16</v>
      </c>
      <c r="F37" s="42">
        <v>703.01853010136972</v>
      </c>
      <c r="G37" s="38">
        <f t="shared" si="9"/>
        <v>7.5514869536496209E+20</v>
      </c>
      <c r="H37" s="42">
        <v>108.73468135492026</v>
      </c>
      <c r="I37" s="38">
        <f t="shared" si="7"/>
        <v>7.8622712455777239E+19</v>
      </c>
      <c r="J37" s="42">
        <v>1261.8140214387261</v>
      </c>
      <c r="K37" s="38">
        <f t="shared" si="0"/>
        <v>6.5534320323167781E+20</v>
      </c>
      <c r="L37" s="42">
        <v>178.61483040523342</v>
      </c>
      <c r="M37" s="38">
        <f t="shared" si="1"/>
        <v>1.3238793487860957E+20</v>
      </c>
      <c r="N37" s="42">
        <v>270.64474719365245</v>
      </c>
      <c r="O37" s="38">
        <f t="shared" si="2"/>
        <v>3.2277580906926604E+20</v>
      </c>
      <c r="P37" s="42">
        <v>18.970037502118167</v>
      </c>
      <c r="Q37" s="38">
        <f t="shared" si="3"/>
        <v>1.0006614839540914E+19</v>
      </c>
      <c r="R37" s="42">
        <v>9.313782738380942</v>
      </c>
      <c r="S37" s="38">
        <f t="shared" si="4"/>
        <v>1.1740721361016642E+19</v>
      </c>
      <c r="T37" s="42">
        <v>5.916315072890665</v>
      </c>
      <c r="U37" s="38">
        <f t="shared" si="5"/>
        <v>6.1235167821000745E+18</v>
      </c>
      <c r="V37" s="42">
        <v>40.25886007214735</v>
      </c>
      <c r="W37" s="38">
        <f t="shared" si="8"/>
        <v>2.4372815206702543E+19</v>
      </c>
      <c r="X37" s="19">
        <v>113632675.221082</v>
      </c>
      <c r="Y37" s="19">
        <v>1715298.1000074549</v>
      </c>
      <c r="Z37" s="24">
        <v>0.249</v>
      </c>
      <c r="AA37" s="24">
        <v>11.987000000000002</v>
      </c>
    </row>
    <row r="38" spans="2:27">
      <c r="B38" s="18">
        <f t="shared" si="10"/>
        <v>36</v>
      </c>
      <c r="C38" s="37" t="s">
        <v>359</v>
      </c>
      <c r="D38" s="39">
        <v>2.8221546216501692E-2</v>
      </c>
      <c r="E38" s="38">
        <f t="shared" si="6"/>
        <v>9.1394962630358016E+16</v>
      </c>
      <c r="F38" s="42">
        <v>706.33555887015712</v>
      </c>
      <c r="G38" s="38">
        <f t="shared" si="9"/>
        <v>7.6389799688143556E+20</v>
      </c>
      <c r="H38" s="42">
        <v>104.47899910093228</v>
      </c>
      <c r="I38" s="38">
        <f t="shared" si="7"/>
        <v>7.6061964279567335E+19</v>
      </c>
      <c r="J38" s="42">
        <v>1242.7106962246739</v>
      </c>
      <c r="K38" s="38">
        <f t="shared" si="0"/>
        <v>6.4983348120321878E+20</v>
      </c>
      <c r="L38" s="42">
        <v>177.45117879870241</v>
      </c>
      <c r="M38" s="38">
        <f t="shared" si="1"/>
        <v>1.3242451086407687E+20</v>
      </c>
      <c r="N38" s="42">
        <v>268.75347098541675</v>
      </c>
      <c r="O38" s="38">
        <f t="shared" si="2"/>
        <v>3.227112120577331E+20</v>
      </c>
      <c r="P38" s="42">
        <v>18.451501509833431</v>
      </c>
      <c r="Q38" s="38">
        <f t="shared" si="3"/>
        <v>9.7996215523734364E+18</v>
      </c>
      <c r="R38" s="42">
        <v>9.5515285573321727</v>
      </c>
      <c r="S38" s="38">
        <f t="shared" si="4"/>
        <v>1.2122722206769222E+19</v>
      </c>
      <c r="T38" s="42">
        <v>4.1836243889620741</v>
      </c>
      <c r="U38" s="38">
        <f t="shared" si="5"/>
        <v>4.3597431193119836E+18</v>
      </c>
      <c r="V38" s="42">
        <v>42.281756009143692</v>
      </c>
      <c r="W38" s="38">
        <f t="shared" si="8"/>
        <v>2.5772457637102834E+19</v>
      </c>
      <c r="X38" s="19">
        <v>120075861.02693599</v>
      </c>
      <c r="Y38" s="19">
        <v>1906211.7130827568</v>
      </c>
      <c r="Z38" s="24">
        <v>0.247</v>
      </c>
      <c r="AA38" s="24">
        <v>11.972</v>
      </c>
    </row>
    <row r="39" spans="2:27">
      <c r="B39" s="18">
        <f t="shared" si="10"/>
        <v>37</v>
      </c>
      <c r="C39" s="37" t="s">
        <v>360</v>
      </c>
      <c r="D39" s="39">
        <v>3.0150928056184256E-2</v>
      </c>
      <c r="E39" s="38">
        <f t="shared" si="6"/>
        <v>9.7720646431639472E+16</v>
      </c>
      <c r="F39" s="42">
        <v>730.03896271550013</v>
      </c>
      <c r="G39" s="38">
        <f t="shared" si="9"/>
        <v>7.9015907397406307E+20</v>
      </c>
      <c r="H39" s="42">
        <v>106.54075189920934</v>
      </c>
      <c r="I39" s="38">
        <f t="shared" si="7"/>
        <v>7.7624440403385565E+19</v>
      </c>
      <c r="J39" s="42">
        <v>1296.2665531334208</v>
      </c>
      <c r="K39" s="38">
        <f t="shared" si="0"/>
        <v>6.7837612395836368E+20</v>
      </c>
      <c r="L39" s="42">
        <v>183.30240173133043</v>
      </c>
      <c r="M39" s="38">
        <f t="shared" si="1"/>
        <v>1.368994917377278E+20</v>
      </c>
      <c r="N39" s="42">
        <v>272.76269374696517</v>
      </c>
      <c r="O39" s="38">
        <f t="shared" si="2"/>
        <v>3.2778504478248147E+20</v>
      </c>
      <c r="P39" s="42">
        <v>18.980044183698709</v>
      </c>
      <c r="Q39" s="38">
        <f t="shared" si="3"/>
        <v>1.0088323536306252E+19</v>
      </c>
      <c r="R39" s="42">
        <v>10.070725896881909</v>
      </c>
      <c r="S39" s="38">
        <f t="shared" si="4"/>
        <v>1.2791817127498035E+19</v>
      </c>
      <c r="T39" s="42">
        <v>3.7377010264220298</v>
      </c>
      <c r="U39" s="38">
        <f t="shared" si="5"/>
        <v>3.8981358144311521E+18</v>
      </c>
      <c r="V39" s="42">
        <v>44.235081789109188</v>
      </c>
      <c r="W39" s="38">
        <f t="shared" si="8"/>
        <v>2.6984467039565832E+19</v>
      </c>
      <c r="X39" s="19">
        <v>110560326.113502</v>
      </c>
      <c r="Y39" s="19">
        <v>1606776.9415977402</v>
      </c>
      <c r="Z39" s="24">
        <v>0.248</v>
      </c>
      <c r="AA39" s="24">
        <v>12.03</v>
      </c>
    </row>
    <row r="40" spans="2:27">
      <c r="B40" s="18">
        <f t="shared" si="10"/>
        <v>38</v>
      </c>
      <c r="C40" s="37" t="s">
        <v>361</v>
      </c>
      <c r="D40" s="39">
        <v>3.0080411390662021E-2</v>
      </c>
      <c r="E40" s="38">
        <f t="shared" si="6"/>
        <v>9.3713334931840512E+16</v>
      </c>
      <c r="F40" s="42">
        <v>702.60557048749615</v>
      </c>
      <c r="G40" s="38">
        <f t="shared" si="9"/>
        <v>7.309910438689407E+20</v>
      </c>
      <c r="H40" s="42">
        <v>105.46892727694389</v>
      </c>
      <c r="I40" s="38">
        <f t="shared" si="7"/>
        <v>7.3865089537520337E+19</v>
      </c>
      <c r="J40" s="42">
        <v>1251.9818634915291</v>
      </c>
      <c r="K40" s="38">
        <f t="shared" si="0"/>
        <v>6.2980521340873159E+20</v>
      </c>
      <c r="L40" s="42">
        <v>177.86449103402228</v>
      </c>
      <c r="M40" s="38">
        <f t="shared" si="1"/>
        <v>1.2768941849936074E+20</v>
      </c>
      <c r="N40" s="42">
        <v>267.71504957251079</v>
      </c>
      <c r="O40" s="38">
        <f t="shared" si="2"/>
        <v>3.092494420370526E+20</v>
      </c>
      <c r="P40" s="42">
        <v>18.625241924435429</v>
      </c>
      <c r="Q40" s="38">
        <f t="shared" si="3"/>
        <v>9.5160273174172283E+18</v>
      </c>
      <c r="R40" s="42">
        <v>9.1379642485892756</v>
      </c>
      <c r="S40" s="38">
        <f t="shared" si="4"/>
        <v>1.1157140341796477E+19</v>
      </c>
      <c r="T40" s="42">
        <v>3.3483177733890206</v>
      </c>
      <c r="U40" s="38">
        <f t="shared" si="5"/>
        <v>3.3566885678224932E+18</v>
      </c>
      <c r="V40" s="42">
        <v>40.341090449604529</v>
      </c>
      <c r="W40" s="38">
        <f t="shared" si="8"/>
        <v>2.3655199684988494E+19</v>
      </c>
      <c r="X40" s="19">
        <v>111900417.55666399</v>
      </c>
      <c r="Y40" s="19">
        <v>1663495.0153668299</v>
      </c>
      <c r="Z40" s="24">
        <v>0.25800000000000001</v>
      </c>
      <c r="AA40" s="24">
        <v>12.030000000000001</v>
      </c>
    </row>
    <row r="41" spans="2:27">
      <c r="B41" s="18">
        <f t="shared" si="10"/>
        <v>39</v>
      </c>
      <c r="C41" s="37" t="s">
        <v>362</v>
      </c>
      <c r="D41" s="39">
        <v>2.7143032649019769E-2</v>
      </c>
      <c r="E41" s="38">
        <f t="shared" si="6"/>
        <v>8.5222731196443504E+16</v>
      </c>
      <c r="F41" s="42">
        <v>703.16225799101687</v>
      </c>
      <c r="G41" s="38">
        <f t="shared" si="9"/>
        <v>7.3728513338548892E+20</v>
      </c>
      <c r="H41" s="42">
        <v>113.69528107331473</v>
      </c>
      <c r="I41" s="38">
        <f t="shared" si="7"/>
        <v>8.0248439686031983E+19</v>
      </c>
      <c r="J41" s="42">
        <v>1276.0346152843636</v>
      </c>
      <c r="K41" s="38">
        <f t="shared" si="0"/>
        <v>6.4691932831270096E+20</v>
      </c>
      <c r="L41" s="42">
        <v>174.36366022882035</v>
      </c>
      <c r="M41" s="38">
        <f t="shared" si="1"/>
        <v>1.2615401873468896E+20</v>
      </c>
      <c r="N41" s="42">
        <v>274.1199241853314</v>
      </c>
      <c r="O41" s="38">
        <f t="shared" si="2"/>
        <v>3.191215991302705E+20</v>
      </c>
      <c r="P41" s="42">
        <v>19.284363924403312</v>
      </c>
      <c r="Q41" s="38">
        <f t="shared" si="3"/>
        <v>9.9297550132756009E+18</v>
      </c>
      <c r="R41" s="42">
        <v>9.741133926648228</v>
      </c>
      <c r="S41" s="38">
        <f t="shared" si="4"/>
        <v>1.1986500647596394E+19</v>
      </c>
      <c r="T41" s="42">
        <v>4.0205783707789751</v>
      </c>
      <c r="U41" s="38">
        <f t="shared" si="5"/>
        <v>4.0621164637900232E+18</v>
      </c>
      <c r="V41" s="42">
        <v>43.042471547469454</v>
      </c>
      <c r="W41" s="38">
        <f t="shared" si="8"/>
        <v>2.5436399874259337E+19</v>
      </c>
      <c r="X41" s="19">
        <v>120763890.73284</v>
      </c>
      <c r="Y41" s="19">
        <v>1731593.7787941801</v>
      </c>
      <c r="Z41" s="24">
        <v>0.255</v>
      </c>
      <c r="AA41" s="24">
        <v>11.983000000000001</v>
      </c>
    </row>
    <row r="42" spans="2:27">
      <c r="B42" s="18">
        <f t="shared" si="10"/>
        <v>40</v>
      </c>
      <c r="C42" s="37" t="s">
        <v>363</v>
      </c>
      <c r="D42" s="39">
        <v>2.7808222044494887E-2</v>
      </c>
      <c r="E42" s="38">
        <f t="shared" si="6"/>
        <v>8.8775807790409648E+16</v>
      </c>
      <c r="F42" s="42">
        <v>690.97442526707425</v>
      </c>
      <c r="G42" s="38">
        <f t="shared" si="9"/>
        <v>7.3665854202347821E+20</v>
      </c>
      <c r="H42" s="42">
        <v>104.71190940488643</v>
      </c>
      <c r="I42" s="38">
        <f t="shared" si="7"/>
        <v>7.5147505217198932E+19</v>
      </c>
      <c r="J42" s="42">
        <v>1214.9142934456565</v>
      </c>
      <c r="K42" s="38">
        <f t="shared" si="0"/>
        <v>6.2626428296491749E+20</v>
      </c>
      <c r="L42" s="42">
        <v>170.79543812854453</v>
      </c>
      <c r="M42" s="38">
        <f t="shared" si="1"/>
        <v>1.2564514458966234E+20</v>
      </c>
      <c r="N42" s="42">
        <v>264.58886823776015</v>
      </c>
      <c r="O42" s="38">
        <f t="shared" si="2"/>
        <v>3.13192602905921E+20</v>
      </c>
      <c r="P42" s="42">
        <v>18.447690246137611</v>
      </c>
      <c r="Q42" s="38">
        <f t="shared" si="3"/>
        <v>9.6582744877679247E+18</v>
      </c>
      <c r="R42" s="42">
        <v>9.4119094010106377</v>
      </c>
      <c r="S42" s="38">
        <f t="shared" si="4"/>
        <v>1.1775652140902183E+19</v>
      </c>
      <c r="T42" s="42">
        <v>3.1580846068881376</v>
      </c>
      <c r="U42" s="38">
        <f t="shared" si="5"/>
        <v>3.2442322011058391E+18</v>
      </c>
      <c r="V42" s="42">
        <v>41.116502014653591</v>
      </c>
      <c r="W42" s="38">
        <f t="shared" si="8"/>
        <v>2.4705800697888207E+19</v>
      </c>
      <c r="X42" s="19">
        <v>105255850.33198249</v>
      </c>
      <c r="Y42" s="19">
        <v>1672534.7615419701</v>
      </c>
      <c r="Z42" s="24">
        <v>0.255</v>
      </c>
      <c r="AA42" s="24">
        <v>12.184000000000001</v>
      </c>
    </row>
    <row r="43" spans="2:27">
      <c r="B43" s="18">
        <f t="shared" si="10"/>
        <v>41</v>
      </c>
      <c r="C43" s="37" t="s">
        <v>364</v>
      </c>
      <c r="D43" s="39">
        <v>1.8480260579829096E-2</v>
      </c>
      <c r="E43" s="38">
        <f t="shared" si="6"/>
        <v>6.2510582409444488E+16</v>
      </c>
      <c r="F43" s="42">
        <v>554.19099122080513</v>
      </c>
      <c r="G43" s="38">
        <f t="shared" si="9"/>
        <v>6.2601935670621294E+20</v>
      </c>
      <c r="H43" s="42">
        <v>73.194506980847933</v>
      </c>
      <c r="I43" s="38">
        <f t="shared" si="7"/>
        <v>5.5657157508516217E+19</v>
      </c>
      <c r="J43" s="42">
        <v>983.85353796971879</v>
      </c>
      <c r="K43" s="38">
        <f t="shared" si="0"/>
        <v>5.3736143901336633E+20</v>
      </c>
      <c r="L43" s="42">
        <v>94.269958670491604</v>
      </c>
      <c r="M43" s="38">
        <f t="shared" si="1"/>
        <v>7.3479603611746615E+19</v>
      </c>
      <c r="N43" s="42">
        <v>220.03029346225912</v>
      </c>
      <c r="O43" s="38">
        <f t="shared" si="2"/>
        <v>2.7596019930692616E+20</v>
      </c>
      <c r="P43" s="42">
        <v>17.253772431732006</v>
      </c>
      <c r="Q43" s="38">
        <f t="shared" si="3"/>
        <v>9.5711837956709478E+18</v>
      </c>
      <c r="R43" s="42">
        <v>4.4042748772540596</v>
      </c>
      <c r="S43" s="38">
        <f t="shared" si="4"/>
        <v>5.8385592306722058E+18</v>
      </c>
      <c r="T43" s="42">
        <v>3.2081007744817196</v>
      </c>
      <c r="U43" s="38">
        <f t="shared" si="5"/>
        <v>3.4918872824227635E+18</v>
      </c>
      <c r="V43" s="42">
        <v>17.434542723267189</v>
      </c>
      <c r="W43" s="38">
        <f t="shared" si="8"/>
        <v>1.1099856881653809E+19</v>
      </c>
      <c r="X43" s="19">
        <v>108293171.1276045</v>
      </c>
      <c r="Y43" s="19">
        <v>1751521.439886295</v>
      </c>
      <c r="Z43" s="24">
        <v>0.246</v>
      </c>
      <c r="AA43" s="24">
        <v>12.454000000000001</v>
      </c>
    </row>
    <row r="44" spans="2:27">
      <c r="B44" s="18">
        <f t="shared" si="10"/>
        <v>42</v>
      </c>
      <c r="C44" s="37" t="s">
        <v>365</v>
      </c>
      <c r="D44" s="39">
        <v>1.9547458423356933E-2</v>
      </c>
      <c r="E44" s="38">
        <f t="shared" si="6"/>
        <v>6.0825647672596272E+16</v>
      </c>
      <c r="F44" s="42">
        <v>568.10852845254146</v>
      </c>
      <c r="G44" s="38">
        <f t="shared" si="9"/>
        <v>5.903514014103512E+20</v>
      </c>
      <c r="H44" s="42">
        <v>76.967732835834667</v>
      </c>
      <c r="I44" s="38">
        <f t="shared" si="7"/>
        <v>5.3839648541039247E+19</v>
      </c>
      <c r="J44" s="42">
        <v>1041.6246933311668</v>
      </c>
      <c r="K44" s="38">
        <f t="shared" si="0"/>
        <v>5.2335732009800152E+20</v>
      </c>
      <c r="L44" s="42">
        <v>109.28873424108946</v>
      </c>
      <c r="M44" s="38">
        <f t="shared" si="1"/>
        <v>7.8364591419708293E+19</v>
      </c>
      <c r="N44" s="42">
        <v>231.02109273636594</v>
      </c>
      <c r="O44" s="38">
        <f t="shared" si="2"/>
        <v>2.6654257870888557E+20</v>
      </c>
      <c r="P44" s="42">
        <v>18.130032858157822</v>
      </c>
      <c r="Q44" s="38">
        <f t="shared" si="3"/>
        <v>9.2519051341564805E+18</v>
      </c>
      <c r="R44" s="42">
        <v>4.957991595247047</v>
      </c>
      <c r="S44" s="38">
        <f t="shared" si="4"/>
        <v>6.0462771404441047E+18</v>
      </c>
      <c r="T44" s="42">
        <v>3.5704050074945872</v>
      </c>
      <c r="U44" s="38">
        <f t="shared" si="5"/>
        <v>3.5750381984284365E+18</v>
      </c>
      <c r="V44" s="42">
        <v>17.181625734863001</v>
      </c>
      <c r="W44" s="38">
        <f t="shared" si="8"/>
        <v>1.0062874631210686E+19</v>
      </c>
      <c r="X44" s="19">
        <v>104718748.461004</v>
      </c>
      <c r="Y44" s="19">
        <v>1798968.3441308634</v>
      </c>
      <c r="Z44" s="24">
        <v>0.25700000000000001</v>
      </c>
      <c r="AA44" s="24">
        <v>11.968999999999998</v>
      </c>
    </row>
    <row r="45" spans="2:27">
      <c r="B45" s="18">
        <f t="shared" si="10"/>
        <v>43</v>
      </c>
      <c r="C45" s="37" t="s">
        <v>366</v>
      </c>
      <c r="D45" s="39">
        <v>2.0502891700805239E-2</v>
      </c>
      <c r="E45" s="38">
        <f t="shared" si="6"/>
        <v>6.5091687536650672E+16</v>
      </c>
      <c r="F45" s="42">
        <v>614.91622245429642</v>
      </c>
      <c r="G45" s="38">
        <f t="shared" si="9"/>
        <v>6.5194237387717883E+20</v>
      </c>
      <c r="H45" s="42">
        <v>84.026894689311547</v>
      </c>
      <c r="I45" s="38">
        <f t="shared" si="7"/>
        <v>5.99688617091125E+19</v>
      </c>
      <c r="J45" s="42">
        <v>1082.0954661543908</v>
      </c>
      <c r="K45" s="38">
        <f t="shared" si="0"/>
        <v>5.5471075050229504E+20</v>
      </c>
      <c r="L45" s="42">
        <v>111.93336267002766</v>
      </c>
      <c r="M45" s="38">
        <f t="shared" si="1"/>
        <v>8.188757266022903E+19</v>
      </c>
      <c r="N45" s="42">
        <v>240.02513822961771</v>
      </c>
      <c r="O45" s="38">
        <f t="shared" si="2"/>
        <v>2.8254372021477376E+20</v>
      </c>
      <c r="P45" s="42">
        <v>18.816713367679835</v>
      </c>
      <c r="Q45" s="38">
        <f t="shared" si="3"/>
        <v>9.7969370749683814E+18</v>
      </c>
      <c r="R45" s="42">
        <v>5.6172196957225458</v>
      </c>
      <c r="S45" s="38">
        <f t="shared" si="4"/>
        <v>6.989041881429164E+18</v>
      </c>
      <c r="T45" s="42">
        <v>3.4596346162252152</v>
      </c>
      <c r="U45" s="38">
        <f t="shared" si="5"/>
        <v>3.5343325207763323E+18</v>
      </c>
      <c r="V45" s="42">
        <v>23.735836103659693</v>
      </c>
      <c r="W45" s="38">
        <f t="shared" si="8"/>
        <v>1.4183268069452583E+19</v>
      </c>
      <c r="X45" s="19">
        <v>102036349.8418158</v>
      </c>
      <c r="Y45" s="19">
        <v>1440337.21766332</v>
      </c>
      <c r="Z45" s="24">
        <v>0.252</v>
      </c>
      <c r="AA45" s="24">
        <v>11.974000000000004</v>
      </c>
    </row>
    <row r="46" spans="2:27">
      <c r="B46" s="18">
        <f t="shared" si="10"/>
        <v>44</v>
      </c>
      <c r="C46" s="40" t="s">
        <v>367</v>
      </c>
      <c r="D46" s="39">
        <v>2.1865107488340144E-2</v>
      </c>
      <c r="E46" s="38">
        <f t="shared" si="6"/>
        <v>6.8501701946241216E+16</v>
      </c>
      <c r="F46" s="42">
        <v>665.29747684691733</v>
      </c>
      <c r="G46" s="38">
        <f t="shared" si="9"/>
        <v>6.9606286888604611E+20</v>
      </c>
      <c r="H46" s="42">
        <v>77.785336786953721</v>
      </c>
      <c r="I46" s="38">
        <f t="shared" si="7"/>
        <v>5.4782842130879619E+19</v>
      </c>
      <c r="J46" s="42">
        <v>1303.603099729801</v>
      </c>
      <c r="K46" s="38">
        <f t="shared" si="0"/>
        <v>6.594558445872998E+20</v>
      </c>
      <c r="L46" s="42">
        <v>151.50218312726423</v>
      </c>
      <c r="M46" s="38">
        <f t="shared" si="1"/>
        <v>1.0937464835063751E+20</v>
      </c>
      <c r="N46" s="42">
        <v>237.36903837107417</v>
      </c>
      <c r="O46" s="38">
        <f t="shared" si="2"/>
        <v>2.7573527732310917E+20</v>
      </c>
      <c r="P46" s="42">
        <v>21.585123160073184</v>
      </c>
      <c r="Q46" s="38">
        <f t="shared" si="3"/>
        <v>1.1090226398415729E+19</v>
      </c>
      <c r="R46" s="42">
        <v>5.6444517107317607</v>
      </c>
      <c r="S46" s="38">
        <f t="shared" si="4"/>
        <v>6.9303844473014262E+18</v>
      </c>
      <c r="T46" s="42">
        <v>5.5999407609274163</v>
      </c>
      <c r="U46" s="38">
        <f t="shared" si="5"/>
        <v>5.6454678383735378E+18</v>
      </c>
      <c r="V46" s="42">
        <v>18.886643647764146</v>
      </c>
      <c r="W46" s="38">
        <f t="shared" si="8"/>
        <v>1.1136940381398135E+19</v>
      </c>
      <c r="X46" s="19">
        <v>94620546.833416343</v>
      </c>
      <c r="Y46" s="19">
        <v>1403816.7621514602</v>
      </c>
      <c r="Z46" s="24">
        <v>0.254</v>
      </c>
      <c r="AA46" s="24">
        <v>11.909999999999997</v>
      </c>
    </row>
    <row r="47" spans="2:27">
      <c r="B47" s="18">
        <f t="shared" si="10"/>
        <v>45</v>
      </c>
      <c r="C47" s="40" t="s">
        <v>368</v>
      </c>
      <c r="D47" s="39">
        <v>1.8635199351927093E-2</v>
      </c>
      <c r="E47" s="38">
        <f t="shared" si="6"/>
        <v>6.0759083052579152E+16</v>
      </c>
      <c r="F47" s="42">
        <v>574.02724506842765</v>
      </c>
      <c r="G47" s="38">
        <f t="shared" si="9"/>
        <v>6.2501799231965469E+20</v>
      </c>
      <c r="H47" s="42">
        <v>73.834195156530598</v>
      </c>
      <c r="I47" s="38">
        <f t="shared" si="7"/>
        <v>5.4116760504210186E+19</v>
      </c>
      <c r="J47" s="42">
        <v>1102.295016829956</v>
      </c>
      <c r="K47" s="38">
        <f t="shared" si="0"/>
        <v>5.8031741565448533E+20</v>
      </c>
      <c r="L47" s="42">
        <v>130.51490220918691</v>
      </c>
      <c r="M47" s="38">
        <f t="shared" si="1"/>
        <v>9.8058513181092659E+19</v>
      </c>
      <c r="N47" s="42">
        <v>219.0239106098517</v>
      </c>
      <c r="O47" s="38">
        <f t="shared" si="2"/>
        <v>2.6478124161234829E+20</v>
      </c>
      <c r="P47" s="42">
        <v>18.117866170345508</v>
      </c>
      <c r="Q47" s="38">
        <f t="shared" si="3"/>
        <v>9.6876926345529303E+18</v>
      </c>
      <c r="R47" s="42">
        <v>5.3281057376464087</v>
      </c>
      <c r="S47" s="38">
        <f t="shared" si="4"/>
        <v>6.8082551413433784E+18</v>
      </c>
      <c r="T47" s="42">
        <v>5.0630264075346938</v>
      </c>
      <c r="U47" s="38">
        <f t="shared" si="5"/>
        <v>5.3119517340954614E+18</v>
      </c>
      <c r="V47" s="42">
        <v>18.4047647217491</v>
      </c>
      <c r="W47" s="38">
        <f t="shared" si="8"/>
        <v>1.1294546598220464E+19</v>
      </c>
      <c r="X47" s="19">
        <v>97934615.550819948</v>
      </c>
      <c r="Y47" s="19">
        <v>1416126.3614346599</v>
      </c>
      <c r="Z47" s="24">
        <v>0.248</v>
      </c>
      <c r="AA47" s="24">
        <v>12.102</v>
      </c>
    </row>
    <row r="48" spans="2:27">
      <c r="B48" s="18">
        <f t="shared" si="10"/>
        <v>46</v>
      </c>
      <c r="C48" s="40" t="s">
        <v>369</v>
      </c>
      <c r="D48" s="39">
        <v>1.8690182303564073E-2</v>
      </c>
      <c r="E48" s="38">
        <f t="shared" si="6"/>
        <v>6.2383286220480912E+16</v>
      </c>
      <c r="F48" s="42">
        <v>558.98297264515884</v>
      </c>
      <c r="G48" s="38">
        <f t="shared" si="9"/>
        <v>6.2306898819640079E+20</v>
      </c>
      <c r="H48" s="42">
        <v>73.46657624966339</v>
      </c>
      <c r="I48" s="38">
        <f t="shared" si="7"/>
        <v>5.512410995574109E+19</v>
      </c>
      <c r="J48" s="42">
        <v>1067.967006407257</v>
      </c>
      <c r="K48" s="38">
        <f t="shared" si="0"/>
        <v>5.7557661290464844E+20</v>
      </c>
      <c r="L48" s="42">
        <v>131.75668586175928</v>
      </c>
      <c r="M48" s="38">
        <f t="shared" si="1"/>
        <v>1.0133871828723664E+20</v>
      </c>
      <c r="N48" s="42">
        <v>213.85696192008729</v>
      </c>
      <c r="O48" s="38">
        <f t="shared" si="2"/>
        <v>2.6466506622439457E+20</v>
      </c>
      <c r="P48" s="42">
        <v>17.966757375301803</v>
      </c>
      <c r="Q48" s="38">
        <f t="shared" si="3"/>
        <v>9.8346871737012388E+18</v>
      </c>
      <c r="R48" s="42">
        <v>5.6453610899483442</v>
      </c>
      <c r="S48" s="38">
        <f t="shared" si="4"/>
        <v>7.3846897901924127E+18</v>
      </c>
      <c r="T48" s="42">
        <v>5.7901849859206402</v>
      </c>
      <c r="U48" s="38">
        <f t="shared" si="5"/>
        <v>6.2189048163457812E+18</v>
      </c>
      <c r="V48" s="42">
        <v>15.776172587058715</v>
      </c>
      <c r="W48" s="38">
        <f t="shared" si="8"/>
        <v>9.9110056435009065E+18</v>
      </c>
      <c r="X48" s="19">
        <v>101594339.85282344</v>
      </c>
      <c r="Y48" s="19">
        <v>1454144.5785905048</v>
      </c>
      <c r="Z48" s="24">
        <v>0.247</v>
      </c>
      <c r="AA48" s="24">
        <v>12.339000000000002</v>
      </c>
    </row>
    <row r="49" spans="2:27">
      <c r="B49" s="18">
        <f t="shared" si="10"/>
        <v>47</v>
      </c>
      <c r="C49" s="40" t="s">
        <v>370</v>
      </c>
      <c r="D49" s="39">
        <v>2.0032476412548718E-2</v>
      </c>
      <c r="E49" s="38">
        <f t="shared" si="6"/>
        <v>6.2689867361623048E+16</v>
      </c>
      <c r="F49" s="42">
        <v>601.45318115508712</v>
      </c>
      <c r="G49" s="38">
        <f t="shared" si="9"/>
        <v>6.2856093016489381E+20</v>
      </c>
      <c r="H49" s="42">
        <v>78.904090893710546</v>
      </c>
      <c r="I49" s="38">
        <f t="shared" si="7"/>
        <v>5.5508476717541474E+19</v>
      </c>
      <c r="J49" s="42">
        <v>1175.798668006935</v>
      </c>
      <c r="K49" s="38">
        <f t="shared" si="0"/>
        <v>5.9413654557569057E+20</v>
      </c>
      <c r="L49" s="42">
        <v>141.34914398456448</v>
      </c>
      <c r="M49" s="38">
        <f t="shared" si="1"/>
        <v>1.019304466442143E+20</v>
      </c>
      <c r="N49" s="42">
        <v>226.68523271039976</v>
      </c>
      <c r="O49" s="38">
        <f t="shared" si="2"/>
        <v>2.6302949882726053E+20</v>
      </c>
      <c r="P49" s="42">
        <v>19.497273257499586</v>
      </c>
      <c r="Q49" s="38">
        <f t="shared" si="3"/>
        <v>1.0006281703102628E+19</v>
      </c>
      <c r="R49" s="42">
        <v>6.0908290331972221</v>
      </c>
      <c r="S49" s="38">
        <f t="shared" si="4"/>
        <v>7.4700746159212216E+18</v>
      </c>
      <c r="T49" s="42">
        <v>4.5549900471895537</v>
      </c>
      <c r="U49" s="38">
        <f t="shared" si="5"/>
        <v>4.5868749775198812E+18</v>
      </c>
      <c r="V49" s="42">
        <v>18.541135061724518</v>
      </c>
      <c r="W49" s="38">
        <f t="shared" si="8"/>
        <v>1.0920949325263931E+19</v>
      </c>
      <c r="X49" s="19">
        <v>100734066.7624432</v>
      </c>
      <c r="Y49" s="19">
        <v>1664591.4219098049</v>
      </c>
      <c r="Z49" s="24">
        <v>0.25800000000000001</v>
      </c>
      <c r="AA49" s="24">
        <v>12.084</v>
      </c>
    </row>
    <row r="50" spans="2:27">
      <c r="B50" s="18">
        <f t="shared" si="10"/>
        <v>48</v>
      </c>
      <c r="C50" s="40" t="s">
        <v>371</v>
      </c>
      <c r="D50" s="39">
        <v>1.800768236595093E-2</v>
      </c>
      <c r="E50" s="38">
        <f t="shared" si="6"/>
        <v>6.0614373882440056E+16</v>
      </c>
      <c r="F50" s="42">
        <v>550.27790438320324</v>
      </c>
      <c r="G50" s="38">
        <f t="shared" si="9"/>
        <v>6.185612673747697E+20</v>
      </c>
      <c r="H50" s="42">
        <v>72.138498381898415</v>
      </c>
      <c r="I50" s="38">
        <f t="shared" si="7"/>
        <v>5.4586088862306542E+19</v>
      </c>
      <c r="J50" s="42">
        <v>1086.1863486995869</v>
      </c>
      <c r="K50" s="38">
        <f t="shared" si="0"/>
        <v>5.9035430439619514E+20</v>
      </c>
      <c r="L50" s="42">
        <v>132.65663270283011</v>
      </c>
      <c r="M50" s="38">
        <f t="shared" si="1"/>
        <v>1.0289512630102447E+20</v>
      </c>
      <c r="N50" s="42">
        <v>216.7255292451226</v>
      </c>
      <c r="O50" s="38">
        <f t="shared" si="2"/>
        <v>2.7048699643843451E+20</v>
      </c>
      <c r="P50" s="42">
        <v>18.175226421369519</v>
      </c>
      <c r="Q50" s="38">
        <f t="shared" si="3"/>
        <v>1.0033068274551978E+19</v>
      </c>
      <c r="R50" s="42">
        <v>5.666534935863508</v>
      </c>
      <c r="S50" s="38">
        <f t="shared" si="4"/>
        <v>7.4751720379900959E+18</v>
      </c>
      <c r="T50" s="42">
        <v>5.2638717084913029</v>
      </c>
      <c r="U50" s="38">
        <f t="shared" si="5"/>
        <v>5.7015095690948004E+18</v>
      </c>
      <c r="V50" s="42">
        <v>14.827908138891077</v>
      </c>
      <c r="W50" s="38">
        <f t="shared" si="8"/>
        <v>9.3941837817490412E+18</v>
      </c>
      <c r="X50" s="19">
        <v>101712473.60253875</v>
      </c>
      <c r="Y50" s="19">
        <v>2003873.1025981</v>
      </c>
      <c r="Z50" s="24">
        <v>0.24299999999999999</v>
      </c>
      <c r="AA50" s="24">
        <v>12.242000000000001</v>
      </c>
    </row>
    <row r="51" spans="2:27">
      <c r="B51" s="18">
        <f t="shared" si="10"/>
        <v>49</v>
      </c>
      <c r="C51" s="40" t="s">
        <v>372</v>
      </c>
      <c r="D51" s="39">
        <v>1.9823812979607575E-2</v>
      </c>
      <c r="E51" s="38">
        <f t="shared" si="6"/>
        <v>6.5030757120343048E+16</v>
      </c>
      <c r="F51" s="42">
        <v>633.27764532425272</v>
      </c>
      <c r="G51" s="38">
        <f t="shared" si="9"/>
        <v>6.9375898662307024E+20</v>
      </c>
      <c r="H51" s="42">
        <v>74.97288172868484</v>
      </c>
      <c r="I51" s="38">
        <f t="shared" si="7"/>
        <v>5.5288257249978843E+19</v>
      </c>
      <c r="J51" s="42">
        <v>1273.3768499390474</v>
      </c>
      <c r="K51" s="38">
        <f t="shared" si="0"/>
        <v>6.7449566157628991E+20</v>
      </c>
      <c r="L51" s="42">
        <v>153.95229687277487</v>
      </c>
      <c r="M51" s="38">
        <f t="shared" si="1"/>
        <v>1.1637664282337175E+20</v>
      </c>
      <c r="N51" s="42">
        <v>230.09023717842925</v>
      </c>
      <c r="O51" s="38">
        <f t="shared" si="2"/>
        <v>2.7986483163604055E+20</v>
      </c>
      <c r="P51" s="42">
        <v>20.668288581233877</v>
      </c>
      <c r="Q51" s="38">
        <f t="shared" si="3"/>
        <v>1.1119167463504454E+19</v>
      </c>
      <c r="R51" s="42">
        <v>5.8303724713403833</v>
      </c>
      <c r="S51" s="38">
        <f t="shared" si="4"/>
        <v>7.4957266154473656E+18</v>
      </c>
      <c r="T51" s="42">
        <v>5.737093776290366</v>
      </c>
      <c r="U51" s="38">
        <f t="shared" si="5"/>
        <v>6.0560621973404611E+18</v>
      </c>
      <c r="V51" s="42">
        <v>17.097934469406155</v>
      </c>
      <c r="W51" s="38">
        <f t="shared" si="8"/>
        <v>1.0556905407594037E+19</v>
      </c>
      <c r="X51" s="19">
        <v>113106334.58472633</v>
      </c>
      <c r="Y51" s="19">
        <v>1737121.4893380434</v>
      </c>
      <c r="Z51" s="24">
        <v>0.246</v>
      </c>
      <c r="AA51" s="24">
        <v>12.077999999999999</v>
      </c>
    </row>
    <row r="52" spans="2:27">
      <c r="B52" s="18">
        <f t="shared" si="10"/>
        <v>50</v>
      </c>
      <c r="C52" s="40" t="s">
        <v>373</v>
      </c>
      <c r="D52" s="39">
        <v>1.7479666717549438E-2</v>
      </c>
      <c r="E52" s="38">
        <f t="shared" si="6"/>
        <v>5.7231591234266984E+16</v>
      </c>
      <c r="F52" s="42">
        <v>550.70732633847945</v>
      </c>
      <c r="G52" s="38">
        <f t="shared" si="9"/>
        <v>6.0215233254479862E+20</v>
      </c>
      <c r="H52" s="42">
        <v>74.749142974470558</v>
      </c>
      <c r="I52" s="38">
        <f t="shared" si="7"/>
        <v>5.5018148223940633E+19</v>
      </c>
      <c r="J52" s="42">
        <v>1033.4335772944839</v>
      </c>
      <c r="K52" s="38">
        <f t="shared" si="0"/>
        <v>5.463561466305303E+20</v>
      </c>
      <c r="L52" s="42">
        <v>131.80983514776113</v>
      </c>
      <c r="M52" s="38">
        <f t="shared" si="1"/>
        <v>9.9448565649020076E+19</v>
      </c>
      <c r="N52" s="42">
        <v>213.76574755329253</v>
      </c>
      <c r="O52" s="38">
        <f t="shared" si="2"/>
        <v>2.5951311370290833E+20</v>
      </c>
      <c r="P52" s="42">
        <v>17.716036752877812</v>
      </c>
      <c r="Q52" s="38">
        <f t="shared" si="3"/>
        <v>9.5127346293858284E+18</v>
      </c>
      <c r="R52" s="42">
        <v>6.1259512671885981</v>
      </c>
      <c r="S52" s="38">
        <f t="shared" si="4"/>
        <v>7.860714635336705E+18</v>
      </c>
      <c r="T52" s="42">
        <v>4.720266864418317</v>
      </c>
      <c r="U52" s="38">
        <f t="shared" si="5"/>
        <v>4.9732006918126684E+18</v>
      </c>
      <c r="V52" s="42">
        <v>15.119011038107038</v>
      </c>
      <c r="W52" s="38">
        <f t="shared" si="8"/>
        <v>9.3172429673848955E+18</v>
      </c>
      <c r="X52" s="19">
        <v>98370035.573711798</v>
      </c>
      <c r="Y52" s="19">
        <v>1920266.4921792098</v>
      </c>
      <c r="Z52" s="24">
        <v>0.254</v>
      </c>
      <c r="AA52" s="24">
        <v>12.446999999999997</v>
      </c>
    </row>
    <row r="53" spans="2:27">
      <c r="B53" s="18">
        <f t="shared" si="10"/>
        <v>51</v>
      </c>
      <c r="C53" s="40" t="s">
        <v>374</v>
      </c>
      <c r="D53" s="39">
        <v>1.9912094227573576E-2</v>
      </c>
      <c r="E53" s="38">
        <f t="shared" si="6"/>
        <v>6.5472935876833664E+16</v>
      </c>
      <c r="F53" s="42">
        <v>607.25038826473849</v>
      </c>
      <c r="G53" s="38">
        <f t="shared" si="9"/>
        <v>6.6679989631736073E+20</v>
      </c>
      <c r="H53" s="42">
        <v>81.449645062493516</v>
      </c>
      <c r="I53" s="38">
        <f t="shared" si="7"/>
        <v>6.0204804579832938E+19</v>
      </c>
      <c r="J53" s="42">
        <v>1121.5572952326149</v>
      </c>
      <c r="K53" s="38">
        <f t="shared" si="0"/>
        <v>5.9546595112201172E+20</v>
      </c>
      <c r="L53" s="42">
        <v>154.26996821975561</v>
      </c>
      <c r="M53" s="38">
        <f t="shared" si="1"/>
        <v>1.1688917689952577E+20</v>
      </c>
      <c r="N53" s="42">
        <v>227.74689583376377</v>
      </c>
      <c r="O53" s="38">
        <f t="shared" si="2"/>
        <v>2.7766162467233546E+20</v>
      </c>
      <c r="P53" s="42">
        <v>19.678980890187333</v>
      </c>
      <c r="Q53" s="38">
        <f t="shared" si="3"/>
        <v>1.0611667087730524E+19</v>
      </c>
      <c r="R53" s="42">
        <v>6.7587685251201899</v>
      </c>
      <c r="S53" s="38">
        <f t="shared" si="4"/>
        <v>8.7096011945991107E+18</v>
      </c>
      <c r="T53" s="42">
        <v>4.7058350765856103</v>
      </c>
      <c r="U53" s="38">
        <f t="shared" si="5"/>
        <v>4.9790712271242568E+18</v>
      </c>
      <c r="V53" s="42">
        <v>18.488867421175154</v>
      </c>
      <c r="W53" s="38">
        <f t="shared" si="8"/>
        <v>1.1442384796174973E+19</v>
      </c>
      <c r="X53" s="19">
        <v>104482350.26976617</v>
      </c>
      <c r="Y53" s="19">
        <v>1734630.2886723299</v>
      </c>
      <c r="Z53" s="24">
        <v>0.245</v>
      </c>
      <c r="AA53" s="24">
        <v>12.056999999999999</v>
      </c>
    </row>
    <row r="54" spans="2:27">
      <c r="B54" s="18">
        <f t="shared" si="10"/>
        <v>52</v>
      </c>
      <c r="C54" s="40" t="s">
        <v>375</v>
      </c>
      <c r="D54" s="39">
        <v>1.9749295319234389E-2</v>
      </c>
      <c r="E54" s="38">
        <f t="shared" si="6"/>
        <v>6.726434005011884E+16</v>
      </c>
      <c r="F54" s="42">
        <v>577.49909173535434</v>
      </c>
      <c r="G54" s="38">
        <f t="shared" si="9"/>
        <v>6.5685185796327893E+20</v>
      </c>
      <c r="H54" s="42">
        <v>78.636356737702741</v>
      </c>
      <c r="I54" s="38">
        <f t="shared" si="7"/>
        <v>6.0207936626430419E+19</v>
      </c>
      <c r="J54" s="42">
        <v>1052.8412389597236</v>
      </c>
      <c r="K54" s="38">
        <f t="shared" si="0"/>
        <v>5.790109288631065E+20</v>
      </c>
      <c r="L54" s="42">
        <v>148.90439198256624</v>
      </c>
      <c r="M54" s="38">
        <f t="shared" si="1"/>
        <v>1.1686617305549377E+20</v>
      </c>
      <c r="N54" s="42">
        <v>219.74991808096951</v>
      </c>
      <c r="O54" s="38">
        <f t="shared" si="2"/>
        <v>2.7751120342685198E+20</v>
      </c>
      <c r="P54" s="42">
        <v>18.70732053937212</v>
      </c>
      <c r="Q54" s="38">
        <f t="shared" si="3"/>
        <v>1.0449150998281132E+19</v>
      </c>
      <c r="R54" s="42">
        <v>6.8216613088187232</v>
      </c>
      <c r="S54" s="38">
        <f t="shared" si="4"/>
        <v>9.1056143856111165E+18</v>
      </c>
      <c r="T54" s="42">
        <v>5.3353744278925879</v>
      </c>
      <c r="U54" s="38">
        <f t="shared" si="5"/>
        <v>5.8474288222201498E+18</v>
      </c>
      <c r="V54" s="42">
        <v>17.672915954269101</v>
      </c>
      <c r="W54" s="38">
        <f t="shared" si="8"/>
        <v>1.1329294262643794E+19</v>
      </c>
      <c r="X54" s="19">
        <v>109263391.88694501</v>
      </c>
      <c r="Y54" s="19">
        <v>1770061.083818265</v>
      </c>
      <c r="Z54" s="24">
        <v>0.245</v>
      </c>
      <c r="AA54" s="24">
        <v>12.489000000000001</v>
      </c>
    </row>
    <row r="55" spans="2:27">
      <c r="B55" s="18">
        <f t="shared" si="10"/>
        <v>53</v>
      </c>
      <c r="C55" s="40" t="s">
        <v>376</v>
      </c>
      <c r="D55" s="39">
        <v>2.1569482266570385E-2</v>
      </c>
      <c r="E55" s="38">
        <f t="shared" si="6"/>
        <v>6.84970344163496E+16</v>
      </c>
      <c r="F55" s="42">
        <v>646.41574978318636</v>
      </c>
      <c r="G55" s="38">
        <f t="shared" si="9"/>
        <v>6.8553056550437624E+20</v>
      </c>
      <c r="H55" s="42">
        <v>81.910049389342177</v>
      </c>
      <c r="I55" s="38">
        <f t="shared" si="7"/>
        <v>5.8474472696734015E+19</v>
      </c>
      <c r="J55" s="42">
        <v>1209.2720173816579</v>
      </c>
      <c r="K55" s="38">
        <f t="shared" si="0"/>
        <v>6.2007845771967726E+20</v>
      </c>
      <c r="L55" s="42">
        <v>169.12557540723753</v>
      </c>
      <c r="M55" s="38">
        <f t="shared" si="1"/>
        <v>1.2376258421157388E+20</v>
      </c>
      <c r="N55" s="42">
        <v>234.11689560663706</v>
      </c>
      <c r="O55" s="38">
        <f t="shared" si="2"/>
        <v>2.7566607478834813E+20</v>
      </c>
      <c r="P55" s="42">
        <v>21.018804916157553</v>
      </c>
      <c r="Q55" s="38">
        <f t="shared" si="3"/>
        <v>1.0946523241811753E+19</v>
      </c>
      <c r="R55" s="42">
        <v>6.934051506319368</v>
      </c>
      <c r="S55" s="38">
        <f t="shared" si="4"/>
        <v>8.6298834661854372E+18</v>
      </c>
      <c r="T55" s="42">
        <v>5.6203968749640927</v>
      </c>
      <c r="U55" s="38">
        <f t="shared" si="5"/>
        <v>5.7433567248842691E+18</v>
      </c>
      <c r="V55" s="42">
        <v>17.699236502764332</v>
      </c>
      <c r="W55" s="38">
        <f t="shared" si="8"/>
        <v>1.0579081045253263E+19</v>
      </c>
      <c r="X55" s="19">
        <v>114384052.06998551</v>
      </c>
      <c r="Y55" s="19">
        <v>1700835.8846425149</v>
      </c>
      <c r="Z55" s="24">
        <v>0.25700000000000001</v>
      </c>
      <c r="AA55" s="24">
        <v>12.214999999999998</v>
      </c>
    </row>
    <row r="56" spans="2:27">
      <c r="B56" s="18">
        <f t="shared" si="10"/>
        <v>54</v>
      </c>
      <c r="C56" s="40" t="s">
        <v>377</v>
      </c>
      <c r="D56" s="39">
        <v>2.0994822845512982E-2</v>
      </c>
      <c r="E56" s="38">
        <f t="shared" si="6"/>
        <v>6.5677743422691712E+16</v>
      </c>
      <c r="F56" s="42">
        <v>632.35969554259816</v>
      </c>
      <c r="G56" s="38">
        <f t="shared" si="9"/>
        <v>6.6062200488291323E+20</v>
      </c>
      <c r="H56" s="42">
        <v>80.926309801862558</v>
      </c>
      <c r="I56" s="38">
        <f t="shared" si="7"/>
        <v>5.6910555360923173E+19</v>
      </c>
      <c r="J56" s="42">
        <v>1197.0912907763206</v>
      </c>
      <c r="K56" s="38">
        <f t="shared" si="0"/>
        <v>6.0467758730745112E+20</v>
      </c>
      <c r="L56" s="42">
        <v>159.65414784438354</v>
      </c>
      <c r="M56" s="38">
        <f t="shared" si="1"/>
        <v>1.1508911433721569E+20</v>
      </c>
      <c r="N56" s="42">
        <v>229.45213219746827</v>
      </c>
      <c r="O56" s="38">
        <f t="shared" si="2"/>
        <v>2.6614396547459337E+20</v>
      </c>
      <c r="P56" s="42">
        <v>20.732103506756168</v>
      </c>
      <c r="Q56" s="38">
        <f t="shared" si="3"/>
        <v>1.0636175939409156E+19</v>
      </c>
      <c r="R56" s="42">
        <v>6.6963281443189819</v>
      </c>
      <c r="S56" s="38">
        <f t="shared" si="4"/>
        <v>8.2097239732220529E+18</v>
      </c>
      <c r="T56" s="42">
        <v>4.838123268305452</v>
      </c>
      <c r="U56" s="38">
        <f t="shared" si="5"/>
        <v>4.8702325317150259E+18</v>
      </c>
      <c r="V56" s="42">
        <v>15.334045950383985</v>
      </c>
      <c r="W56" s="38">
        <f t="shared" si="8"/>
        <v>9.0286773264753551E+18</v>
      </c>
      <c r="X56" s="19">
        <v>105865621.08018574</v>
      </c>
      <c r="Y56" s="19">
        <v>1987363.5789033151</v>
      </c>
      <c r="Z56" s="24">
        <v>0.25600000000000001</v>
      </c>
      <c r="AA56" s="24">
        <v>11.985999999999999</v>
      </c>
    </row>
    <row r="57" spans="2:27">
      <c r="B57" s="18">
        <f t="shared" si="10"/>
        <v>55</v>
      </c>
      <c r="C57" s="40" t="s">
        <v>378</v>
      </c>
      <c r="D57" s="39">
        <v>2.0940218124492097E-2</v>
      </c>
      <c r="E57" s="38">
        <f t="shared" si="6"/>
        <v>6.4865508177209336E+16</v>
      </c>
      <c r="F57" s="42">
        <v>634.99274046388359</v>
      </c>
      <c r="G57" s="38">
        <f t="shared" si="9"/>
        <v>6.5687726296486484E+20</v>
      </c>
      <c r="H57" s="42">
        <v>83.248320051637862</v>
      </c>
      <c r="I57" s="38">
        <f t="shared" si="7"/>
        <v>5.7970250890824344E+19</v>
      </c>
      <c r="J57" s="42">
        <v>1197.8029845783606</v>
      </c>
      <c r="K57" s="38">
        <f t="shared" si="0"/>
        <v>5.9911281131007089E+20</v>
      </c>
      <c r="L57" s="42">
        <v>158.59835356166869</v>
      </c>
      <c r="M57" s="38">
        <f t="shared" si="1"/>
        <v>1.1320857706745587E+20</v>
      </c>
      <c r="N57" s="42">
        <v>232.2247442937489</v>
      </c>
      <c r="O57" s="38">
        <f t="shared" si="2"/>
        <v>2.667224884489489E+20</v>
      </c>
      <c r="P57" s="42">
        <v>20.255523634668883</v>
      </c>
      <c r="Q57" s="38">
        <f t="shared" si="3"/>
        <v>1.0289925592153731E+19</v>
      </c>
      <c r="R57" s="42">
        <v>6.999968968345601</v>
      </c>
      <c r="S57" s="38">
        <f t="shared" si="4"/>
        <v>8.4979575649061386E+18</v>
      </c>
      <c r="T57" s="42">
        <v>5.3825925089975106</v>
      </c>
      <c r="U57" s="38">
        <f t="shared" si="5"/>
        <v>5.3652613988761272E+18</v>
      </c>
      <c r="V57" s="42">
        <v>17.229456468303624</v>
      </c>
      <c r="W57" s="38">
        <f t="shared" si="8"/>
        <v>1.004536136208248E+19</v>
      </c>
      <c r="X57" s="19">
        <v>110068735.1174155</v>
      </c>
      <c r="Y57" s="19">
        <v>1537716.46571481</v>
      </c>
      <c r="Z57" s="24">
        <v>0.25700000000000001</v>
      </c>
      <c r="AA57" s="24">
        <v>11.914999999999999</v>
      </c>
    </row>
    <row r="58" spans="2:27">
      <c r="B58" s="18">
        <f t="shared" si="10"/>
        <v>56</v>
      </c>
      <c r="C58" s="40" t="s">
        <v>379</v>
      </c>
      <c r="D58" s="39">
        <v>1.858790900141475E-2</v>
      </c>
      <c r="E58" s="38">
        <f t="shared" si="6"/>
        <v>6.1011159022384608E+16</v>
      </c>
      <c r="F58" s="42">
        <v>565.53984881526196</v>
      </c>
      <c r="G58" s="38">
        <f t="shared" si="9"/>
        <v>6.1990450811752625E+20</v>
      </c>
      <c r="H58" s="42">
        <v>80.073214155290501</v>
      </c>
      <c r="I58" s="38">
        <f t="shared" si="7"/>
        <v>5.9083073235845874E+19</v>
      </c>
      <c r="J58" s="42">
        <v>1012.7039766955851</v>
      </c>
      <c r="K58" s="38">
        <f t="shared" si="0"/>
        <v>5.3672502517964584E+20</v>
      </c>
      <c r="L58" s="42">
        <v>149.13935957510878</v>
      </c>
      <c r="M58" s="38">
        <f t="shared" si="1"/>
        <v>1.1280258316460345E+20</v>
      </c>
      <c r="N58" s="42">
        <v>217.03584900257948</v>
      </c>
      <c r="O58" s="38">
        <f t="shared" si="2"/>
        <v>2.641366890025115E+20</v>
      </c>
      <c r="P58" s="42">
        <v>17.994936721872406</v>
      </c>
      <c r="Q58" s="38">
        <f t="shared" si="3"/>
        <v>9.6864624075941704E+18</v>
      </c>
      <c r="R58" s="42">
        <v>6.9315386853740852</v>
      </c>
      <c r="S58" s="38">
        <f t="shared" si="4"/>
        <v>8.916495787785598E+18</v>
      </c>
      <c r="T58" s="42">
        <v>4.8901531821574187</v>
      </c>
      <c r="U58" s="38">
        <f t="shared" si="5"/>
        <v>5.1649718717182577E+18</v>
      </c>
      <c r="V58" s="42">
        <v>18.358114950749126</v>
      </c>
      <c r="W58" s="38">
        <f t="shared" si="8"/>
        <v>1.1341439646432666E+19</v>
      </c>
      <c r="X58" s="19">
        <v>95692128.991525054</v>
      </c>
      <c r="Y58" s="19">
        <v>1375522.994973205</v>
      </c>
      <c r="Z58" s="24">
        <v>0.247</v>
      </c>
      <c r="AA58" s="24">
        <v>12.134</v>
      </c>
    </row>
    <row r="59" spans="2:27">
      <c r="B59" s="18">
        <f t="shared" si="10"/>
        <v>57</v>
      </c>
      <c r="C59" s="40" t="s">
        <v>380</v>
      </c>
      <c r="D59" s="39">
        <v>2.0002402629134879E-2</v>
      </c>
      <c r="E59" s="38">
        <f t="shared" si="6"/>
        <v>6.6335200024269224E+16</v>
      </c>
      <c r="F59" s="42">
        <v>590.8989771526733</v>
      </c>
      <c r="G59" s="38">
        <f t="shared" si="9"/>
        <v>6.5442210720786009E+20</v>
      </c>
      <c r="H59" s="42">
        <v>80.116521345554474</v>
      </c>
      <c r="I59" s="38">
        <f t="shared" si="7"/>
        <v>5.9728421884677194E+19</v>
      </c>
      <c r="J59" s="42">
        <v>1085.9114903704974</v>
      </c>
      <c r="K59" s="38">
        <f t="shared" si="0"/>
        <v>5.814962236357903E+20</v>
      </c>
      <c r="L59" s="42">
        <v>153.76564933038921</v>
      </c>
      <c r="M59" s="38">
        <f t="shared" si="1"/>
        <v>1.1750848800703187E+20</v>
      </c>
      <c r="N59" s="42">
        <v>221.08095396063618</v>
      </c>
      <c r="O59" s="38">
        <f t="shared" si="2"/>
        <v>2.7185149479140416E+20</v>
      </c>
      <c r="P59" s="42">
        <v>18.941952105972515</v>
      </c>
      <c r="Q59" s="38">
        <f t="shared" si="3"/>
        <v>1.0302028527183958E+19</v>
      </c>
      <c r="R59" s="42">
        <v>7.0995105942757837</v>
      </c>
      <c r="S59" s="38">
        <f t="shared" si="4"/>
        <v>9.2273312042261709E+18</v>
      </c>
      <c r="T59" s="42">
        <v>4.8026462738299251</v>
      </c>
      <c r="U59" s="38">
        <f t="shared" si="5"/>
        <v>5.1251813687730156E+18</v>
      </c>
      <c r="V59" s="42">
        <v>17.986176251118639</v>
      </c>
      <c r="W59" s="38">
        <f t="shared" si="8"/>
        <v>1.1226957702001437E+19</v>
      </c>
      <c r="X59" s="19">
        <v>105139548.55649</v>
      </c>
      <c r="Y59" s="19">
        <v>1437198.7448343649</v>
      </c>
      <c r="Z59" s="24">
        <v>0.24399999999999999</v>
      </c>
      <c r="AA59" s="24">
        <v>12.111000000000001</v>
      </c>
    </row>
    <row r="60" spans="2:27">
      <c r="B60" s="18">
        <f t="shared" si="10"/>
        <v>58</v>
      </c>
      <c r="C60" s="40" t="s">
        <v>381</v>
      </c>
      <c r="D60" s="39">
        <v>1.9386791226643121E-2</v>
      </c>
      <c r="E60" s="38">
        <f t="shared" si="6"/>
        <v>6.2505721766843872E+16</v>
      </c>
      <c r="F60" s="42">
        <v>599.30601564746905</v>
      </c>
      <c r="G60" s="38">
        <f t="shared" si="9"/>
        <v>6.452757193370817E+20</v>
      </c>
      <c r="H60" s="42">
        <v>77.434921806461247</v>
      </c>
      <c r="I60" s="38">
        <f t="shared" si="7"/>
        <v>5.6123892384330424E+19</v>
      </c>
      <c r="J60" s="42">
        <v>1149.7400121415988</v>
      </c>
      <c r="K60" s="38">
        <f t="shared" si="0"/>
        <v>5.9855502136897176E+20</v>
      </c>
      <c r="L60" s="42">
        <v>146.84607187637604</v>
      </c>
      <c r="M60" s="38">
        <f t="shared" si="1"/>
        <v>1.0909986374554296E+20</v>
      </c>
      <c r="N60" s="42">
        <v>219.58435894276761</v>
      </c>
      <c r="O60" s="38">
        <f t="shared" si="2"/>
        <v>2.6250269126291712E+20</v>
      </c>
      <c r="P60" s="42">
        <v>19.320737832349252</v>
      </c>
      <c r="Q60" s="38">
        <f t="shared" si="3"/>
        <v>1.0215830636572697E+19</v>
      </c>
      <c r="R60" s="42">
        <v>6.6598009551106747</v>
      </c>
      <c r="S60" s="38">
        <f t="shared" si="4"/>
        <v>8.415131560632961E+18</v>
      </c>
      <c r="T60" s="42">
        <v>4.9287381712911076</v>
      </c>
      <c r="U60" s="38">
        <f t="shared" si="5"/>
        <v>5.1134774888827679E+18</v>
      </c>
      <c r="V60" s="42">
        <v>14.852165139728251</v>
      </c>
      <c r="W60" s="38">
        <f t="shared" si="8"/>
        <v>9.0129087453634744E+18</v>
      </c>
      <c r="X60" s="19">
        <v>104881104.6724095</v>
      </c>
      <c r="Y60" s="19">
        <v>1561044.0230524451</v>
      </c>
      <c r="Z60" s="24">
        <v>0.251</v>
      </c>
      <c r="AA60" s="24">
        <v>12.111999999999998</v>
      </c>
    </row>
    <row r="61" spans="2:27">
      <c r="B61" s="18">
        <f t="shared" si="10"/>
        <v>59</v>
      </c>
      <c r="C61" s="40" t="s">
        <v>382</v>
      </c>
      <c r="D61" s="39">
        <v>2.0890530750077612E-2</v>
      </c>
      <c r="E61" s="38">
        <f t="shared" si="6"/>
        <v>6.5133437620384768E+16</v>
      </c>
      <c r="F61" s="42">
        <v>623.13190154678546</v>
      </c>
      <c r="G61" s="38">
        <f t="shared" si="9"/>
        <v>6.4880973487881165E+20</v>
      </c>
      <c r="H61" s="42">
        <v>81.181714288302388</v>
      </c>
      <c r="I61" s="38">
        <f t="shared" si="7"/>
        <v>5.6899679765067383E+19</v>
      </c>
      <c r="J61" s="42">
        <v>1176.9398019116097</v>
      </c>
      <c r="K61" s="38">
        <f t="shared" si="0"/>
        <v>5.9251502583925178E+20</v>
      </c>
      <c r="L61" s="42">
        <v>154.26282969337234</v>
      </c>
      <c r="M61" s="38">
        <f t="shared" si="1"/>
        <v>1.1083166387777176E+20</v>
      </c>
      <c r="N61" s="42">
        <v>226.20677623910004</v>
      </c>
      <c r="O61" s="38">
        <f t="shared" si="2"/>
        <v>2.6150419129775951E+20</v>
      </c>
      <c r="P61" s="42">
        <v>19.980675383742867</v>
      </c>
      <c r="Q61" s="38">
        <f t="shared" si="3"/>
        <v>1.0216469106918011E+19</v>
      </c>
      <c r="R61" s="42">
        <v>6.8374760189161776</v>
      </c>
      <c r="S61" s="38">
        <f t="shared" si="4"/>
        <v>8.3548019987037829E+18</v>
      </c>
      <c r="T61" s="42">
        <v>6.2175308866164647</v>
      </c>
      <c r="U61" s="38">
        <f t="shared" si="5"/>
        <v>6.2379119048509696E+18</v>
      </c>
      <c r="V61" s="42">
        <v>15.993644054228088</v>
      </c>
      <c r="W61" s="38">
        <f t="shared" si="8"/>
        <v>9.3856275472357315E+18</v>
      </c>
      <c r="X61" s="19">
        <v>105243208.22418049</v>
      </c>
      <c r="Y61" s="19">
        <v>1420225.533733625</v>
      </c>
      <c r="Z61" s="24">
        <v>0.25900000000000001</v>
      </c>
      <c r="AA61" s="24">
        <v>12.085999999999999</v>
      </c>
    </row>
    <row r="62" spans="2:27">
      <c r="B62" s="18">
        <f t="shared" si="10"/>
        <v>60</v>
      </c>
      <c r="C62" s="40" t="s">
        <v>383</v>
      </c>
      <c r="D62" s="39">
        <v>2.2291702942255739E-2</v>
      </c>
      <c r="E62" s="38">
        <f t="shared" si="6"/>
        <v>7.020924274137012E+16</v>
      </c>
      <c r="F62" s="42">
        <v>649.38446894393621</v>
      </c>
      <c r="G62" s="38">
        <f t="shared" si="9"/>
        <v>6.8302371835754014E+20</v>
      </c>
      <c r="H62" s="42">
        <v>83.243909960174875</v>
      </c>
      <c r="I62" s="38">
        <f t="shared" si="7"/>
        <v>5.8938705195064664E+19</v>
      </c>
      <c r="J62" s="42">
        <v>1209.3937444985497</v>
      </c>
      <c r="K62" s="38">
        <f t="shared" si="0"/>
        <v>6.1504848318262241E+20</v>
      </c>
      <c r="L62" s="42">
        <v>170.93388192876395</v>
      </c>
      <c r="M62" s="38">
        <f t="shared" si="1"/>
        <v>1.2405870146002677E+20</v>
      </c>
      <c r="N62" s="42">
        <v>228.66415205289462</v>
      </c>
      <c r="O62" s="38">
        <f t="shared" si="2"/>
        <v>2.6703466592629726E+20</v>
      </c>
      <c r="P62" s="42">
        <v>20.671033382116985</v>
      </c>
      <c r="Q62" s="38">
        <f t="shared" si="3"/>
        <v>1.0677003032080665E+19</v>
      </c>
      <c r="R62" s="42">
        <v>7.5775008726172057</v>
      </c>
      <c r="S62" s="38">
        <f t="shared" si="4"/>
        <v>9.353256761950249E+18</v>
      </c>
      <c r="T62" s="42">
        <v>5.2085700120105685</v>
      </c>
      <c r="U62" s="38">
        <f t="shared" si="5"/>
        <v>5.2788133659225446E+18</v>
      </c>
      <c r="V62" s="42">
        <v>17.903859452727492</v>
      </c>
      <c r="W62" s="38">
        <f t="shared" si="8"/>
        <v>1.0613510777887848E+19</v>
      </c>
      <c r="X62" s="19">
        <v>115337076.49022201</v>
      </c>
      <c r="Y62" s="19">
        <v>1614379.3447528249</v>
      </c>
      <c r="Z62" s="24">
        <v>0.252</v>
      </c>
      <c r="AA62" s="24">
        <v>11.879000000000001</v>
      </c>
    </row>
    <row r="63" spans="2:27">
      <c r="B63" s="18">
        <f t="shared" si="10"/>
        <v>61</v>
      </c>
      <c r="C63" s="40" t="s">
        <v>384</v>
      </c>
      <c r="D63" s="39">
        <v>2.107997834903217E-2</v>
      </c>
      <c r="E63" s="38">
        <f t="shared" si="6"/>
        <v>6.6746178363128776E+16</v>
      </c>
      <c r="F63" s="42">
        <v>621.23894923962212</v>
      </c>
      <c r="G63" s="38">
        <f t="shared" si="9"/>
        <v>6.5689773784932457E+20</v>
      </c>
      <c r="H63" s="42">
        <v>81.617364836465754</v>
      </c>
      <c r="I63" s="38">
        <f t="shared" si="7"/>
        <v>5.8094616747115602E+19</v>
      </c>
      <c r="J63" s="42">
        <v>1146.0226088134582</v>
      </c>
      <c r="K63" s="38">
        <f t="shared" si="0"/>
        <v>5.8592229233039337E+20</v>
      </c>
      <c r="L63" s="42">
        <v>166.98362486342526</v>
      </c>
      <c r="M63" s="38">
        <f t="shared" si="1"/>
        <v>1.2183670975628732E+20</v>
      </c>
      <c r="N63" s="42">
        <v>224.62540320503038</v>
      </c>
      <c r="O63" s="38">
        <f t="shared" si="2"/>
        <v>2.6371427027382914E+20</v>
      </c>
      <c r="P63" s="42">
        <v>19.47543680200641</v>
      </c>
      <c r="Q63" s="38">
        <f t="shared" si="3"/>
        <v>1.0112990215311636E+19</v>
      </c>
      <c r="R63" s="42">
        <v>7.0802738669533412</v>
      </c>
      <c r="S63" s="38">
        <f t="shared" si="4"/>
        <v>8.7860186447006136E+18</v>
      </c>
      <c r="T63" s="42">
        <v>5.0344723673351677</v>
      </c>
      <c r="U63" s="38">
        <f t="shared" si="5"/>
        <v>5.1295228092153088E+18</v>
      </c>
      <c r="V63" s="42">
        <v>18.120920199962381</v>
      </c>
      <c r="W63" s="38">
        <f t="shared" si="8"/>
        <v>1.0799355941128464E+19</v>
      </c>
      <c r="X63" s="19">
        <v>106423269.02054399</v>
      </c>
      <c r="Y63" s="19">
        <v>1641864.4458828149</v>
      </c>
      <c r="Z63" s="24">
        <v>0.254</v>
      </c>
      <c r="AA63" s="24">
        <v>12.036999999999999</v>
      </c>
    </row>
    <row r="64" spans="2:27">
      <c r="B64" s="18">
        <f t="shared" si="10"/>
        <v>62</v>
      </c>
      <c r="C64" s="40" t="s">
        <v>385</v>
      </c>
      <c r="D64" s="39">
        <v>1.9312573138703392E-2</v>
      </c>
      <c r="E64" s="38">
        <f t="shared" si="6"/>
        <v>6.1664948423330328E+16</v>
      </c>
      <c r="F64" s="42">
        <v>574.63374298933218</v>
      </c>
      <c r="G64" s="38">
        <f t="shared" si="9"/>
        <v>6.1273431282852823E+20</v>
      </c>
      <c r="H64" s="42">
        <v>80.209498929698682</v>
      </c>
      <c r="I64" s="38">
        <f t="shared" si="7"/>
        <v>5.75732985897095E+19</v>
      </c>
      <c r="J64" s="42">
        <v>1059.7278375860333</v>
      </c>
      <c r="K64" s="38">
        <f t="shared" si="0"/>
        <v>5.4636537134118502E+20</v>
      </c>
      <c r="L64" s="42">
        <v>149.18406833001924</v>
      </c>
      <c r="M64" s="38">
        <f t="shared" si="1"/>
        <v>1.0976622059795451E+20</v>
      </c>
      <c r="N64" s="42">
        <v>218.26714202971428</v>
      </c>
      <c r="O64" s="38">
        <f t="shared" si="2"/>
        <v>2.5840749756941717E+20</v>
      </c>
      <c r="P64" s="42">
        <v>18.240624944933192</v>
      </c>
      <c r="Q64" s="38">
        <f t="shared" si="3"/>
        <v>9.5515549974193582E+18</v>
      </c>
      <c r="R64" s="42">
        <v>7.2921219052944082</v>
      </c>
      <c r="S64" s="38">
        <f t="shared" si="4"/>
        <v>9.1251071151517215E+18</v>
      </c>
      <c r="T64" s="42">
        <v>5.1746562532458205</v>
      </c>
      <c r="U64" s="38">
        <f t="shared" si="5"/>
        <v>5.3167531386063636E+18</v>
      </c>
      <c r="V64" s="42">
        <v>17.818314855533565</v>
      </c>
      <c r="W64" s="38">
        <f t="shared" si="8"/>
        <v>1.0708440388324229E+19</v>
      </c>
      <c r="X64" s="19">
        <v>98710520.373384655</v>
      </c>
      <c r="Y64" s="19">
        <v>1372981.581235745</v>
      </c>
      <c r="Z64" s="24">
        <v>0.251</v>
      </c>
      <c r="AA64" s="24">
        <v>11.994999999999997</v>
      </c>
    </row>
    <row r="65" spans="2:27">
      <c r="B65" s="18">
        <f t="shared" si="10"/>
        <v>63</v>
      </c>
      <c r="C65" s="40" t="s">
        <v>386</v>
      </c>
      <c r="D65" s="39">
        <v>1.8581200533628706E-2</v>
      </c>
      <c r="E65" s="38">
        <f t="shared" si="6"/>
        <v>5.911093219221112E+16</v>
      </c>
      <c r="F65" s="42">
        <v>556.49861676108821</v>
      </c>
      <c r="G65" s="38">
        <f t="shared" si="9"/>
        <v>5.912089129376244E+20</v>
      </c>
      <c r="H65" s="42">
        <v>80.987477988108509</v>
      </c>
      <c r="I65" s="38">
        <f t="shared" si="7"/>
        <v>5.791739112945478E+19</v>
      </c>
      <c r="J65" s="42">
        <v>1010.9332274699831</v>
      </c>
      <c r="K65" s="38">
        <f t="shared" si="0"/>
        <v>5.1928658238615159E+20</v>
      </c>
      <c r="L65" s="42">
        <v>150.16993709743895</v>
      </c>
      <c r="M65" s="38">
        <f t="shared" si="1"/>
        <v>1.1008422020056013E+20</v>
      </c>
      <c r="N65" s="42">
        <v>213.35755381499337</v>
      </c>
      <c r="O65" s="38">
        <f t="shared" si="2"/>
        <v>2.5166370079860713E+20</v>
      </c>
      <c r="P65" s="42">
        <v>17.666288787708293</v>
      </c>
      <c r="Q65" s="38">
        <f t="shared" si="3"/>
        <v>9.2167010127839007E+18</v>
      </c>
      <c r="R65" s="42">
        <v>6.6897638203542513</v>
      </c>
      <c r="S65" s="38">
        <f t="shared" si="4"/>
        <v>8.3404722757879532E+18</v>
      </c>
      <c r="T65" s="42">
        <v>5.028415691537238</v>
      </c>
      <c r="U65" s="38">
        <f t="shared" si="5"/>
        <v>5.1474480297847337E+18</v>
      </c>
      <c r="V65" s="42">
        <v>19.597555600102218</v>
      </c>
      <c r="W65" s="38">
        <f t="shared" si="8"/>
        <v>1.1734303227764955E+19</v>
      </c>
      <c r="X65" s="19">
        <v>91042104.464830101</v>
      </c>
      <c r="Y65" s="19">
        <v>1415385.2176795402</v>
      </c>
      <c r="Z65" s="24">
        <v>0.253</v>
      </c>
      <c r="AA65" s="24">
        <v>12.045999999999999</v>
      </c>
    </row>
    <row r="66" spans="2:27">
      <c r="B66" s="18">
        <f t="shared" si="10"/>
        <v>64</v>
      </c>
      <c r="C66" s="40" t="s">
        <v>387</v>
      </c>
      <c r="D66" s="39">
        <v>1.919859492364339E-2</v>
      </c>
      <c r="E66" s="38">
        <f t="shared" si="6"/>
        <v>6.2649593682085984E+16</v>
      </c>
      <c r="F66" s="42">
        <v>572.09242538634646</v>
      </c>
      <c r="G66" s="38">
        <f t="shared" si="9"/>
        <v>6.2344458415828854E+20</v>
      </c>
      <c r="H66" s="42">
        <v>77.734493557440175</v>
      </c>
      <c r="I66" s="38">
        <f t="shared" si="7"/>
        <v>5.7024260879251415E+19</v>
      </c>
      <c r="J66" s="42">
        <v>1067.5383813605615</v>
      </c>
      <c r="K66" s="38">
        <f t="shared" si="0"/>
        <v>5.6250048799765227E+20</v>
      </c>
      <c r="L66" s="42">
        <v>147.5219695692478</v>
      </c>
      <c r="M66" s="38">
        <f t="shared" si="1"/>
        <v>1.1093115859259036E+20</v>
      </c>
      <c r="N66" s="42">
        <v>215.62094563001057</v>
      </c>
      <c r="O66" s="38">
        <f t="shared" si="2"/>
        <v>2.6089050716148004E+20</v>
      </c>
      <c r="P66" s="42">
        <v>18.053929633751483</v>
      </c>
      <c r="Q66" s="38">
        <f t="shared" si="3"/>
        <v>9.6617699954451599E+18</v>
      </c>
      <c r="R66" s="42">
        <v>6.7889362796662329</v>
      </c>
      <c r="S66" s="38">
        <f t="shared" si="4"/>
        <v>8.6823315365481554E+18</v>
      </c>
      <c r="T66" s="42">
        <v>5.4615131582291792</v>
      </c>
      <c r="U66" s="38">
        <f t="shared" si="5"/>
        <v>5.7349357565256888E+18</v>
      </c>
      <c r="V66" s="42">
        <v>16.616155292352463</v>
      </c>
      <c r="W66" s="38">
        <f t="shared" si="8"/>
        <v>1.0205651150196443E+19</v>
      </c>
      <c r="X66" s="19">
        <v>102469735.81013301</v>
      </c>
      <c r="Y66" s="19">
        <v>1625203.9287251099</v>
      </c>
      <c r="Z66" s="24">
        <v>0.24399999999999999</v>
      </c>
      <c r="AA66" s="24">
        <v>11.917000000000002</v>
      </c>
    </row>
    <row r="67" spans="2:27">
      <c r="B67" s="18">
        <f t="shared" si="10"/>
        <v>65</v>
      </c>
      <c r="C67" s="40" t="s">
        <v>388</v>
      </c>
      <c r="D67" s="39">
        <v>1.9295647604724117E-2</v>
      </c>
      <c r="E67" s="38">
        <f t="shared" si="6"/>
        <v>6.0846692168422256E+16</v>
      </c>
      <c r="F67" s="42">
        <v>558.14355107911831</v>
      </c>
      <c r="G67" s="38">
        <f t="shared" si="9"/>
        <v>5.8776858640631221E+20</v>
      </c>
      <c r="H67" s="42">
        <v>72.731716375553688</v>
      </c>
      <c r="I67" s="38">
        <f t="shared" si="7"/>
        <v>5.1558292861437207E+19</v>
      </c>
      <c r="J67" s="42">
        <v>1047.0668546804773</v>
      </c>
      <c r="K67" s="38">
        <f t="shared" si="0"/>
        <v>5.3314165836249104E+20</v>
      </c>
      <c r="L67" s="42">
        <v>144.12654403320678</v>
      </c>
      <c r="M67" s="38">
        <f t="shared" si="1"/>
        <v>1.0472964248319196E+20</v>
      </c>
      <c r="N67" s="42">
        <v>207.30469140531289</v>
      </c>
      <c r="O67" s="38">
        <f t="shared" si="2"/>
        <v>2.4238473340755106E+20</v>
      </c>
      <c r="P67" s="42">
        <v>17.745021762222759</v>
      </c>
      <c r="Q67" s="38">
        <f t="shared" si="3"/>
        <v>9.1767792899796029E+18</v>
      </c>
      <c r="R67" s="42">
        <v>6.2904839627988514</v>
      </c>
      <c r="S67" s="38">
        <f t="shared" si="4"/>
        <v>7.7740529376549192E+18</v>
      </c>
      <c r="T67" s="42">
        <v>6.1835383921062981</v>
      </c>
      <c r="U67" s="38">
        <f t="shared" si="5"/>
        <v>6.2745334031509207E+18</v>
      </c>
      <c r="V67" s="42">
        <v>12.387423450708331</v>
      </c>
      <c r="W67" s="38">
        <f t="shared" si="8"/>
        <v>7.352244847771819E+18</v>
      </c>
      <c r="X67" s="19">
        <v>100816902.97418199</v>
      </c>
      <c r="Y67" s="19">
        <v>1574162.6752396449</v>
      </c>
      <c r="Z67" s="24">
        <v>0.255</v>
      </c>
      <c r="AA67" s="24">
        <v>12.035</v>
      </c>
    </row>
    <row r="68" spans="2:27">
      <c r="B68" s="18">
        <f t="shared" si="10"/>
        <v>66</v>
      </c>
      <c r="C68" s="40" t="s">
        <v>389</v>
      </c>
      <c r="D68" s="39">
        <v>1.829737259372349E-2</v>
      </c>
      <c r="E68" s="38">
        <f t="shared" si="6"/>
        <v>5.9116784126918984E+16</v>
      </c>
      <c r="F68" s="42">
        <v>560.44272483135717</v>
      </c>
      <c r="G68" s="38">
        <f t="shared" si="9"/>
        <v>6.0469468413532058E+20</v>
      </c>
      <c r="H68" s="42">
        <v>75.983054389233544</v>
      </c>
      <c r="I68" s="38">
        <f t="shared" si="7"/>
        <v>5.5186886726136668E+19</v>
      </c>
      <c r="J68" s="42">
        <v>1035.2465258676809</v>
      </c>
      <c r="K68" s="38">
        <f t="shared" ref="K68:K131" si="11">J68*1/Z68*AA68*1/55.8*6.02E+23*1/(1000000)</f>
        <v>5.4007794560796171E+20</v>
      </c>
      <c r="L68" s="42">
        <v>143.24589831168362</v>
      </c>
      <c r="M68" s="38">
        <f t="shared" ref="M68:M131" si="12">L68*1/Z68*AA68*1/39.1*6.02E+23*1/(1000000)</f>
        <v>1.0664789750827065E+20</v>
      </c>
      <c r="N68" s="42">
        <v>211.43742811990387</v>
      </c>
      <c r="O68" s="38">
        <f t="shared" ref="O68:O131" si="13">N68*1/Z68*AA68*1/24.3*6.02E+23*1/(1000000)</f>
        <v>2.5329257205958741E+20</v>
      </c>
      <c r="P68" s="42">
        <v>17.562775470029411</v>
      </c>
      <c r="Q68" s="38">
        <f t="shared" ref="Q68:Q131" si="14">P68*1/Z68*AA68*1/54.94*6.02E+23*1/(1000000)</f>
        <v>9.3057494269840343E+18</v>
      </c>
      <c r="R68" s="42">
        <v>6.4865707086106061</v>
      </c>
      <c r="S68" s="38">
        <f t="shared" ref="S68:S131" si="15">R68*1/Z68*AA68*1/22.99*6.02E+23*1/(1000000)</f>
        <v>8.213401354402601E+18</v>
      </c>
      <c r="T68" s="42">
        <v>4.9392590583171581</v>
      </c>
      <c r="U68" s="38">
        <f t="shared" ref="U68:U131" si="16">T68*1/Z68*AA68*1/28*6.02E+23*1/(1000000)</f>
        <v>5.1351204370156657E+18</v>
      </c>
      <c r="V68" s="42">
        <v>15.688186936290506</v>
      </c>
      <c r="W68" s="38">
        <f t="shared" si="8"/>
        <v>9.540171640479232E+18</v>
      </c>
      <c r="X68" s="19">
        <v>95829400.049755991</v>
      </c>
      <c r="Y68" s="19">
        <v>1591910.3475018451</v>
      </c>
      <c r="Z68" s="24">
        <v>0.25</v>
      </c>
      <c r="AA68" s="24">
        <v>12.088999999999999</v>
      </c>
    </row>
    <row r="69" spans="2:27">
      <c r="B69" s="18">
        <f t="shared" si="10"/>
        <v>67</v>
      </c>
      <c r="C69" s="40" t="s">
        <v>390</v>
      </c>
      <c r="D69" s="39">
        <v>2.0189304196323671E-2</v>
      </c>
      <c r="E69" s="38">
        <f t="shared" ref="E69:E132" si="17">D69*1/Z69*AA69*1/9.01*6.02E+23*1/(1000000)</f>
        <v>6.5967052552139976E+16</v>
      </c>
      <c r="F69" s="42">
        <v>599.15102283019507</v>
      </c>
      <c r="G69" s="38">
        <f t="shared" si="9"/>
        <v>6.5376983599623766E+20</v>
      </c>
      <c r="H69" s="42">
        <v>76.873078244970912</v>
      </c>
      <c r="I69" s="38">
        <f t="shared" ref="I69:I132" si="18">H69*1/Z69*AA69*1/40.08*6.02E+23*1/(1000000)</f>
        <v>5.6464706931970499E+19</v>
      </c>
      <c r="J69" s="42">
        <v>1133.7384580026635</v>
      </c>
      <c r="K69" s="38">
        <f t="shared" si="11"/>
        <v>5.9814874945198529E+20</v>
      </c>
      <c r="L69" s="42">
        <v>155.04443207003879</v>
      </c>
      <c r="M69" s="38">
        <f t="shared" si="12"/>
        <v>1.167373785036134E+20</v>
      </c>
      <c r="N69" s="42">
        <v>219.1233869186679</v>
      </c>
      <c r="O69" s="38">
        <f t="shared" si="13"/>
        <v>2.6546848888481281E+20</v>
      </c>
      <c r="P69" s="42">
        <v>18.816533044528928</v>
      </c>
      <c r="Q69" s="38">
        <f t="shared" si="14"/>
        <v>1.0082807405075591E+19</v>
      </c>
      <c r="R69" s="42">
        <v>6.9067999485328366</v>
      </c>
      <c r="S69" s="38">
        <f t="shared" si="15"/>
        <v>8.8444010016947231E+18</v>
      </c>
      <c r="T69" s="42">
        <v>6.9902578292467386</v>
      </c>
      <c r="U69" s="38">
        <f t="shared" si="16"/>
        <v>7.3496334933952799E+18</v>
      </c>
      <c r="V69" s="42">
        <v>14.236482288486798</v>
      </c>
      <c r="W69" s="38">
        <f t="shared" ref="W69:W132" si="19">V69*1/Z69*AA69*1/47.87*6.02E+23*1/(1000000)</f>
        <v>8.7552748441252833E+18</v>
      </c>
      <c r="X69" s="19">
        <v>108925889.87866101</v>
      </c>
      <c r="Y69" s="19">
        <v>1802393.138939885</v>
      </c>
      <c r="Z69" s="24">
        <v>0.247</v>
      </c>
      <c r="AA69" s="24">
        <v>12.079000000000001</v>
      </c>
    </row>
    <row r="70" spans="2:27">
      <c r="B70" s="18">
        <f t="shared" si="10"/>
        <v>68</v>
      </c>
      <c r="C70" s="40" t="s">
        <v>391</v>
      </c>
      <c r="D70" s="39">
        <v>1.9588562120655198E-2</v>
      </c>
      <c r="E70" s="38">
        <f t="shared" si="17"/>
        <v>6.3747638278923624E+16</v>
      </c>
      <c r="F70" s="42">
        <v>588.57811244829747</v>
      </c>
      <c r="G70" s="38">
        <f t="shared" ref="G70:G133" si="20">F70*1/26.98*6.02E+23*1/(1000000)*AA70*1/Z70</f>
        <v>6.3965897085142906E+20</v>
      </c>
      <c r="H70" s="42">
        <v>81.763133377068215</v>
      </c>
      <c r="I70" s="38">
        <f t="shared" si="18"/>
        <v>5.9815831742282916E+19</v>
      </c>
      <c r="J70" s="42">
        <v>1081.0394033252815</v>
      </c>
      <c r="K70" s="38">
        <f t="shared" si="11"/>
        <v>5.6805927810773326E+20</v>
      </c>
      <c r="L70" s="42">
        <v>161.33623952287465</v>
      </c>
      <c r="M70" s="38">
        <f t="shared" si="12"/>
        <v>1.2098777920746114E+20</v>
      </c>
      <c r="N70" s="42">
        <v>225.21539953527392</v>
      </c>
      <c r="O70" s="38">
        <f t="shared" si="13"/>
        <v>2.7175537443095986E+20</v>
      </c>
      <c r="P70" s="42">
        <v>18.868352052215275</v>
      </c>
      <c r="Q70" s="38">
        <f t="shared" si="14"/>
        <v>1.0070050493999198E+19</v>
      </c>
      <c r="R70" s="42">
        <v>6.9460536289590005</v>
      </c>
      <c r="S70" s="38">
        <f t="shared" si="15"/>
        <v>8.859016147064619E+18</v>
      </c>
      <c r="T70" s="42">
        <v>6.878398381749097</v>
      </c>
      <c r="U70" s="38">
        <f t="shared" si="16"/>
        <v>7.203036686095744E+18</v>
      </c>
      <c r="V70" s="42">
        <v>16.608327666592615</v>
      </c>
      <c r="W70" s="38">
        <f t="shared" si="19"/>
        <v>1.0172994493968521E+19</v>
      </c>
      <c r="X70" s="19">
        <v>105331802.564712</v>
      </c>
      <c r="Y70" s="19">
        <v>1722472.1647580334</v>
      </c>
      <c r="Z70" s="24">
        <v>0.249</v>
      </c>
      <c r="AA70" s="24">
        <v>12.128</v>
      </c>
    </row>
    <row r="71" spans="2:27">
      <c r="B71" s="18">
        <f t="shared" ref="B71:B134" si="21">B70+1</f>
        <v>69</v>
      </c>
      <c r="C71" s="40" t="s">
        <v>392</v>
      </c>
      <c r="D71" s="39">
        <v>1.8331742883597093E-2</v>
      </c>
      <c r="E71" s="38">
        <f t="shared" si="17"/>
        <v>6.3213373442915312E+16</v>
      </c>
      <c r="F71" s="42">
        <v>558.64599833442708</v>
      </c>
      <c r="G71" s="38">
        <f t="shared" si="20"/>
        <v>6.4331658524136964E+20</v>
      </c>
      <c r="H71" s="42">
        <v>78.63514374644673</v>
      </c>
      <c r="I71" s="38">
        <f t="shared" si="18"/>
        <v>6.0956352708154147E+19</v>
      </c>
      <c r="J71" s="42">
        <v>998.07225257941855</v>
      </c>
      <c r="K71" s="38">
        <f t="shared" si="11"/>
        <v>5.5572224839043187E+20</v>
      </c>
      <c r="L71" s="42">
        <v>163.77869107204916</v>
      </c>
      <c r="M71" s="38">
        <f t="shared" si="12"/>
        <v>1.3013995123171744E+20</v>
      </c>
      <c r="N71" s="42">
        <v>219.92299795835407</v>
      </c>
      <c r="O71" s="38">
        <f t="shared" si="13"/>
        <v>2.8118644086894743E+20</v>
      </c>
      <c r="P71" s="42">
        <v>18.060930130428751</v>
      </c>
      <c r="Q71" s="38">
        <f t="shared" si="14"/>
        <v>1.0213661457560508E+19</v>
      </c>
      <c r="R71" s="42">
        <v>7.2236888782697326</v>
      </c>
      <c r="S71" s="38">
        <f t="shared" si="15"/>
        <v>9.7622530895242568E+18</v>
      </c>
      <c r="T71" s="42">
        <v>4.6881321085941554</v>
      </c>
      <c r="U71" s="38">
        <f t="shared" si="16"/>
        <v>5.2020175273191834E+18</v>
      </c>
      <c r="V71" s="42">
        <v>17.452571598630723</v>
      </c>
      <c r="W71" s="38">
        <f t="shared" si="19"/>
        <v>1.1327289546927225E+19</v>
      </c>
      <c r="X71" s="19">
        <v>95074324.804399759</v>
      </c>
      <c r="Y71" s="19">
        <v>1662999.9752957551</v>
      </c>
      <c r="Z71" s="24">
        <v>0.24099999999999999</v>
      </c>
      <c r="AA71" s="24">
        <v>12.437999999999999</v>
      </c>
    </row>
    <row r="72" spans="2:27">
      <c r="B72" s="18">
        <f t="shared" si="21"/>
        <v>70</v>
      </c>
      <c r="C72" s="40" t="s">
        <v>393</v>
      </c>
      <c r="D72" s="39">
        <v>1.9122079427597062E-2</v>
      </c>
      <c r="E72" s="38">
        <f t="shared" si="17"/>
        <v>6.3195419703772104E+16</v>
      </c>
      <c r="F72" s="42">
        <v>578.68037807768269</v>
      </c>
      <c r="G72" s="38">
        <f t="shared" si="20"/>
        <v>6.3866348559463966E+20</v>
      </c>
      <c r="H72" s="42">
        <v>80.968750774028862</v>
      </c>
      <c r="I72" s="38">
        <f t="shared" si="18"/>
        <v>6.0154067892376969E+19</v>
      </c>
      <c r="J72" s="42">
        <v>1074.9123618845238</v>
      </c>
      <c r="K72" s="38">
        <f t="shared" si="11"/>
        <v>5.7360659268625885E+20</v>
      </c>
      <c r="L72" s="42">
        <v>160.1096605952421</v>
      </c>
      <c r="M72" s="38">
        <f t="shared" si="12"/>
        <v>1.2193153893065872E+20</v>
      </c>
      <c r="N72" s="42">
        <v>223.73447348631424</v>
      </c>
      <c r="O72" s="38">
        <f t="shared" si="13"/>
        <v>2.741586218878977E+20</v>
      </c>
      <c r="P72" s="42">
        <v>18.636807381952913</v>
      </c>
      <c r="Q72" s="38">
        <f t="shared" si="14"/>
        <v>1.0100855011320371E+19</v>
      </c>
      <c r="R72" s="42">
        <v>7.3188969125158172</v>
      </c>
      <c r="S72" s="38">
        <f t="shared" si="15"/>
        <v>9.4794236836307251E+18</v>
      </c>
      <c r="T72" s="42">
        <v>5.2927744729646085</v>
      </c>
      <c r="U72" s="38">
        <f t="shared" si="16"/>
        <v>5.6286032003711017E+18</v>
      </c>
      <c r="V72" s="42">
        <v>16.683318061565327</v>
      </c>
      <c r="W72" s="38">
        <f t="shared" si="19"/>
        <v>1.0377536695678558E+19</v>
      </c>
      <c r="X72" s="19">
        <v>88652159.932728201</v>
      </c>
      <c r="Y72" s="19">
        <v>2227887.47130665</v>
      </c>
      <c r="Z72" s="24">
        <v>0.24199999999999999</v>
      </c>
      <c r="AA72" s="24">
        <v>11.969999999999999</v>
      </c>
    </row>
    <row r="73" spans="2:27">
      <c r="B73" s="18">
        <f t="shared" si="21"/>
        <v>71</v>
      </c>
      <c r="C73" s="40" t="s">
        <v>394</v>
      </c>
      <c r="D73" s="39">
        <v>2.0134776084170785E-2</v>
      </c>
      <c r="E73" s="38">
        <f t="shared" si="17"/>
        <v>6.3867364263468864E+16</v>
      </c>
      <c r="F73" s="42">
        <v>604.77852304534031</v>
      </c>
      <c r="G73" s="38">
        <f t="shared" si="20"/>
        <v>6.4063608156980602E+20</v>
      </c>
      <c r="H73" s="42">
        <v>82.000304066786626</v>
      </c>
      <c r="I73" s="38">
        <f t="shared" si="18"/>
        <v>5.8471566668777791E+19</v>
      </c>
      <c r="J73" s="42">
        <v>1150.6833375017418</v>
      </c>
      <c r="K73" s="38">
        <f t="shared" si="11"/>
        <v>5.8935721661713724E+20</v>
      </c>
      <c r="L73" s="42">
        <v>168.29906598326107</v>
      </c>
      <c r="M73" s="38">
        <f t="shared" si="12"/>
        <v>1.2301609273974243E+20</v>
      </c>
      <c r="N73" s="42">
        <v>227.84607616452288</v>
      </c>
      <c r="O73" s="38">
        <f t="shared" si="13"/>
        <v>2.6797375422007971E+20</v>
      </c>
      <c r="P73" s="42">
        <v>19.916358156465794</v>
      </c>
      <c r="Q73" s="38">
        <f t="shared" si="14"/>
        <v>1.0360441263480967E+19</v>
      </c>
      <c r="R73" s="42">
        <v>7.4280063200606765</v>
      </c>
      <c r="S73" s="38">
        <f t="shared" si="15"/>
        <v>9.2340085792482755E+18</v>
      </c>
      <c r="T73" s="42">
        <v>6.4238716216458345</v>
      </c>
      <c r="U73" s="38">
        <f t="shared" si="16"/>
        <v>6.5568583600406129E+18</v>
      </c>
      <c r="V73" s="42">
        <v>15.99567490204411</v>
      </c>
      <c r="W73" s="38">
        <f t="shared" si="19"/>
        <v>9.5498405812487168E+18</v>
      </c>
      <c r="X73" s="19">
        <v>101983984.89195983</v>
      </c>
      <c r="Y73" s="19">
        <v>1996678.6756719335</v>
      </c>
      <c r="Z73" s="24">
        <v>0.255</v>
      </c>
      <c r="AA73" s="24">
        <v>12.106000000000002</v>
      </c>
    </row>
    <row r="74" spans="2:27">
      <c r="B74" s="18">
        <f t="shared" si="21"/>
        <v>72</v>
      </c>
      <c r="C74" s="40" t="s">
        <v>395</v>
      </c>
      <c r="D74" s="39">
        <v>1.9191722963172762E-2</v>
      </c>
      <c r="E74" s="38">
        <f t="shared" si="17"/>
        <v>6.4257478225931912E+16</v>
      </c>
      <c r="F74" s="42">
        <v>572.20923449037139</v>
      </c>
      <c r="G74" s="38">
        <f t="shared" si="20"/>
        <v>6.3980469076759793E+20</v>
      </c>
      <c r="H74" s="42">
        <v>83.283112160945834</v>
      </c>
      <c r="I74" s="38">
        <f t="shared" si="18"/>
        <v>6.2685015228615688E+19</v>
      </c>
      <c r="J74" s="42">
        <v>1042.060283022734</v>
      </c>
      <c r="K74" s="38">
        <f t="shared" si="11"/>
        <v>5.6336926163648597E+20</v>
      </c>
      <c r="L74" s="42">
        <v>163.37679539923727</v>
      </c>
      <c r="M74" s="38">
        <f t="shared" si="12"/>
        <v>1.2605152918766707E+20</v>
      </c>
      <c r="N74" s="42">
        <v>223.23151295610154</v>
      </c>
      <c r="O74" s="38">
        <f t="shared" si="13"/>
        <v>2.7713012136285808E+20</v>
      </c>
      <c r="P74" s="42">
        <v>18.49511237078092</v>
      </c>
      <c r="Q74" s="38">
        <f t="shared" si="14"/>
        <v>1.0155535346427286E+19</v>
      </c>
      <c r="R74" s="42">
        <v>7.5004015769087236</v>
      </c>
      <c r="S74" s="38">
        <f t="shared" si="15"/>
        <v>9.8419249285081907E+18</v>
      </c>
      <c r="T74" s="42">
        <v>4.2821123720823824</v>
      </c>
      <c r="U74" s="38">
        <f t="shared" si="16"/>
        <v>4.6135425612777912E+18</v>
      </c>
      <c r="V74" s="42">
        <v>19.028712467234488</v>
      </c>
      <c r="W74" s="38">
        <f t="shared" si="19"/>
        <v>1.1991692380212931E+19</v>
      </c>
      <c r="X74" s="19">
        <v>99670245.598276854</v>
      </c>
      <c r="Y74" s="19">
        <v>1535282.6062731049</v>
      </c>
      <c r="Z74" s="24">
        <v>0.24199999999999999</v>
      </c>
      <c r="AA74" s="24">
        <v>12.127000000000001</v>
      </c>
    </row>
    <row r="75" spans="2:27">
      <c r="B75" s="18">
        <f t="shared" si="21"/>
        <v>73</v>
      </c>
      <c r="C75" s="40" t="s">
        <v>396</v>
      </c>
      <c r="D75" s="39">
        <v>1.8998397018499952E-2</v>
      </c>
      <c r="E75" s="38">
        <f t="shared" si="17"/>
        <v>6.289297739033384E+16</v>
      </c>
      <c r="F75" s="42">
        <v>578.83585348954966</v>
      </c>
      <c r="G75" s="38">
        <f t="shared" si="20"/>
        <v>6.3991673114483897E+20</v>
      </c>
      <c r="H75" s="42">
        <v>80.309439833611137</v>
      </c>
      <c r="I75" s="38">
        <f t="shared" si="18"/>
        <v>5.9765267911505666E+19</v>
      </c>
      <c r="J75" s="42">
        <v>1054.5356028916533</v>
      </c>
      <c r="K75" s="38">
        <f t="shared" si="11"/>
        <v>5.636857224565183E+20</v>
      </c>
      <c r="L75" s="42">
        <v>154.99440700194279</v>
      </c>
      <c r="M75" s="38">
        <f t="shared" si="12"/>
        <v>1.1823587136063919E+20</v>
      </c>
      <c r="N75" s="42">
        <v>220.46871474187824</v>
      </c>
      <c r="O75" s="38">
        <f t="shared" si="13"/>
        <v>2.7061426348589423E+20</v>
      </c>
      <c r="P75" s="42">
        <v>18.763072133789059</v>
      </c>
      <c r="Q75" s="38">
        <f t="shared" si="14"/>
        <v>1.0186506812550234E+19</v>
      </c>
      <c r="R75" s="42">
        <v>7.0392230146455175</v>
      </c>
      <c r="S75" s="38">
        <f t="shared" si="15"/>
        <v>9.1326274184420209E+18</v>
      </c>
      <c r="T75" s="42">
        <v>4.5262102883896214</v>
      </c>
      <c r="U75" s="38">
        <f t="shared" si="16"/>
        <v>4.8215500908915456E+18</v>
      </c>
      <c r="V75" s="42">
        <v>15.255123206338512</v>
      </c>
      <c r="W75" s="38">
        <f t="shared" si="19"/>
        <v>9.5052223147458888E+18</v>
      </c>
      <c r="X75" s="19">
        <v>96696318.01029706</v>
      </c>
      <c r="Y75" s="19">
        <v>2124681.3007602799</v>
      </c>
      <c r="Z75" s="24">
        <v>0.247</v>
      </c>
      <c r="AA75" s="24">
        <v>12.238</v>
      </c>
    </row>
    <row r="76" spans="2:27">
      <c r="B76" s="18">
        <f t="shared" si="21"/>
        <v>74</v>
      </c>
      <c r="C76" s="40" t="s">
        <v>397</v>
      </c>
      <c r="D76" s="39">
        <v>1.943736032065254E-2</v>
      </c>
      <c r="E76" s="38">
        <f t="shared" si="17"/>
        <v>6.4594378978078288E+16</v>
      </c>
      <c r="F76" s="42">
        <v>581.49743687710031</v>
      </c>
      <c r="G76" s="38">
        <f t="shared" si="20"/>
        <v>6.4533926802977535E+20</v>
      </c>
      <c r="H76" s="42">
        <v>80.3585270242734</v>
      </c>
      <c r="I76" s="38">
        <f t="shared" si="18"/>
        <v>6.0032507990973219E+19</v>
      </c>
      <c r="J76" s="42">
        <v>1077.5746356226241</v>
      </c>
      <c r="K76" s="38">
        <f t="shared" si="11"/>
        <v>5.7822304176989916E+20</v>
      </c>
      <c r="L76" s="42">
        <v>158.42108559592737</v>
      </c>
      <c r="M76" s="38">
        <f t="shared" si="12"/>
        <v>1.2131610555793143E+20</v>
      </c>
      <c r="N76" s="42">
        <v>225.06093124394772</v>
      </c>
      <c r="O76" s="38">
        <f t="shared" si="13"/>
        <v>2.7731673005954977E+20</v>
      </c>
      <c r="P76" s="42">
        <v>18.655021489483765</v>
      </c>
      <c r="Q76" s="38">
        <f t="shared" si="14"/>
        <v>1.0166918244599007E+19</v>
      </c>
      <c r="R76" s="42">
        <v>7.3516548703062021</v>
      </c>
      <c r="S76" s="38">
        <f t="shared" si="15"/>
        <v>9.5747704758722109E+18</v>
      </c>
      <c r="T76" s="42">
        <v>5.5972114389655676</v>
      </c>
      <c r="U76" s="38">
        <f t="shared" si="16"/>
        <v>5.9854376946748017E+18</v>
      </c>
      <c r="V76" s="42">
        <v>16.423995351191586</v>
      </c>
      <c r="W76" s="38">
        <f t="shared" si="19"/>
        <v>1.0273007818682495E+19</v>
      </c>
      <c r="X76" s="19">
        <v>101599175.0988867</v>
      </c>
      <c r="Y76" s="19">
        <v>1427251.806759415</v>
      </c>
      <c r="Z76" s="24">
        <v>0.24399999999999999</v>
      </c>
      <c r="AA76" s="24">
        <v>12.135999999999999</v>
      </c>
    </row>
    <row r="77" spans="2:27">
      <c r="B77" s="18">
        <f t="shared" si="21"/>
        <v>75</v>
      </c>
      <c r="C77" s="40" t="s">
        <v>398</v>
      </c>
      <c r="D77" s="39">
        <v>1.8549703764494375E-2</v>
      </c>
      <c r="E77" s="38">
        <f t="shared" si="17"/>
        <v>6.1476889488150064E+16</v>
      </c>
      <c r="F77" s="42">
        <v>530.73985089881614</v>
      </c>
      <c r="G77" s="38">
        <f t="shared" si="20"/>
        <v>5.874074508877069E+20</v>
      </c>
      <c r="H77" s="42">
        <v>78.365706026445579</v>
      </c>
      <c r="I77" s="38">
        <f t="shared" si="18"/>
        <v>5.8384563281522893E+19</v>
      </c>
      <c r="J77" s="42">
        <v>986.85803583842664</v>
      </c>
      <c r="K77" s="38">
        <f t="shared" si="11"/>
        <v>5.281048805942617E+20</v>
      </c>
      <c r="L77" s="42">
        <v>157.95096200833802</v>
      </c>
      <c r="M77" s="38">
        <f t="shared" si="12"/>
        <v>1.2062719140691408E+20</v>
      </c>
      <c r="N77" s="42">
        <v>214.53343782315898</v>
      </c>
      <c r="O77" s="38">
        <f t="shared" si="13"/>
        <v>2.6362610726239011E+20</v>
      </c>
      <c r="P77" s="42">
        <v>17.809972833247617</v>
      </c>
      <c r="Q77" s="38">
        <f t="shared" si="14"/>
        <v>9.6799764365059338E+18</v>
      </c>
      <c r="R77" s="42">
        <v>7.4724918122380135</v>
      </c>
      <c r="S77" s="38">
        <f t="shared" si="15"/>
        <v>9.7056846132169134E+18</v>
      </c>
      <c r="T77" s="42">
        <v>4.7182025512642101</v>
      </c>
      <c r="U77" s="38">
        <f t="shared" si="16"/>
        <v>5.0317406466227077E+18</v>
      </c>
      <c r="V77" s="42">
        <v>16.439316106981906</v>
      </c>
      <c r="W77" s="38">
        <f t="shared" si="19"/>
        <v>1.0254630521816842E+19</v>
      </c>
      <c r="X77" s="19">
        <v>105713479.53299999</v>
      </c>
      <c r="Y77" s="19">
        <v>1890315.74877005</v>
      </c>
      <c r="Z77" s="24">
        <v>0.24399999999999999</v>
      </c>
      <c r="AA77" s="24">
        <v>12.103000000000002</v>
      </c>
    </row>
    <row r="78" spans="2:27">
      <c r="B78" s="18">
        <f t="shared" si="21"/>
        <v>76</v>
      </c>
      <c r="C78" s="40" t="s">
        <v>399</v>
      </c>
      <c r="D78" s="39">
        <v>2.0163968324132812E-2</v>
      </c>
      <c r="E78" s="38">
        <f t="shared" si="17"/>
        <v>6.3200108342083624E+16</v>
      </c>
      <c r="F78" s="42">
        <v>610.86991800355429</v>
      </c>
      <c r="G78" s="38">
        <f t="shared" si="20"/>
        <v>6.39401132173625E+20</v>
      </c>
      <c r="H78" s="42">
        <v>87.404692445337375</v>
      </c>
      <c r="I78" s="38">
        <f t="shared" si="18"/>
        <v>6.1584815312646513E+19</v>
      </c>
      <c r="J78" s="42">
        <v>1118.8881445976938</v>
      </c>
      <c r="K78" s="38">
        <f t="shared" si="11"/>
        <v>5.6626416702958148E+20</v>
      </c>
      <c r="L78" s="42">
        <v>173.27740930631933</v>
      </c>
      <c r="M78" s="38">
        <f t="shared" si="12"/>
        <v>1.2515027146311318E+20</v>
      </c>
      <c r="N78" s="42">
        <v>232.58507308127938</v>
      </c>
      <c r="O78" s="38">
        <f t="shared" si="13"/>
        <v>2.7029758945779538E+20</v>
      </c>
      <c r="P78" s="42">
        <v>19.708358085057753</v>
      </c>
      <c r="Q78" s="38">
        <f t="shared" si="14"/>
        <v>1.0130442050983148E+19</v>
      </c>
      <c r="R78" s="42">
        <v>7.9988432834372274</v>
      </c>
      <c r="S78" s="38">
        <f t="shared" si="15"/>
        <v>9.8255037098386145E+18</v>
      </c>
      <c r="T78" s="42">
        <v>5.7028241332235474</v>
      </c>
      <c r="U78" s="38">
        <f t="shared" si="16"/>
        <v>5.7517308429108019E+18</v>
      </c>
      <c r="V78" s="42">
        <v>20.484188520781785</v>
      </c>
      <c r="W78" s="38">
        <f t="shared" si="19"/>
        <v>1.2084312395807728E+19</v>
      </c>
      <c r="X78" s="19">
        <v>95607660.197769493</v>
      </c>
      <c r="Y78" s="19">
        <v>1360088.7998206699</v>
      </c>
      <c r="Z78" s="24">
        <v>0.25700000000000001</v>
      </c>
      <c r="AA78" s="24">
        <v>12.055999999999997</v>
      </c>
    </row>
    <row r="79" spans="2:27">
      <c r="B79" s="18">
        <f t="shared" si="21"/>
        <v>77</v>
      </c>
      <c r="C79" s="40" t="s">
        <v>400</v>
      </c>
      <c r="D79" s="39">
        <v>1.8986177197253814E-2</v>
      </c>
      <c r="E79" s="38">
        <f t="shared" si="17"/>
        <v>6.2520155666415E+16</v>
      </c>
      <c r="F79" s="42">
        <v>576.22310062511895</v>
      </c>
      <c r="G79" s="38">
        <f t="shared" si="20"/>
        <v>6.3365961852672016E+20</v>
      </c>
      <c r="H79" s="42">
        <v>82.725348600602089</v>
      </c>
      <c r="I79" s="38">
        <f t="shared" si="18"/>
        <v>6.1237606100105413E+19</v>
      </c>
      <c r="J79" s="42">
        <v>1055.3585071329906</v>
      </c>
      <c r="K79" s="38">
        <f t="shared" si="11"/>
        <v>5.6114245544257874E+20</v>
      </c>
      <c r="L79" s="42">
        <v>162.62266715154377</v>
      </c>
      <c r="M79" s="38">
        <f t="shared" si="12"/>
        <v>1.2339899822846163E+20</v>
      </c>
      <c r="N79" s="42">
        <v>225.50576138567479</v>
      </c>
      <c r="O79" s="38">
        <f t="shared" si="13"/>
        <v>2.7533326212419833E+20</v>
      </c>
      <c r="P79" s="42">
        <v>18.21859369716368</v>
      </c>
      <c r="Q79" s="38">
        <f t="shared" si="14"/>
        <v>9.8386046012217569E+18</v>
      </c>
      <c r="R79" s="42">
        <v>7.6200172322483128</v>
      </c>
      <c r="S79" s="38">
        <f t="shared" si="15"/>
        <v>9.8338661793771602E+18</v>
      </c>
      <c r="T79" s="42">
        <v>6.2211920342807883</v>
      </c>
      <c r="U79" s="38">
        <f t="shared" si="16"/>
        <v>6.5920863528773827E+18</v>
      </c>
      <c r="V79" s="42">
        <v>17.877525557976412</v>
      </c>
      <c r="W79" s="38">
        <f t="shared" si="19"/>
        <v>1.1080294204550726E+19</v>
      </c>
      <c r="X79" s="19">
        <v>97898929.754248455</v>
      </c>
      <c r="Y79" s="19">
        <v>1623600.86153963</v>
      </c>
      <c r="Z79" s="24">
        <v>0.246</v>
      </c>
      <c r="AA79" s="24">
        <v>12.124000000000002</v>
      </c>
    </row>
    <row r="80" spans="2:27">
      <c r="B80" s="18">
        <f t="shared" si="21"/>
        <v>78</v>
      </c>
      <c r="C80" s="40" t="s">
        <v>401</v>
      </c>
      <c r="D80" s="39">
        <v>1.9737430891173503E-2</v>
      </c>
      <c r="E80" s="38">
        <f t="shared" si="17"/>
        <v>6.4142071221555432E+16</v>
      </c>
      <c r="F80" s="42">
        <v>591.05088585602743</v>
      </c>
      <c r="G80" s="38">
        <f t="shared" si="20"/>
        <v>6.4144596201241064E+20</v>
      </c>
      <c r="H80" s="42">
        <v>81.919538513200109</v>
      </c>
      <c r="I80" s="38">
        <f t="shared" si="18"/>
        <v>5.9846248629436588E+19</v>
      </c>
      <c r="J80" s="42">
        <v>1080.5890068630395</v>
      </c>
      <c r="K80" s="38">
        <f t="shared" si="11"/>
        <v>5.6702668049943147E+20</v>
      </c>
      <c r="L80" s="42">
        <v>165.70906412005306</v>
      </c>
      <c r="M80" s="38">
        <f t="shared" si="12"/>
        <v>1.2409282041576985E+20</v>
      </c>
      <c r="N80" s="42">
        <v>224.94227638516131</v>
      </c>
      <c r="O80" s="38">
        <f t="shared" si="13"/>
        <v>2.7104534969491374E+20</v>
      </c>
      <c r="P80" s="42">
        <v>18.913368851904462</v>
      </c>
      <c r="Q80" s="38">
        <f t="shared" si="14"/>
        <v>1.007992696812586E+19</v>
      </c>
      <c r="R80" s="42">
        <v>7.7217992861136207</v>
      </c>
      <c r="S80" s="38">
        <f t="shared" si="15"/>
        <v>9.834599662640384E+18</v>
      </c>
      <c r="T80" s="42">
        <v>4.4805785437299361</v>
      </c>
      <c r="U80" s="38">
        <f t="shared" si="16"/>
        <v>4.6854705420760453E+18</v>
      </c>
      <c r="V80" s="42">
        <v>16.998944364713381</v>
      </c>
      <c r="W80" s="38">
        <f t="shared" si="19"/>
        <v>1.0397661466927108E+19</v>
      </c>
      <c r="X80" s="19">
        <v>104572203.3723425</v>
      </c>
      <c r="Y80" s="19">
        <v>1435917.7963682399</v>
      </c>
      <c r="Z80" s="24">
        <v>0.249</v>
      </c>
      <c r="AA80" s="24">
        <v>12.111000000000002</v>
      </c>
    </row>
    <row r="81" spans="2:27">
      <c r="B81" s="18">
        <f t="shared" si="21"/>
        <v>79</v>
      </c>
      <c r="C81" s="40" t="s">
        <v>402</v>
      </c>
      <c r="D81" s="39">
        <v>1.8989268004521925E-2</v>
      </c>
      <c r="E81" s="38">
        <f t="shared" si="17"/>
        <v>6.2432339719747808E+16</v>
      </c>
      <c r="F81" s="42">
        <v>566.81370748016786</v>
      </c>
      <c r="G81" s="38">
        <f t="shared" si="20"/>
        <v>6.2233550255331475E+20</v>
      </c>
      <c r="H81" s="42">
        <v>80.0371824187432</v>
      </c>
      <c r="I81" s="38">
        <f t="shared" si="18"/>
        <v>5.9154836271936791E+19</v>
      </c>
      <c r="J81" s="42">
        <v>1026.9216016371463</v>
      </c>
      <c r="K81" s="38">
        <f t="shared" si="11"/>
        <v>5.4516663495251834E+20</v>
      </c>
      <c r="L81" s="42">
        <v>153.76808718956553</v>
      </c>
      <c r="M81" s="38">
        <f t="shared" si="12"/>
        <v>1.1649723895875428E+20</v>
      </c>
      <c r="N81" s="42">
        <v>220.12417404063012</v>
      </c>
      <c r="O81" s="38">
        <f t="shared" si="13"/>
        <v>2.6834137681264345E+20</v>
      </c>
      <c r="P81" s="42">
        <v>18.229660277800107</v>
      </c>
      <c r="Q81" s="38">
        <f t="shared" si="14"/>
        <v>9.8291530652054815E+18</v>
      </c>
      <c r="R81" s="42">
        <v>7.1757762466348467</v>
      </c>
      <c r="S81" s="38">
        <f t="shared" si="15"/>
        <v>9.2460469596607795E+18</v>
      </c>
      <c r="T81" s="42">
        <v>6.724239242926183</v>
      </c>
      <c r="U81" s="38">
        <f t="shared" si="16"/>
        <v>7.1139581088043131E+18</v>
      </c>
      <c r="V81" s="42">
        <v>14.545367520340521</v>
      </c>
      <c r="W81" s="38">
        <f t="shared" si="19"/>
        <v>9.0009313543880407E+18</v>
      </c>
      <c r="X81" s="19">
        <v>101490970.11768356</v>
      </c>
      <c r="Y81" s="19">
        <v>1628884.1494335202</v>
      </c>
      <c r="Z81" s="24">
        <v>0.246</v>
      </c>
      <c r="AA81" s="24">
        <v>12.105</v>
      </c>
    </row>
    <row r="82" spans="2:27">
      <c r="B82" s="18">
        <f t="shared" si="21"/>
        <v>80</v>
      </c>
      <c r="C82" s="40" t="s">
        <v>403</v>
      </c>
      <c r="D82" s="39">
        <v>2.0783625907716343E-2</v>
      </c>
      <c r="E82" s="38">
        <f t="shared" si="17"/>
        <v>6.6252252556659392E+16</v>
      </c>
      <c r="F82" s="42">
        <v>593.82045093179704</v>
      </c>
      <c r="G82" s="38">
        <f t="shared" si="20"/>
        <v>6.3214590369537602E+20</v>
      </c>
      <c r="H82" s="42">
        <v>82.003450875891346</v>
      </c>
      <c r="I82" s="38">
        <f t="shared" si="18"/>
        <v>5.8763619621577318E+19</v>
      </c>
      <c r="J82" s="42">
        <v>1105.1561752037069</v>
      </c>
      <c r="K82" s="38">
        <f t="shared" si="11"/>
        <v>5.6884452010485888E+20</v>
      </c>
      <c r="L82" s="42">
        <v>163.13817398489883</v>
      </c>
      <c r="M82" s="38">
        <f t="shared" si="12"/>
        <v>1.1983480195271731E+20</v>
      </c>
      <c r="N82" s="42">
        <v>228.36290026250217</v>
      </c>
      <c r="O82" s="38">
        <f t="shared" si="13"/>
        <v>2.6991274959176116E+20</v>
      </c>
      <c r="P82" s="42">
        <v>19.204414395981654</v>
      </c>
      <c r="Q82" s="38">
        <f t="shared" si="14"/>
        <v>1.0039602927685155E+19</v>
      </c>
      <c r="R82" s="42">
        <v>7.5198691705701961</v>
      </c>
      <c r="S82" s="38">
        <f t="shared" si="15"/>
        <v>9.3945381971961426E+18</v>
      </c>
      <c r="T82" s="42">
        <v>5.84261673908743</v>
      </c>
      <c r="U82" s="38">
        <f t="shared" si="16"/>
        <v>5.9931271287308237E+18</v>
      </c>
      <c r="V82" s="42">
        <v>16.875849847363092</v>
      </c>
      <c r="W82" s="38">
        <f t="shared" si="19"/>
        <v>1.0125263825171741E+19</v>
      </c>
      <c r="X82" s="19">
        <v>109470506.2559275</v>
      </c>
      <c r="Y82" s="19">
        <v>1450793.1972835148</v>
      </c>
      <c r="Z82" s="24">
        <v>0.255</v>
      </c>
      <c r="AA82" s="24">
        <v>12.166</v>
      </c>
    </row>
    <row r="83" spans="2:27">
      <c r="B83" s="18">
        <f t="shared" si="21"/>
        <v>81</v>
      </c>
      <c r="C83" s="40" t="s">
        <v>404</v>
      </c>
      <c r="D83" s="39">
        <v>1.4862776632449136E-2</v>
      </c>
      <c r="E83" s="38">
        <f t="shared" si="17"/>
        <v>4.6437510325701592E+16</v>
      </c>
      <c r="F83" s="42">
        <v>493.65462597231482</v>
      </c>
      <c r="G83" s="38">
        <f t="shared" si="20"/>
        <v>5.1508041083578941E+20</v>
      </c>
      <c r="H83" s="42">
        <v>82.150393007402528</v>
      </c>
      <c r="I83" s="38">
        <f t="shared" si="18"/>
        <v>5.76999849999732E+19</v>
      </c>
      <c r="J83" s="42">
        <v>932.82367048971969</v>
      </c>
      <c r="K83" s="38">
        <f t="shared" si="11"/>
        <v>4.7060780598421245E+20</v>
      </c>
      <c r="L83" s="42">
        <v>126.59229036800873</v>
      </c>
      <c r="M83" s="38">
        <f t="shared" si="12"/>
        <v>9.1143199005674701E+19</v>
      </c>
      <c r="N83" s="42">
        <v>220.79027149904505</v>
      </c>
      <c r="O83" s="38">
        <f t="shared" si="13"/>
        <v>2.5578049740863704E+20</v>
      </c>
      <c r="P83" s="42">
        <v>15.448001538547867</v>
      </c>
      <c r="Q83" s="38">
        <f t="shared" si="14"/>
        <v>7.9154829290847416E+18</v>
      </c>
      <c r="R83" s="42">
        <v>6.9494564378118824</v>
      </c>
      <c r="S83" s="38">
        <f t="shared" si="15"/>
        <v>8.5095311680979743E+18</v>
      </c>
      <c r="T83" s="42">
        <v>6.8273854629171806</v>
      </c>
      <c r="U83" s="38">
        <f t="shared" si="16"/>
        <v>6.8642036431434496E+18</v>
      </c>
      <c r="V83" s="42">
        <v>17.868261077647954</v>
      </c>
      <c r="W83" s="38">
        <f t="shared" si="19"/>
        <v>1.0507820119826555E+19</v>
      </c>
      <c r="X83" s="19">
        <v>74662963.508260593</v>
      </c>
      <c r="Y83" s="19">
        <v>1052029.1913969</v>
      </c>
      <c r="Z83" s="24">
        <v>0.26100000000000001</v>
      </c>
      <c r="AA83" s="24">
        <v>12.205000000000002</v>
      </c>
    </row>
    <row r="84" spans="2:27">
      <c r="B84" s="18">
        <f t="shared" si="21"/>
        <v>82</v>
      </c>
      <c r="C84" s="40" t="s">
        <v>405</v>
      </c>
      <c r="D84" s="39">
        <v>1.9920208636386452E-2</v>
      </c>
      <c r="E84" s="38">
        <f t="shared" si="17"/>
        <v>6.6002875527746576E+16</v>
      </c>
      <c r="F84" s="42">
        <v>580.0602790414523</v>
      </c>
      <c r="G84" s="38">
        <f t="shared" si="20"/>
        <v>6.418372919421972E+20</v>
      </c>
      <c r="H84" s="42">
        <v>76.683123493380577</v>
      </c>
      <c r="I84" s="38">
        <f t="shared" si="18"/>
        <v>5.7117060232501928E+19</v>
      </c>
      <c r="J84" s="42">
        <v>1108.3262184574162</v>
      </c>
      <c r="K84" s="38">
        <f t="shared" si="11"/>
        <v>5.929624240041406E+20</v>
      </c>
      <c r="L84" s="42">
        <v>151.24945872231555</v>
      </c>
      <c r="M84" s="38">
        <f t="shared" si="12"/>
        <v>1.1548107996328002E+20</v>
      </c>
      <c r="N84" s="42">
        <v>223.84214183858731</v>
      </c>
      <c r="O84" s="38">
        <f t="shared" si="13"/>
        <v>2.7499787892121099E+20</v>
      </c>
      <c r="P84" s="42">
        <v>19.522016621551415</v>
      </c>
      <c r="Q84" s="38">
        <f t="shared" si="14"/>
        <v>1.0607909063866384E+19</v>
      </c>
      <c r="R84" s="42">
        <v>6.7563843087995821</v>
      </c>
      <c r="S84" s="38">
        <f t="shared" si="15"/>
        <v>8.7734244038222418E+18</v>
      </c>
      <c r="T84" s="42">
        <v>6.9058657372568826</v>
      </c>
      <c r="U84" s="38">
        <f t="shared" si="16"/>
        <v>7.3629841271422966E+18</v>
      </c>
      <c r="V84" s="42">
        <v>12.743566065708338</v>
      </c>
      <c r="W84" s="38">
        <f t="shared" si="19"/>
        <v>7.94733119863441E+18</v>
      </c>
      <c r="X84" s="19">
        <v>114529223.072107</v>
      </c>
      <c r="Y84" s="19">
        <v>1472633.0901376901</v>
      </c>
      <c r="Z84" s="24">
        <v>0.249</v>
      </c>
      <c r="AA84" s="24">
        <v>12.348000000000001</v>
      </c>
    </row>
    <row r="85" spans="2:27">
      <c r="B85" s="18">
        <f t="shared" si="21"/>
        <v>83</v>
      </c>
      <c r="C85" s="40" t="s">
        <v>406</v>
      </c>
      <c r="D85" s="39">
        <v>2.1810496497104339E-2</v>
      </c>
      <c r="E85" s="38">
        <f t="shared" si="17"/>
        <v>7.0726103216778184E+16</v>
      </c>
      <c r="F85" s="42">
        <v>338.82829159031695</v>
      </c>
      <c r="G85" s="38">
        <f t="shared" si="20"/>
        <v>3.6692448229069927E+20</v>
      </c>
      <c r="H85" s="42">
        <v>580.34674695910542</v>
      </c>
      <c r="I85" s="38">
        <f t="shared" si="18"/>
        <v>4.23056927543957E+20</v>
      </c>
      <c r="J85" s="42">
        <v>665.60336686342953</v>
      </c>
      <c r="K85" s="38">
        <f t="shared" si="11"/>
        <v>3.4851404171540536E+20</v>
      </c>
      <c r="L85" s="42">
        <v>69.697197643593867</v>
      </c>
      <c r="M85" s="38">
        <f t="shared" si="12"/>
        <v>5.2080785833339544E+19</v>
      </c>
      <c r="N85" s="42">
        <v>168.93470150070493</v>
      </c>
      <c r="O85" s="38">
        <f t="shared" si="13"/>
        <v>2.0311947465569508E+20</v>
      </c>
      <c r="P85" s="42">
        <v>11.440797613513576</v>
      </c>
      <c r="Q85" s="38">
        <f t="shared" si="14"/>
        <v>6.08424392874099E+18</v>
      </c>
      <c r="R85" s="42">
        <v>16.858998531237461</v>
      </c>
      <c r="S85" s="38">
        <f t="shared" si="15"/>
        <v>2.1425539728558555E+19</v>
      </c>
      <c r="T85" s="42">
        <v>3.5297516547124395</v>
      </c>
      <c r="U85" s="38">
        <f t="shared" si="16"/>
        <v>3.683198190579454E+18</v>
      </c>
      <c r="V85" s="42">
        <v>20.923680823760478</v>
      </c>
      <c r="W85" s="38">
        <f t="shared" si="19"/>
        <v>1.2770668407325411E+19</v>
      </c>
      <c r="X85" s="19">
        <v>73967299.474531099</v>
      </c>
      <c r="Y85" s="19">
        <v>1093073.2618726001</v>
      </c>
      <c r="Z85" s="24">
        <v>0.253</v>
      </c>
      <c r="AA85" s="24">
        <v>12.279</v>
      </c>
    </row>
    <row r="86" spans="2:27">
      <c r="B86" s="18">
        <f t="shared" si="21"/>
        <v>84</v>
      </c>
      <c r="C86" s="40" t="s">
        <v>407</v>
      </c>
      <c r="D86" s="39">
        <v>3.0121976411827674E-2</v>
      </c>
      <c r="E86" s="38">
        <f t="shared" si="17"/>
        <v>9.8690508142009392E+16</v>
      </c>
      <c r="F86" s="42">
        <v>470.62963771791334</v>
      </c>
      <c r="G86" s="38">
        <f t="shared" si="20"/>
        <v>5.149369304745906E+20</v>
      </c>
      <c r="H86" s="42">
        <v>581.94437310110311</v>
      </c>
      <c r="I86" s="38">
        <f t="shared" si="18"/>
        <v>4.2861806606062295E+20</v>
      </c>
      <c r="J86" s="42">
        <v>910.66143831917157</v>
      </c>
      <c r="K86" s="38">
        <f t="shared" si="11"/>
        <v>4.8176967509742911E+20</v>
      </c>
      <c r="L86" s="42">
        <v>102.35511619480053</v>
      </c>
      <c r="M86" s="38">
        <f t="shared" si="12"/>
        <v>7.7276867686362169E+19</v>
      </c>
      <c r="N86" s="42">
        <v>192.07980137314755</v>
      </c>
      <c r="O86" s="38">
        <f t="shared" si="13"/>
        <v>2.3334158112792265E+20</v>
      </c>
      <c r="P86" s="42">
        <v>12.181502508884401</v>
      </c>
      <c r="Q86" s="38">
        <f t="shared" si="14"/>
        <v>6.5452903380430459E+18</v>
      </c>
      <c r="R86" s="42">
        <v>20.199690252779899</v>
      </c>
      <c r="S86" s="38">
        <f t="shared" si="15"/>
        <v>2.5937161763263803E+19</v>
      </c>
      <c r="T86" s="42">
        <v>4.3384082762184644</v>
      </c>
      <c r="U86" s="38">
        <f t="shared" si="16"/>
        <v>4.5739256474573251E+18</v>
      </c>
      <c r="V86" s="42">
        <v>27.741524946270239</v>
      </c>
      <c r="W86" s="38">
        <f t="shared" si="19"/>
        <v>1.710738443777851E+19</v>
      </c>
      <c r="X86" s="19">
        <v>102931804.62948699</v>
      </c>
      <c r="Y86" s="19">
        <v>1719447.6213458001</v>
      </c>
      <c r="Z86" s="24">
        <v>0.246</v>
      </c>
      <c r="AA86" s="24">
        <v>12.063000000000002</v>
      </c>
    </row>
    <row r="87" spans="2:27">
      <c r="B87" s="18">
        <f t="shared" si="21"/>
        <v>85</v>
      </c>
      <c r="C87" s="40" t="s">
        <v>408</v>
      </c>
      <c r="D87" s="39">
        <v>2.3073541632447691E-2</v>
      </c>
      <c r="E87" s="38">
        <f t="shared" si="17"/>
        <v>7.09814039090402E+16</v>
      </c>
      <c r="F87" s="42">
        <v>381.41479505887139</v>
      </c>
      <c r="G87" s="38">
        <f t="shared" si="20"/>
        <v>3.9184174771364731E+20</v>
      </c>
      <c r="H87" s="42">
        <v>579.98219866142506</v>
      </c>
      <c r="I87" s="38">
        <f t="shared" si="18"/>
        <v>4.0109021405649817E+20</v>
      </c>
      <c r="J87" s="42">
        <v>733.82183469495772</v>
      </c>
      <c r="K87" s="38">
        <f t="shared" si="11"/>
        <v>3.6451176139272205E+20</v>
      </c>
      <c r="L87" s="42">
        <v>76.810305512583994</v>
      </c>
      <c r="M87" s="38">
        <f t="shared" si="12"/>
        <v>5.4449995727124152E+19</v>
      </c>
      <c r="N87" s="42">
        <v>178.77098594446539</v>
      </c>
      <c r="O87" s="38">
        <f t="shared" si="13"/>
        <v>2.0391345193565395E+20</v>
      </c>
      <c r="P87" s="42">
        <v>12.495708563602703</v>
      </c>
      <c r="Q87" s="38">
        <f t="shared" si="14"/>
        <v>6.3041617476572733E+18</v>
      </c>
      <c r="R87" s="42">
        <v>17.472871394976377</v>
      </c>
      <c r="S87" s="38">
        <f t="shared" si="15"/>
        <v>2.1065919682021593E+19</v>
      </c>
      <c r="T87" s="42">
        <v>3.9088611115504253</v>
      </c>
      <c r="U87" s="38">
        <f t="shared" si="16"/>
        <v>3.8694329275584348E+18</v>
      </c>
      <c r="V87" s="42">
        <v>21.788832005038635</v>
      </c>
      <c r="W87" s="38">
        <f t="shared" si="19"/>
        <v>1.261611496381945E+19</v>
      </c>
      <c r="X87" s="19">
        <v>75163177.037092701</v>
      </c>
      <c r="Y87" s="19">
        <v>1419378.48270236</v>
      </c>
      <c r="Z87" s="24">
        <v>0.25900000000000001</v>
      </c>
      <c r="AA87" s="24">
        <v>11.925000000000001</v>
      </c>
    </row>
    <row r="88" spans="2:27">
      <c r="B88" s="18">
        <f t="shared" si="21"/>
        <v>86</v>
      </c>
      <c r="C88" s="40" t="s">
        <v>409</v>
      </c>
      <c r="D88" s="39">
        <v>3.0382114544275442E-2</v>
      </c>
      <c r="E88" s="38">
        <f t="shared" si="17"/>
        <v>9.9897647131527376E+16</v>
      </c>
      <c r="F88" s="42">
        <v>475.90655989931452</v>
      </c>
      <c r="G88" s="38">
        <f t="shared" si="20"/>
        <v>5.2256678209588311E+20</v>
      </c>
      <c r="H88" s="42">
        <v>581.96944133507509</v>
      </c>
      <c r="I88" s="38">
        <f t="shared" si="18"/>
        <v>4.3016445545849933E+20</v>
      </c>
      <c r="J88" s="42">
        <v>918.48026060626637</v>
      </c>
      <c r="K88" s="38">
        <f t="shared" si="11"/>
        <v>4.8763815783791388E+20</v>
      </c>
      <c r="L88" s="42">
        <v>102.83373075194697</v>
      </c>
      <c r="M88" s="38">
        <f t="shared" si="12"/>
        <v>7.7914966520991433E+19</v>
      </c>
      <c r="N88" s="42">
        <v>196.87358565450404</v>
      </c>
      <c r="O88" s="38">
        <f t="shared" si="13"/>
        <v>2.400176787473523E+20</v>
      </c>
      <c r="P88" s="42">
        <v>12.165777334262792</v>
      </c>
      <c r="Q88" s="38">
        <f t="shared" si="14"/>
        <v>6.5601423316173742E+18</v>
      </c>
      <c r="R88" s="42">
        <v>18.221607336896135</v>
      </c>
      <c r="S88" s="38">
        <f t="shared" si="15"/>
        <v>2.3480631134979101E+19</v>
      </c>
      <c r="T88" s="42">
        <v>3.603969426138216</v>
      </c>
      <c r="U88" s="38">
        <f t="shared" si="16"/>
        <v>3.813160805958654E+18</v>
      </c>
      <c r="V88" s="42">
        <v>23.147640239233876</v>
      </c>
      <c r="W88" s="38">
        <f t="shared" si="19"/>
        <v>1.4325353583568263E+19</v>
      </c>
      <c r="X88" s="19">
        <v>114468238.16534699</v>
      </c>
      <c r="Y88" s="19">
        <v>1611527.65371098</v>
      </c>
      <c r="Z88" s="24">
        <v>0.246</v>
      </c>
      <c r="AA88" s="24">
        <v>12.106000000000002</v>
      </c>
    </row>
    <row r="89" spans="2:27">
      <c r="B89" s="18">
        <f t="shared" si="21"/>
        <v>87</v>
      </c>
      <c r="C89" s="40" t="s">
        <v>410</v>
      </c>
      <c r="D89" s="39">
        <v>1.8091196430732467E-2</v>
      </c>
      <c r="E89" s="38">
        <f t="shared" si="17"/>
        <v>6.0393804455375704E+16</v>
      </c>
      <c r="F89" s="42">
        <v>487.06508475109194</v>
      </c>
      <c r="G89" s="38">
        <f t="shared" si="20"/>
        <v>5.4299389065671102E+20</v>
      </c>
      <c r="H89" s="42">
        <v>132.10023413717181</v>
      </c>
      <c r="I89" s="38">
        <f t="shared" si="18"/>
        <v>9.9134715555839361E+19</v>
      </c>
      <c r="J89" s="42">
        <v>905.97572787003662</v>
      </c>
      <c r="K89" s="38">
        <f t="shared" si="11"/>
        <v>4.8835119407816829E+20</v>
      </c>
      <c r="L89" s="42">
        <v>180.99898655143386</v>
      </c>
      <c r="M89" s="38">
        <f t="shared" si="12"/>
        <v>1.3923527473464795E+20</v>
      </c>
      <c r="N89" s="42">
        <v>228.15456982461015</v>
      </c>
      <c r="O89" s="38">
        <f t="shared" si="13"/>
        <v>2.8240526462666726E+20</v>
      </c>
      <c r="P89" s="42">
        <v>13.740888344639258</v>
      </c>
      <c r="Q89" s="38">
        <f t="shared" si="14"/>
        <v>7.522739893121406E+18</v>
      </c>
      <c r="R89" s="42">
        <v>11.404948658846079</v>
      </c>
      <c r="S89" s="38">
        <f t="shared" si="15"/>
        <v>1.4921217248493773E+19</v>
      </c>
      <c r="T89" s="42">
        <v>6.755280208425634</v>
      </c>
      <c r="U89" s="38">
        <f t="shared" si="16"/>
        <v>7.2566341320724132E+18</v>
      </c>
      <c r="V89" s="42">
        <v>32.29444141997444</v>
      </c>
      <c r="W89" s="38">
        <f t="shared" si="19"/>
        <v>2.0291504093954744E+19</v>
      </c>
      <c r="X89" s="19">
        <v>73223494.488001302</v>
      </c>
      <c r="Y89" s="19">
        <v>1359684.1768972599</v>
      </c>
      <c r="Z89" s="24">
        <v>0.247</v>
      </c>
      <c r="AA89" s="24">
        <v>12.341000000000001</v>
      </c>
    </row>
    <row r="90" spans="2:27">
      <c r="B90" s="18">
        <f t="shared" si="21"/>
        <v>88</v>
      </c>
      <c r="C90" s="37" t="s">
        <v>411</v>
      </c>
      <c r="D90" s="39">
        <v>3.6824738224648962E-2</v>
      </c>
      <c r="E90" s="38">
        <f t="shared" si="17"/>
        <v>1.1470344767208397E+17</v>
      </c>
      <c r="F90" s="42">
        <v>920.89438122344291</v>
      </c>
      <c r="G90" s="38">
        <f t="shared" si="20"/>
        <v>9.5792051070240463E+20</v>
      </c>
      <c r="H90" s="42">
        <v>118.14166763075035</v>
      </c>
      <c r="I90" s="38">
        <f t="shared" si="18"/>
        <v>8.2725038607218213E+19</v>
      </c>
      <c r="J90" s="42">
        <v>1551.018633944846</v>
      </c>
      <c r="K90" s="38">
        <f t="shared" si="11"/>
        <v>7.8008946174189253E+20</v>
      </c>
      <c r="L90" s="42">
        <v>311.80892385483872</v>
      </c>
      <c r="M90" s="38">
        <f t="shared" si="12"/>
        <v>2.2380685142226924E+20</v>
      </c>
      <c r="N90" s="42">
        <v>293.5488254199164</v>
      </c>
      <c r="O90" s="38">
        <f t="shared" si="13"/>
        <v>3.3902807824860925E+20</v>
      </c>
      <c r="P90" s="42">
        <v>23.210792811798562</v>
      </c>
      <c r="Q90" s="38">
        <f t="shared" si="14"/>
        <v>1.185667496306669E+19</v>
      </c>
      <c r="R90" s="42">
        <v>15.123435844252585</v>
      </c>
      <c r="S90" s="38">
        <f t="shared" si="15"/>
        <v>1.8461759603280306E+19</v>
      </c>
      <c r="T90" s="42">
        <v>4.242435341930606</v>
      </c>
      <c r="U90" s="38">
        <f t="shared" si="16"/>
        <v>4.2522500529235717E+18</v>
      </c>
      <c r="V90" s="42">
        <v>52.863530489183063</v>
      </c>
      <c r="W90" s="38">
        <f t="shared" si="19"/>
        <v>3.0992337383438442E+19</v>
      </c>
      <c r="X90" s="19">
        <v>159149270.79989699</v>
      </c>
      <c r="Y90" s="19">
        <v>2054278.2535578499</v>
      </c>
      <c r="Z90" s="24">
        <v>0.26</v>
      </c>
      <c r="AA90" s="24">
        <v>12.120999999999999</v>
      </c>
    </row>
    <row r="91" spans="2:27">
      <c r="B91" s="18">
        <f t="shared" si="21"/>
        <v>89</v>
      </c>
      <c r="C91" s="37" t="s">
        <v>412</v>
      </c>
      <c r="D91" s="39">
        <v>3.5276890087056381E-2</v>
      </c>
      <c r="E91" s="38">
        <f t="shared" si="17"/>
        <v>1.1177898820911368E+17</v>
      </c>
      <c r="F91" s="42">
        <v>784.14169689497248</v>
      </c>
      <c r="G91" s="38">
        <f t="shared" si="20"/>
        <v>8.2975002860620454E+20</v>
      </c>
      <c r="H91" s="42">
        <v>108.42612904861126</v>
      </c>
      <c r="I91" s="38">
        <f t="shared" si="18"/>
        <v>7.723264590540936E+19</v>
      </c>
      <c r="J91" s="42">
        <v>1334.1971292980884</v>
      </c>
      <c r="K91" s="38">
        <f t="shared" si="11"/>
        <v>6.826223069035696E+20</v>
      </c>
      <c r="L91" s="42">
        <v>264.47652363018068</v>
      </c>
      <c r="M91" s="38">
        <f t="shared" si="12"/>
        <v>1.9311012438096901E+20</v>
      </c>
      <c r="N91" s="42">
        <v>271.0537555818596</v>
      </c>
      <c r="O91" s="38">
        <f t="shared" si="13"/>
        <v>3.1845188845423434E+20</v>
      </c>
      <c r="P91" s="42">
        <v>19.257879119675788</v>
      </c>
      <c r="Q91" s="38">
        <f t="shared" si="14"/>
        <v>1.000724366475511E+19</v>
      </c>
      <c r="R91" s="42">
        <v>13.357472205774075</v>
      </c>
      <c r="S91" s="38">
        <f t="shared" si="15"/>
        <v>1.6587463534395437E+19</v>
      </c>
      <c r="T91" s="42">
        <v>4.469121986114045</v>
      </c>
      <c r="U91" s="38">
        <f t="shared" si="16"/>
        <v>4.5567882829936584E+18</v>
      </c>
      <c r="V91" s="42">
        <v>40.311119472923977</v>
      </c>
      <c r="W91" s="38">
        <f t="shared" si="19"/>
        <v>2.4041197973472653E+19</v>
      </c>
      <c r="X91" s="19">
        <v>127879254.079228</v>
      </c>
      <c r="Y91" s="19">
        <v>2701309.1598675102</v>
      </c>
      <c r="Z91" s="24">
        <v>0.25</v>
      </c>
      <c r="AA91" s="24">
        <v>11.856</v>
      </c>
    </row>
    <row r="92" spans="2:27">
      <c r="B92" s="18">
        <f t="shared" si="21"/>
        <v>90</v>
      </c>
      <c r="C92" s="37" t="s">
        <v>413</v>
      </c>
      <c r="D92" s="39">
        <v>2.4064565929174428E-2</v>
      </c>
      <c r="E92" s="38">
        <f t="shared" si="17"/>
        <v>7.7434805336262208E+16</v>
      </c>
      <c r="F92" s="42">
        <v>564.12532348683942</v>
      </c>
      <c r="G92" s="38">
        <f t="shared" si="20"/>
        <v>6.0620095991971696E+20</v>
      </c>
      <c r="H92" s="42">
        <v>93.693309311982802</v>
      </c>
      <c r="I92" s="38">
        <f t="shared" si="18"/>
        <v>6.7774111911975682E+19</v>
      </c>
      <c r="J92" s="42">
        <v>995.14385224067132</v>
      </c>
      <c r="K92" s="38">
        <f t="shared" si="11"/>
        <v>5.1705249122211928E+20</v>
      </c>
      <c r="L92" s="42">
        <v>189.6230417342901</v>
      </c>
      <c r="M92" s="38">
        <f t="shared" si="12"/>
        <v>1.4060388504690265E+20</v>
      </c>
      <c r="N92" s="42">
        <v>230.5830379403339</v>
      </c>
      <c r="O92" s="38">
        <f t="shared" si="13"/>
        <v>2.7510852767647328E+20</v>
      </c>
      <c r="P92" s="42">
        <v>16.238449276246037</v>
      </c>
      <c r="Q92" s="38">
        <f t="shared" si="14"/>
        <v>8.5691721463540869E+18</v>
      </c>
      <c r="R92" s="42">
        <v>11.113483633294175</v>
      </c>
      <c r="S92" s="38">
        <f t="shared" si="15"/>
        <v>1.4015035833459216E+19</v>
      </c>
      <c r="T92" s="42">
        <v>8.2903416284278073</v>
      </c>
      <c r="U92" s="38">
        <f t="shared" si="16"/>
        <v>8.5841513357392876E+18</v>
      </c>
      <c r="V92" s="42">
        <v>31.976185066326082</v>
      </c>
      <c r="W92" s="38">
        <f t="shared" si="19"/>
        <v>1.9366279294383682E+19</v>
      </c>
      <c r="X92" s="19">
        <v>87591763.694094107</v>
      </c>
      <c r="Y92" s="19">
        <v>1241657.55404986</v>
      </c>
      <c r="Z92" s="24">
        <v>0.25</v>
      </c>
      <c r="AA92" s="24">
        <v>12.04</v>
      </c>
    </row>
    <row r="93" spans="2:27">
      <c r="B93" s="18">
        <f t="shared" si="21"/>
        <v>91</v>
      </c>
      <c r="C93" s="37" t="s">
        <v>414</v>
      </c>
      <c r="D93" s="39">
        <v>2.7318137390616802E-2</v>
      </c>
      <c r="E93" s="38">
        <f t="shared" si="17"/>
        <v>8.805367953004112E+16</v>
      </c>
      <c r="F93" s="42">
        <v>899.57508826510639</v>
      </c>
      <c r="G93" s="38">
        <f t="shared" si="20"/>
        <v>9.6831506706195848E+20</v>
      </c>
      <c r="H93" s="42">
        <v>101.4183272488806</v>
      </c>
      <c r="I93" s="38">
        <f t="shared" si="18"/>
        <v>7.3486903014311649E+19</v>
      </c>
      <c r="J93" s="42">
        <v>1532.3298388743349</v>
      </c>
      <c r="K93" s="38">
        <f t="shared" si="11"/>
        <v>7.9751576076425822E+20</v>
      </c>
      <c r="L93" s="42">
        <v>282.01634276190657</v>
      </c>
      <c r="M93" s="38">
        <f t="shared" si="12"/>
        <v>2.094685052730465E+20</v>
      </c>
      <c r="N93" s="42">
        <v>317.24544071325386</v>
      </c>
      <c r="O93" s="38">
        <f t="shared" si="13"/>
        <v>3.7914936289018452E+20</v>
      </c>
      <c r="P93" s="42">
        <v>23.125562864951359</v>
      </c>
      <c r="Q93" s="38">
        <f t="shared" si="14"/>
        <v>1.2224324551857109E+19</v>
      </c>
      <c r="R93" s="42">
        <v>12.426580798824885</v>
      </c>
      <c r="S93" s="38">
        <f t="shared" si="15"/>
        <v>1.5697622885062021E+19</v>
      </c>
      <c r="T93" s="42">
        <v>4.9611906917645108</v>
      </c>
      <c r="U93" s="38">
        <f t="shared" si="16"/>
        <v>5.1457549874186209E+18</v>
      </c>
      <c r="V93" s="42">
        <v>41.809924282072565</v>
      </c>
      <c r="W93" s="38">
        <f t="shared" si="19"/>
        <v>2.5365134431175422E+19</v>
      </c>
      <c r="X93" s="19">
        <v>105298220.42145699</v>
      </c>
      <c r="Y93" s="19">
        <v>1614142.9024326999</v>
      </c>
      <c r="Z93" s="24">
        <v>0.248</v>
      </c>
      <c r="AA93" s="24">
        <v>11.963999999999999</v>
      </c>
    </row>
    <row r="94" spans="2:27">
      <c r="B94" s="18">
        <f t="shared" si="21"/>
        <v>92</v>
      </c>
      <c r="C94" s="37" t="s">
        <v>415</v>
      </c>
      <c r="D94" s="39">
        <v>1.2976450128255674E-2</v>
      </c>
      <c r="E94" s="38">
        <f t="shared" si="17"/>
        <v>4.1085638563111544E+16</v>
      </c>
      <c r="F94" s="42">
        <v>544.93063151378249</v>
      </c>
      <c r="G94" s="38">
        <f t="shared" si="20"/>
        <v>5.7618003548429654E+20</v>
      </c>
      <c r="H94" s="42">
        <v>193.55433821304672</v>
      </c>
      <c r="I94" s="38">
        <f t="shared" si="18"/>
        <v>1.3776348709926022E+20</v>
      </c>
      <c r="J94" s="42">
        <v>953.43892685087667</v>
      </c>
      <c r="K94" s="38">
        <f t="shared" si="11"/>
        <v>4.874360105258139E+20</v>
      </c>
      <c r="L94" s="42">
        <v>127.25399787359831</v>
      </c>
      <c r="M94" s="38">
        <f t="shared" si="12"/>
        <v>9.2843949805905101E+19</v>
      </c>
      <c r="N94" s="42">
        <v>254.88817114583887</v>
      </c>
      <c r="O94" s="38">
        <f t="shared" si="13"/>
        <v>2.9922807444626807E+20</v>
      </c>
      <c r="P94" s="42">
        <v>15.829941562179295</v>
      </c>
      <c r="Q94" s="38">
        <f t="shared" si="14"/>
        <v>8.2195792443469384E+18</v>
      </c>
      <c r="R94" s="42">
        <v>8.5897603817166015</v>
      </c>
      <c r="S94" s="38">
        <f t="shared" si="15"/>
        <v>1.0658620710546602E+19</v>
      </c>
      <c r="T94" s="42">
        <v>7.8497030884869643</v>
      </c>
      <c r="U94" s="38">
        <f t="shared" si="16"/>
        <v>7.997497794660907E+18</v>
      </c>
      <c r="V94" s="42">
        <v>27.55196640830404</v>
      </c>
      <c r="W94" s="38">
        <f t="shared" si="19"/>
        <v>1.6419052936686445E+19</v>
      </c>
      <c r="X94" s="19">
        <v>48945956.281891599</v>
      </c>
      <c r="Y94" s="19">
        <v>1209654.29890612</v>
      </c>
      <c r="Z94" s="24">
        <v>0.253</v>
      </c>
      <c r="AA94" s="24">
        <v>11.988999999999997</v>
      </c>
    </row>
    <row r="95" spans="2:27">
      <c r="B95" s="18">
        <f t="shared" si="21"/>
        <v>93</v>
      </c>
      <c r="C95" s="37" t="s">
        <v>416</v>
      </c>
      <c r="D95" s="39">
        <v>2.8234772180003729E-2</v>
      </c>
      <c r="E95" s="38">
        <f t="shared" si="17"/>
        <v>8.8379054635550368E+16</v>
      </c>
      <c r="F95" s="42">
        <v>914.53350426380337</v>
      </c>
      <c r="G95" s="38">
        <f t="shared" si="20"/>
        <v>9.5597719042270626E+20</v>
      </c>
      <c r="H95" s="42">
        <v>93.638773302710305</v>
      </c>
      <c r="I95" s="38">
        <f t="shared" si="18"/>
        <v>6.5889749683503464E+19</v>
      </c>
      <c r="J95" s="42">
        <v>1611.6331439753064</v>
      </c>
      <c r="K95" s="38">
        <f t="shared" si="11"/>
        <v>8.1455768644160887E+20</v>
      </c>
      <c r="L95" s="42">
        <v>295.04008976767875</v>
      </c>
      <c r="M95" s="38">
        <f t="shared" si="12"/>
        <v>2.1281102767953232E+20</v>
      </c>
      <c r="N95" s="42">
        <v>315.1583373418639</v>
      </c>
      <c r="O95" s="38">
        <f t="shared" si="13"/>
        <v>3.6577362119434705E+20</v>
      </c>
      <c r="P95" s="42">
        <v>23.639106912821312</v>
      </c>
      <c r="Q95" s="38">
        <f t="shared" si="14"/>
        <v>1.2134789988985639E+19</v>
      </c>
      <c r="R95" s="42">
        <v>12.052383878911135</v>
      </c>
      <c r="S95" s="38">
        <f t="shared" si="15"/>
        <v>1.4785085470261678E+19</v>
      </c>
      <c r="T95" s="42">
        <v>5.9752730717256819</v>
      </c>
      <c r="U95" s="38">
        <f t="shared" si="16"/>
        <v>6.0185182387039283E+18</v>
      </c>
      <c r="V95" s="42">
        <v>43.238956451826425</v>
      </c>
      <c r="W95" s="38">
        <f t="shared" si="19"/>
        <v>2.547426318192787E+19</v>
      </c>
      <c r="X95" s="19">
        <v>141283015.82839602</v>
      </c>
      <c r="Y95" s="19">
        <v>2144088.6405366152</v>
      </c>
      <c r="Z95" s="24">
        <v>0.25700000000000001</v>
      </c>
      <c r="AA95" s="24">
        <v>12.039999999999997</v>
      </c>
    </row>
    <row r="96" spans="2:27">
      <c r="B96" s="18">
        <f t="shared" si="21"/>
        <v>94</v>
      </c>
      <c r="C96" s="37" t="s">
        <v>417</v>
      </c>
      <c r="D96" s="39">
        <v>1.2870021691580818E-2</v>
      </c>
      <c r="E96" s="38">
        <f t="shared" si="17"/>
        <v>3.9579097555679632E+16</v>
      </c>
      <c r="F96" s="42">
        <v>525.33131373432866</v>
      </c>
      <c r="G96" s="38">
        <f t="shared" si="20"/>
        <v>5.3951403032630467E+20</v>
      </c>
      <c r="H96" s="42">
        <v>131.78337093918088</v>
      </c>
      <c r="I96" s="38">
        <f t="shared" si="18"/>
        <v>9.1105437752260215E+19</v>
      </c>
      <c r="J96" s="42">
        <v>936.41341163105858</v>
      </c>
      <c r="K96" s="38">
        <f t="shared" si="11"/>
        <v>4.6499129856509785E+20</v>
      </c>
      <c r="L96" s="42">
        <v>125.39641973070151</v>
      </c>
      <c r="M96" s="38">
        <f t="shared" si="12"/>
        <v>8.8862756166934004E+19</v>
      </c>
      <c r="N96" s="42">
        <v>246.30845544591736</v>
      </c>
      <c r="O96" s="38">
        <f t="shared" si="13"/>
        <v>2.8085647901887768E+20</v>
      </c>
      <c r="P96" s="42">
        <v>14.47416343990338</v>
      </c>
      <c r="Q96" s="38">
        <f t="shared" si="14"/>
        <v>7.2998883364116695E+18</v>
      </c>
      <c r="R96" s="42">
        <v>8.1665765616734376</v>
      </c>
      <c r="S96" s="38">
        <f t="shared" si="15"/>
        <v>9.8426596163646054E+18</v>
      </c>
      <c r="T96" s="42">
        <v>8.9288168863361577</v>
      </c>
      <c r="U96" s="38">
        <f t="shared" si="16"/>
        <v>8.8358286435490796E+18</v>
      </c>
      <c r="V96" s="42">
        <v>25.817214417615801</v>
      </c>
      <c r="W96" s="38">
        <f t="shared" si="19"/>
        <v>1.4943672939298015E+19</v>
      </c>
      <c r="X96" s="19">
        <v>47894974.384585246</v>
      </c>
      <c r="Y96" s="19">
        <v>1029788.585470645</v>
      </c>
      <c r="Z96" s="24">
        <v>0.25700000000000001</v>
      </c>
      <c r="AA96" s="24">
        <v>11.828999999999999</v>
      </c>
    </row>
    <row r="97" spans="2:27">
      <c r="B97" s="18">
        <f t="shared" si="21"/>
        <v>95</v>
      </c>
      <c r="C97" s="37" t="s">
        <v>418</v>
      </c>
      <c r="D97" s="39">
        <v>2.2259012140720586E-2</v>
      </c>
      <c r="E97" s="38">
        <f t="shared" si="17"/>
        <v>7.0790877894941232E+16</v>
      </c>
      <c r="F97" s="42">
        <v>626.84964532640788</v>
      </c>
      <c r="G97" s="38">
        <f t="shared" si="20"/>
        <v>6.6575991334050188E+20</v>
      </c>
      <c r="H97" s="42">
        <v>78.720456177602742</v>
      </c>
      <c r="I97" s="38">
        <f t="shared" si="18"/>
        <v>5.6280259605185233E+19</v>
      </c>
      <c r="J97" s="42">
        <v>1055.7132795222858</v>
      </c>
      <c r="K97" s="38">
        <f t="shared" si="11"/>
        <v>5.4213567690004201E+20</v>
      </c>
      <c r="L97" s="42">
        <v>137.07511104331212</v>
      </c>
      <c r="M97" s="38">
        <f t="shared" si="12"/>
        <v>1.0045650205949808E+20</v>
      </c>
      <c r="N97" s="42">
        <v>229.98636832416651</v>
      </c>
      <c r="O97" s="38">
        <f t="shared" si="13"/>
        <v>2.7120146087352589E+20</v>
      </c>
      <c r="P97" s="42">
        <v>20.464917211679168</v>
      </c>
      <c r="Q97" s="38">
        <f t="shared" si="14"/>
        <v>1.0673762613786698E+19</v>
      </c>
      <c r="R97" s="42">
        <v>7.023137128809017</v>
      </c>
      <c r="S97" s="38">
        <f t="shared" si="15"/>
        <v>8.7536339084209541E+18</v>
      </c>
      <c r="T97" s="42">
        <v>4.2988477442159398</v>
      </c>
      <c r="U97" s="38">
        <f t="shared" si="16"/>
        <v>4.3993674280762276E+18</v>
      </c>
      <c r="V97" s="42">
        <v>13.94122775509755</v>
      </c>
      <c r="W97" s="38">
        <f t="shared" si="19"/>
        <v>8.3451432788605604E+18</v>
      </c>
      <c r="X97" s="19">
        <v>48996256.884801798</v>
      </c>
      <c r="Y97" s="19">
        <v>1624458.9160468699</v>
      </c>
      <c r="Z97" s="24">
        <v>0.252</v>
      </c>
      <c r="AA97" s="24">
        <v>11.995000000000001</v>
      </c>
    </row>
    <row r="98" spans="2:27">
      <c r="B98" s="18">
        <f t="shared" si="21"/>
        <v>96</v>
      </c>
      <c r="C98" s="37" t="s">
        <v>419</v>
      </c>
      <c r="D98" s="39">
        <v>1.646464415662895E-2</v>
      </c>
      <c r="E98" s="38">
        <f t="shared" si="17"/>
        <v>5.3488601676937568E+16</v>
      </c>
      <c r="F98" s="42">
        <v>471.96814472015677</v>
      </c>
      <c r="G98" s="38">
        <f t="shared" si="20"/>
        <v>5.1204063601067236E+20</v>
      </c>
      <c r="H98" s="42">
        <v>76.94583821309331</v>
      </c>
      <c r="I98" s="38">
        <f t="shared" si="18"/>
        <v>5.6194150301209272E+19</v>
      </c>
      <c r="J98" s="42">
        <v>840.78321237308421</v>
      </c>
      <c r="K98" s="38">
        <f t="shared" si="11"/>
        <v>4.4104562594643529E+20</v>
      </c>
      <c r="L98" s="42">
        <v>109.73026453242328</v>
      </c>
      <c r="M98" s="38">
        <f t="shared" si="12"/>
        <v>8.2145420170895065E+19</v>
      </c>
      <c r="N98" s="42">
        <v>207.35305003823981</v>
      </c>
      <c r="O98" s="38">
        <f t="shared" si="13"/>
        <v>2.4976860079683469E+20</v>
      </c>
      <c r="P98" s="42">
        <v>14.692152743906831</v>
      </c>
      <c r="Q98" s="38">
        <f t="shared" si="14"/>
        <v>7.8276331937746606E+18</v>
      </c>
      <c r="R98" s="42">
        <v>5.709354229567384</v>
      </c>
      <c r="S98" s="38">
        <f t="shared" si="15"/>
        <v>7.2691177581553951E+18</v>
      </c>
      <c r="T98" s="42">
        <v>6.1677644104887044</v>
      </c>
      <c r="U98" s="38">
        <f t="shared" si="16"/>
        <v>6.4476793571582945E+18</v>
      </c>
      <c r="V98" s="42">
        <v>17.023870760873752</v>
      </c>
      <c r="W98" s="38">
        <f t="shared" si="19"/>
        <v>1.0409468917050524E+19</v>
      </c>
      <c r="X98" s="19">
        <v>117238410.700406</v>
      </c>
      <c r="Y98" s="19">
        <v>1522779.0711125301</v>
      </c>
      <c r="Z98" s="24">
        <v>0.249</v>
      </c>
      <c r="AA98" s="24">
        <v>12.107000000000001</v>
      </c>
    </row>
    <row r="99" spans="2:27">
      <c r="B99" s="18">
        <f t="shared" si="21"/>
        <v>97</v>
      </c>
      <c r="C99" s="37" t="s">
        <v>420</v>
      </c>
      <c r="D99" s="39">
        <v>2.3822449726984243E-2</v>
      </c>
      <c r="E99" s="38">
        <f t="shared" si="17"/>
        <v>7.6147399633704624E+16</v>
      </c>
      <c r="F99" s="42">
        <v>654.8154463498563</v>
      </c>
      <c r="G99" s="38">
        <f t="shared" si="20"/>
        <v>6.9898912513341483E+20</v>
      </c>
      <c r="H99" s="42">
        <v>76.88889054899704</v>
      </c>
      <c r="I99" s="38">
        <f t="shared" si="18"/>
        <v>5.5249624478417527E+19</v>
      </c>
      <c r="J99" s="42">
        <v>1112.5682046582199</v>
      </c>
      <c r="K99" s="38">
        <f t="shared" si="11"/>
        <v>5.7423002177131001E+20</v>
      </c>
      <c r="L99" s="42">
        <v>157.45687637544873</v>
      </c>
      <c r="M99" s="38">
        <f t="shared" si="12"/>
        <v>1.1597872318937709E+20</v>
      </c>
      <c r="N99" s="42">
        <v>227.28938671309953</v>
      </c>
      <c r="O99" s="38">
        <f t="shared" si="13"/>
        <v>2.6938061011949588E+20</v>
      </c>
      <c r="P99" s="42">
        <v>20.339192636008924</v>
      </c>
      <c r="Q99" s="38">
        <f t="shared" si="14"/>
        <v>1.0661995712400742E+19</v>
      </c>
      <c r="R99" s="42">
        <v>7.2759258102330149</v>
      </c>
      <c r="S99" s="38">
        <f t="shared" si="15"/>
        <v>9.1147075745431296E+18</v>
      </c>
      <c r="T99" s="42">
        <v>4.0225282328801955</v>
      </c>
      <c r="U99" s="38">
        <f t="shared" si="16"/>
        <v>4.1374667686818555E+18</v>
      </c>
      <c r="V99" s="42">
        <v>17.135910860090227</v>
      </c>
      <c r="W99" s="38">
        <f t="shared" si="19"/>
        <v>1.0309490810519691E+19</v>
      </c>
      <c r="X99" s="19">
        <v>90421485.099249497</v>
      </c>
      <c r="Y99" s="19">
        <v>2228405.9554452398</v>
      </c>
      <c r="Z99" s="24">
        <v>0.251</v>
      </c>
      <c r="AA99" s="24">
        <v>12.007999999999999</v>
      </c>
    </row>
    <row r="100" spans="2:27">
      <c r="B100" s="18">
        <f t="shared" si="21"/>
        <v>98</v>
      </c>
      <c r="C100" s="37" t="s">
        <v>421</v>
      </c>
      <c r="D100" s="39">
        <v>2.158702575122089E-2</v>
      </c>
      <c r="E100" s="38">
        <f t="shared" si="17"/>
        <v>6.7477635145240248E+16</v>
      </c>
      <c r="F100" s="42">
        <v>619.40900231650687</v>
      </c>
      <c r="G100" s="38">
        <f t="shared" si="20"/>
        <v>6.465876462764648E+20</v>
      </c>
      <c r="H100" s="42">
        <v>86.395082626239571</v>
      </c>
      <c r="I100" s="38">
        <f t="shared" si="18"/>
        <v>6.0709009407984329E+19</v>
      </c>
      <c r="J100" s="42">
        <v>1043.2221899862354</v>
      </c>
      <c r="K100" s="38">
        <f t="shared" si="11"/>
        <v>5.2654373812914671E+20</v>
      </c>
      <c r="L100" s="42">
        <v>156.57136250362012</v>
      </c>
      <c r="M100" s="38">
        <f t="shared" si="12"/>
        <v>1.1277878423532683E+20</v>
      </c>
      <c r="N100" s="42">
        <v>234.92404514273366</v>
      </c>
      <c r="O100" s="38">
        <f t="shared" si="13"/>
        <v>2.7227830088925286E+20</v>
      </c>
      <c r="P100" s="42">
        <v>18.145933665177022</v>
      </c>
      <c r="Q100" s="38">
        <f t="shared" si="14"/>
        <v>9.3021320196979978E+18</v>
      </c>
      <c r="R100" s="42">
        <v>8.9237500177778415</v>
      </c>
      <c r="S100" s="38">
        <f t="shared" si="15"/>
        <v>1.0932016024623645E+19</v>
      </c>
      <c r="T100" s="42">
        <v>7.4161495389064331</v>
      </c>
      <c r="U100" s="38">
        <f t="shared" si="16"/>
        <v>7.4595440355327355E+18</v>
      </c>
      <c r="V100" s="42">
        <v>26.291326444896168</v>
      </c>
      <c r="W100" s="38">
        <f t="shared" si="19"/>
        <v>1.5468240119818533E+19</v>
      </c>
      <c r="X100" s="19">
        <v>119409673.539472</v>
      </c>
      <c r="Y100" s="19">
        <v>1616212.41914069</v>
      </c>
      <c r="Z100" s="24">
        <v>0.25900000000000001</v>
      </c>
      <c r="AA100" s="24">
        <v>12.116999999999999</v>
      </c>
    </row>
    <row r="101" spans="2:27">
      <c r="B101" s="18">
        <f t="shared" si="21"/>
        <v>99</v>
      </c>
      <c r="C101" s="37" t="s">
        <v>422</v>
      </c>
      <c r="D101" s="39">
        <v>1.2564717161946751E-2</v>
      </c>
      <c r="E101" s="38">
        <f t="shared" si="17"/>
        <v>3.9896579525548112E+16</v>
      </c>
      <c r="F101" s="42">
        <v>409.00499678855601</v>
      </c>
      <c r="G101" s="38">
        <f t="shared" si="20"/>
        <v>4.337049773210796E+20</v>
      </c>
      <c r="H101" s="42">
        <v>73.62244954864903</v>
      </c>
      <c r="I101" s="38">
        <f t="shared" si="18"/>
        <v>5.2552125747350708E+19</v>
      </c>
      <c r="J101" s="42">
        <v>699.21031095224794</v>
      </c>
      <c r="K101" s="38">
        <f t="shared" si="11"/>
        <v>3.5849356373004504E+20</v>
      </c>
      <c r="L101" s="42">
        <v>94.475516042819621</v>
      </c>
      <c r="M101" s="38">
        <f t="shared" si="12"/>
        <v>6.9127404867204784E+19</v>
      </c>
      <c r="N101" s="42">
        <v>193.35386001139966</v>
      </c>
      <c r="O101" s="38">
        <f t="shared" si="13"/>
        <v>2.2764300544661737E+20</v>
      </c>
      <c r="P101" s="42">
        <v>12.9007657965457</v>
      </c>
      <c r="Q101" s="38">
        <f t="shared" si="14"/>
        <v>6.7179160707797862E+18</v>
      </c>
      <c r="R101" s="42">
        <v>4.976868442978776</v>
      </c>
      <c r="S101" s="38">
        <f t="shared" si="15"/>
        <v>6.1933400713931039E+18</v>
      </c>
      <c r="T101" s="42">
        <v>5.4081034275285633</v>
      </c>
      <c r="U101" s="38">
        <f t="shared" si="16"/>
        <v>5.525794059260969E+18</v>
      </c>
      <c r="V101" s="42">
        <v>15.622106939602686</v>
      </c>
      <c r="W101" s="38">
        <f t="shared" si="19"/>
        <v>9.3364960268241715E+18</v>
      </c>
      <c r="X101" s="19">
        <v>94513925.0709216</v>
      </c>
      <c r="Y101" s="19">
        <v>1288588.40320098</v>
      </c>
      <c r="Z101" s="24">
        <v>0.252</v>
      </c>
      <c r="AA101" s="24">
        <v>11.975999999999999</v>
      </c>
    </row>
    <row r="102" spans="2:27">
      <c r="B102" s="18">
        <f t="shared" si="21"/>
        <v>100</v>
      </c>
      <c r="C102" s="37" t="s">
        <v>423</v>
      </c>
      <c r="D102" s="39">
        <v>2.2014598271103671E-2</v>
      </c>
      <c r="E102" s="38">
        <f t="shared" si="17"/>
        <v>7.3879179275153248E+16</v>
      </c>
      <c r="F102" s="42">
        <v>653.34702803876701</v>
      </c>
      <c r="G102" s="38">
        <f t="shared" si="20"/>
        <v>7.3221405842992831E+20</v>
      </c>
      <c r="H102" s="42">
        <v>72.724891747609107</v>
      </c>
      <c r="I102" s="38">
        <f t="shared" si="18"/>
        <v>5.4864504218185286E+19</v>
      </c>
      <c r="J102" s="42">
        <v>1116.9869939735672</v>
      </c>
      <c r="K102" s="38">
        <f t="shared" si="11"/>
        <v>6.052711944128029E+20</v>
      </c>
      <c r="L102" s="42">
        <v>135.22865516460999</v>
      </c>
      <c r="M102" s="38">
        <f t="shared" si="12"/>
        <v>1.0457504499192075E+20</v>
      </c>
      <c r="N102" s="42">
        <v>220.20393025506885</v>
      </c>
      <c r="O102" s="38">
        <f t="shared" si="13"/>
        <v>2.7400272436396255E+20</v>
      </c>
      <c r="P102" s="42">
        <v>19.888106966392851</v>
      </c>
      <c r="Q102" s="38">
        <f t="shared" si="14"/>
        <v>1.094563295091686E+19</v>
      </c>
      <c r="R102" s="42">
        <v>6.1370545265087912</v>
      </c>
      <c r="S102" s="38">
        <f t="shared" si="15"/>
        <v>8.071552931272319E+18</v>
      </c>
      <c r="T102" s="42">
        <v>3.856052224914913</v>
      </c>
      <c r="U102" s="38">
        <f t="shared" si="16"/>
        <v>4.1640982151552758E+18</v>
      </c>
      <c r="V102" s="42">
        <v>10.741821863902413</v>
      </c>
      <c r="W102" s="38">
        <f t="shared" si="19"/>
        <v>6.785011795285076E+18</v>
      </c>
      <c r="X102" s="19">
        <v>62084721.384940498</v>
      </c>
      <c r="Y102" s="19">
        <v>2211428.71549349</v>
      </c>
      <c r="Z102" s="24">
        <v>0.24199999999999999</v>
      </c>
      <c r="AA102" s="24">
        <v>12.155000000000001</v>
      </c>
    </row>
    <row r="103" spans="2:27">
      <c r="B103" s="18">
        <f t="shared" si="21"/>
        <v>101</v>
      </c>
      <c r="C103" s="37" t="s">
        <v>424</v>
      </c>
      <c r="D103" s="39">
        <v>1.398794732167484E-2</v>
      </c>
      <c r="E103" s="38">
        <f t="shared" si="17"/>
        <v>4.6291536265664768E+16</v>
      </c>
      <c r="F103" s="42">
        <v>482.02614954153569</v>
      </c>
      <c r="G103" s="38">
        <f t="shared" si="20"/>
        <v>5.327225127896778E+20</v>
      </c>
      <c r="H103" s="42">
        <v>288.44787980676989</v>
      </c>
      <c r="I103" s="38">
        <f t="shared" si="18"/>
        <v>2.1459126255465182E+20</v>
      </c>
      <c r="J103" s="42">
        <v>761.59781672172028</v>
      </c>
      <c r="K103" s="38">
        <f t="shared" si="11"/>
        <v>4.0697139813573617E+20</v>
      </c>
      <c r="L103" s="42">
        <v>108.13493334867474</v>
      </c>
      <c r="M103" s="38">
        <f t="shared" si="12"/>
        <v>8.2463479606617932E+19</v>
      </c>
      <c r="N103" s="42">
        <v>225.81917351391073</v>
      </c>
      <c r="O103" s="38">
        <f t="shared" si="13"/>
        <v>2.770938817918821E+20</v>
      </c>
      <c r="P103" s="42">
        <v>15.394360943647275</v>
      </c>
      <c r="Q103" s="38">
        <f t="shared" si="14"/>
        <v>8.3549798468721336E+18</v>
      </c>
      <c r="R103" s="42">
        <v>9.0346637674608594</v>
      </c>
      <c r="S103" s="38">
        <f t="shared" si="15"/>
        <v>1.1717782161380897E+19</v>
      </c>
      <c r="T103" s="42">
        <v>8.4161899966146496</v>
      </c>
      <c r="U103" s="38">
        <f t="shared" si="16"/>
        <v>8.9625150213331671E+18</v>
      </c>
      <c r="V103" s="42">
        <v>30.564884025035859</v>
      </c>
      <c r="W103" s="38">
        <f t="shared" si="19"/>
        <v>1.9038455862839226E+19</v>
      </c>
      <c r="X103" s="19">
        <v>120450255.134069</v>
      </c>
      <c r="Y103" s="19">
        <v>810345.208346067</v>
      </c>
      <c r="Z103" s="24">
        <v>0.24299999999999999</v>
      </c>
      <c r="AA103" s="24">
        <v>12.036000000000001</v>
      </c>
    </row>
    <row r="104" spans="2:27">
      <c r="B104" s="18">
        <f t="shared" si="21"/>
        <v>102</v>
      </c>
      <c r="C104" s="37" t="s">
        <v>425</v>
      </c>
      <c r="D104" s="39">
        <v>1.66718976551967E-2</v>
      </c>
      <c r="E104" s="38">
        <f t="shared" si="17"/>
        <v>5.1861871131190104E+16</v>
      </c>
      <c r="F104" s="42">
        <v>556.28102053815473</v>
      </c>
      <c r="G104" s="38">
        <f t="shared" si="20"/>
        <v>5.7788342015108697E+20</v>
      </c>
      <c r="H104" s="42">
        <v>147.06263742693216</v>
      </c>
      <c r="I104" s="38">
        <f t="shared" si="18"/>
        <v>1.0284011996045545E+20</v>
      </c>
      <c r="J104" s="42">
        <v>897.13626729331509</v>
      </c>
      <c r="K104" s="38">
        <f t="shared" si="11"/>
        <v>4.5062175202526305E+20</v>
      </c>
      <c r="L104" s="42">
        <v>130.67687774777752</v>
      </c>
      <c r="M104" s="38">
        <f t="shared" si="12"/>
        <v>9.367202934215834E+19</v>
      </c>
      <c r="N104" s="42">
        <v>252.81840181839434</v>
      </c>
      <c r="O104" s="38">
        <f t="shared" si="13"/>
        <v>2.916018971058912E+20</v>
      </c>
      <c r="P104" s="42">
        <v>16.382200713417305</v>
      </c>
      <c r="Q104" s="38">
        <f t="shared" si="14"/>
        <v>8.3574064616519905E+18</v>
      </c>
      <c r="R104" s="42">
        <v>9.5540412072605552</v>
      </c>
      <c r="S104" s="38">
        <f t="shared" si="15"/>
        <v>1.1647590026760995E+19</v>
      </c>
      <c r="T104" s="42">
        <v>7.4805788318140483</v>
      </c>
      <c r="U104" s="38">
        <f t="shared" si="16"/>
        <v>7.4879874820032461E+18</v>
      </c>
      <c r="V104" s="42">
        <v>34.261275579582076</v>
      </c>
      <c r="W104" s="38">
        <f t="shared" si="19"/>
        <v>2.0059866466575041E+19</v>
      </c>
      <c r="X104" s="19">
        <v>59346254.225649796</v>
      </c>
      <c r="Y104" s="19">
        <v>1101708.5530334499</v>
      </c>
      <c r="Z104" s="24">
        <v>0.26</v>
      </c>
      <c r="AA104" s="24">
        <v>12.104999999999997</v>
      </c>
    </row>
    <row r="105" spans="2:27">
      <c r="B105" s="18">
        <f t="shared" si="21"/>
        <v>103</v>
      </c>
      <c r="C105" s="37" t="s">
        <v>426</v>
      </c>
      <c r="D105" s="39">
        <v>1.9261994400582842E-2</v>
      </c>
      <c r="E105" s="38">
        <f t="shared" si="17"/>
        <v>5.9216144540210976E+16</v>
      </c>
      <c r="F105" s="42">
        <v>596.39572374764941</v>
      </c>
      <c r="G105" s="38">
        <f t="shared" si="20"/>
        <v>6.1228869656348393E+20</v>
      </c>
      <c r="H105" s="42">
        <v>125.29778857586066</v>
      </c>
      <c r="I105" s="38">
        <f t="shared" si="18"/>
        <v>8.6592316849701732E+19</v>
      </c>
      <c r="J105" s="42">
        <v>937.61169834343673</v>
      </c>
      <c r="K105" s="38">
        <f t="shared" si="11"/>
        <v>4.654279765512211E+20</v>
      </c>
      <c r="L105" s="42">
        <v>150.79635174877566</v>
      </c>
      <c r="M105" s="38">
        <f t="shared" si="12"/>
        <v>1.0682619108727012E+20</v>
      </c>
      <c r="N105" s="42">
        <v>254.63791556922732</v>
      </c>
      <c r="O105" s="38">
        <f t="shared" si="13"/>
        <v>2.9025550375498763E+20</v>
      </c>
      <c r="P105" s="42">
        <v>17.345558296423363</v>
      </c>
      <c r="Q105" s="38">
        <f t="shared" si="14"/>
        <v>8.7450700847061842E+18</v>
      </c>
      <c r="R105" s="42">
        <v>10.660973483514848</v>
      </c>
      <c r="S105" s="38">
        <f t="shared" si="15"/>
        <v>1.2844628811894704E+19</v>
      </c>
      <c r="T105" s="42">
        <v>7.1966928163159034</v>
      </c>
      <c r="U105" s="38">
        <f t="shared" si="16"/>
        <v>7.1193214219258184E+18</v>
      </c>
      <c r="V105" s="42">
        <v>35.735039796151923</v>
      </c>
      <c r="W105" s="38">
        <f t="shared" si="19"/>
        <v>2.0677332389841768E+19</v>
      </c>
      <c r="X105" s="19">
        <v>80948428.874613494</v>
      </c>
      <c r="Y105" s="19">
        <v>1307829.74877086</v>
      </c>
      <c r="Z105" s="24">
        <v>0.25900000000000001</v>
      </c>
      <c r="AA105" s="24">
        <v>11.916999999999998</v>
      </c>
    </row>
    <row r="106" spans="2:27">
      <c r="B106" s="18">
        <f t="shared" si="21"/>
        <v>104</v>
      </c>
      <c r="C106" s="37" t="s">
        <v>427</v>
      </c>
      <c r="D106" s="39">
        <v>2.1294059006830148E-2</v>
      </c>
      <c r="E106" s="38">
        <f t="shared" si="17"/>
        <v>6.7458998163462432E+16</v>
      </c>
      <c r="F106" s="42">
        <v>613.6816560613903</v>
      </c>
      <c r="G106" s="38">
        <f t="shared" si="20"/>
        <v>6.4924321750057393E+20</v>
      </c>
      <c r="H106" s="42">
        <v>114.19522637971077</v>
      </c>
      <c r="I106" s="38">
        <f t="shared" si="18"/>
        <v>8.1325447537718657E+19</v>
      </c>
      <c r="J106" s="42">
        <v>948.82572381738373</v>
      </c>
      <c r="K106" s="38">
        <f t="shared" si="11"/>
        <v>4.8535384721820339E+20</v>
      </c>
      <c r="L106" s="42">
        <v>165.7711450787813</v>
      </c>
      <c r="M106" s="38">
        <f t="shared" si="12"/>
        <v>1.2101477703963797E+20</v>
      </c>
      <c r="N106" s="42">
        <v>257.9768632615112</v>
      </c>
      <c r="O106" s="38">
        <f t="shared" si="13"/>
        <v>3.0302656945952765E+20</v>
      </c>
      <c r="P106" s="42">
        <v>15.66060825267583</v>
      </c>
      <c r="Q106" s="38">
        <f t="shared" si="14"/>
        <v>8.1362858059344148E+18</v>
      </c>
      <c r="R106" s="42">
        <v>10.851543403101708</v>
      </c>
      <c r="S106" s="38">
        <f t="shared" si="15"/>
        <v>1.3472828002521221E+19</v>
      </c>
      <c r="T106" s="42">
        <v>5.6248386313169441</v>
      </c>
      <c r="U106" s="38">
        <f t="shared" si="16"/>
        <v>5.7340075611673825E+18</v>
      </c>
      <c r="V106" s="42">
        <v>38.011460309299082</v>
      </c>
      <c r="W106" s="38">
        <f t="shared" si="19"/>
        <v>2.2665084992211055E+19</v>
      </c>
      <c r="X106" s="19">
        <v>94149295.274836093</v>
      </c>
      <c r="Y106" s="19">
        <v>1225510.9366019601</v>
      </c>
      <c r="Z106" s="24">
        <v>0.251</v>
      </c>
      <c r="AA106" s="24">
        <v>11.901</v>
      </c>
    </row>
    <row r="107" spans="2:27">
      <c r="B107" s="18">
        <f t="shared" si="21"/>
        <v>105</v>
      </c>
      <c r="C107" s="37" t="s">
        <v>428</v>
      </c>
      <c r="D107" s="39">
        <v>2.751643034738625E-2</v>
      </c>
      <c r="E107" s="38">
        <f t="shared" si="17"/>
        <v>8.962690783794872E+16</v>
      </c>
      <c r="F107" s="42">
        <v>718.87152091420489</v>
      </c>
      <c r="G107" s="38">
        <f t="shared" si="20"/>
        <v>7.8195263009746584E+20</v>
      </c>
      <c r="H107" s="42">
        <v>376.82550771877544</v>
      </c>
      <c r="I107" s="38">
        <f t="shared" si="18"/>
        <v>2.7592032404632643E+20</v>
      </c>
      <c r="J107" s="42">
        <v>972.11386822136001</v>
      </c>
      <c r="K107" s="38">
        <f t="shared" si="11"/>
        <v>5.1127440407932548E+20</v>
      </c>
      <c r="L107" s="42">
        <v>229.83605666819679</v>
      </c>
      <c r="M107" s="38">
        <f t="shared" si="12"/>
        <v>1.7250930110153205E+20</v>
      </c>
      <c r="N107" s="42">
        <v>271.78899808389986</v>
      </c>
      <c r="O107" s="38">
        <f t="shared" si="13"/>
        <v>3.2824393503157413E+20</v>
      </c>
      <c r="P107" s="42">
        <v>17.777968371024379</v>
      </c>
      <c r="Q107" s="38">
        <f t="shared" si="14"/>
        <v>9.4965221472267551E+18</v>
      </c>
      <c r="R107" s="42">
        <v>15.961154484006945</v>
      </c>
      <c r="S107" s="38">
        <f t="shared" si="15"/>
        <v>2.0374944811630879E+19</v>
      </c>
      <c r="T107" s="42">
        <v>4.982939743948311</v>
      </c>
      <c r="U107" s="38">
        <f t="shared" si="16"/>
        <v>5.2227437191258245E+18</v>
      </c>
      <c r="V107" s="42">
        <v>42.937246724829556</v>
      </c>
      <c r="W107" s="38">
        <f t="shared" si="19"/>
        <v>2.6323393529495204E+19</v>
      </c>
      <c r="X107" s="19">
        <v>90197177.220415995</v>
      </c>
      <c r="Y107" s="19">
        <v>1504954.8191250199</v>
      </c>
      <c r="Z107" s="24">
        <v>0.248</v>
      </c>
      <c r="AA107" s="24">
        <v>12.09</v>
      </c>
    </row>
    <row r="108" spans="2:27">
      <c r="B108" s="18">
        <f t="shared" si="21"/>
        <v>106</v>
      </c>
      <c r="C108" s="37" t="s">
        <v>429</v>
      </c>
      <c r="D108" s="39">
        <v>2.875449348443956E-2</v>
      </c>
      <c r="E108" s="38">
        <f t="shared" si="17"/>
        <v>9.0546035830771408E+16</v>
      </c>
      <c r="F108" s="42">
        <v>736.8777696152905</v>
      </c>
      <c r="G108" s="38">
        <f t="shared" si="20"/>
        <v>7.7489350357016982E+20</v>
      </c>
      <c r="H108" s="42">
        <v>432.39693115873723</v>
      </c>
      <c r="I108" s="38">
        <f t="shared" si="18"/>
        <v>3.0608595395843162E+20</v>
      </c>
      <c r="J108" s="42">
        <v>966.30688373191026</v>
      </c>
      <c r="K108" s="38">
        <f t="shared" si="11"/>
        <v>4.9132559065791273E+20</v>
      </c>
      <c r="L108" s="42">
        <v>244.21777869693037</v>
      </c>
      <c r="M108" s="38">
        <f t="shared" si="12"/>
        <v>1.7721032818380073E+20</v>
      </c>
      <c r="N108" s="42">
        <v>273.14515864422879</v>
      </c>
      <c r="O108" s="38">
        <f t="shared" si="13"/>
        <v>3.1891558573145778E+20</v>
      </c>
      <c r="P108" s="42">
        <v>18.195631477926661</v>
      </c>
      <c r="Q108" s="38">
        <f t="shared" si="14"/>
        <v>9.3965188161942815E+18</v>
      </c>
      <c r="R108" s="42">
        <v>17.050214802993096</v>
      </c>
      <c r="S108" s="38">
        <f t="shared" si="15"/>
        <v>2.1041630694407188E+19</v>
      </c>
      <c r="T108" s="42">
        <v>4.6532512116660127</v>
      </c>
      <c r="U108" s="38">
        <f t="shared" si="16"/>
        <v>4.7150573365833185E+18</v>
      </c>
      <c r="V108" s="42">
        <v>42.145104176276298</v>
      </c>
      <c r="W108" s="38">
        <f t="shared" si="19"/>
        <v>2.497883703971738E+19</v>
      </c>
      <c r="X108" s="19">
        <v>108576478.86571699</v>
      </c>
      <c r="Y108" s="19">
        <v>1798144.2761049201</v>
      </c>
      <c r="Z108" s="24">
        <v>0.255</v>
      </c>
      <c r="AA108" s="24">
        <v>12.018000000000002</v>
      </c>
    </row>
    <row r="109" spans="2:27">
      <c r="B109" s="18">
        <f t="shared" si="21"/>
        <v>107</v>
      </c>
      <c r="C109" s="37" t="s">
        <v>430</v>
      </c>
      <c r="D109" s="39">
        <v>2.9339873686414292E-2</v>
      </c>
      <c r="E109" s="38">
        <f t="shared" si="17"/>
        <v>9.5550444246119136E+16</v>
      </c>
      <c r="F109" s="42">
        <v>667.71735890207583</v>
      </c>
      <c r="G109" s="38">
        <f t="shared" si="20"/>
        <v>7.2618953040391189E+20</v>
      </c>
      <c r="H109" s="42">
        <v>523.22745028052736</v>
      </c>
      <c r="I109" s="38">
        <f t="shared" si="18"/>
        <v>3.8305582365838796E+20</v>
      </c>
      <c r="J109" s="42">
        <v>845.15622282549452</v>
      </c>
      <c r="K109" s="38">
        <f t="shared" si="11"/>
        <v>4.4442865864202328E+20</v>
      </c>
      <c r="L109" s="42">
        <v>239.02181533422635</v>
      </c>
      <c r="M109" s="38">
        <f t="shared" si="12"/>
        <v>1.7937422795804767E+20</v>
      </c>
      <c r="N109" s="42">
        <v>246.65772458922098</v>
      </c>
      <c r="O109" s="38">
        <f t="shared" si="13"/>
        <v>2.9784321353550555E+20</v>
      </c>
      <c r="P109" s="42">
        <v>20.495475182934698</v>
      </c>
      <c r="Q109" s="38">
        <f t="shared" si="14"/>
        <v>1.0946331556332081E+19</v>
      </c>
      <c r="R109" s="42">
        <v>18.72422158672024</v>
      </c>
      <c r="S109" s="38">
        <f t="shared" si="15"/>
        <v>2.3898137883449516E+19</v>
      </c>
      <c r="T109" s="42">
        <v>3.8318761709500122</v>
      </c>
      <c r="U109" s="38">
        <f t="shared" si="16"/>
        <v>4.0156208137925012E+18</v>
      </c>
      <c r="V109" s="42">
        <v>40.616076398485511</v>
      </c>
      <c r="W109" s="38">
        <f t="shared" si="19"/>
        <v>2.4896242272918712E+19</v>
      </c>
      <c r="X109" s="19">
        <v>106352377.29131299</v>
      </c>
      <c r="Y109" s="19">
        <v>1077137.80888602</v>
      </c>
      <c r="Z109" s="24">
        <v>0.248</v>
      </c>
      <c r="AA109" s="24">
        <v>12.087999999999997</v>
      </c>
    </row>
    <row r="110" spans="2:27">
      <c r="B110" s="18">
        <f t="shared" si="21"/>
        <v>108</v>
      </c>
      <c r="C110" s="37" t="s">
        <v>431</v>
      </c>
      <c r="D110" s="39">
        <v>3.2827182327927973E-2</v>
      </c>
      <c r="E110" s="38">
        <f t="shared" si="17"/>
        <v>1.0063943423678872E+17</v>
      </c>
      <c r="F110" s="42">
        <v>827.21481162085581</v>
      </c>
      <c r="G110" s="38">
        <f t="shared" si="20"/>
        <v>8.4690700882735307E+20</v>
      </c>
      <c r="H110" s="42">
        <v>187.98260817011678</v>
      </c>
      <c r="I110" s="38">
        <f t="shared" si="18"/>
        <v>1.2955355311839525E+20</v>
      </c>
      <c r="J110" s="42">
        <v>1169.1959324373991</v>
      </c>
      <c r="K110" s="38">
        <f t="shared" si="11"/>
        <v>5.7877860295137093E+20</v>
      </c>
      <c r="L110" s="42">
        <v>291.59887387659188</v>
      </c>
      <c r="M110" s="38">
        <f t="shared" si="12"/>
        <v>2.0600058579861058E+20</v>
      </c>
      <c r="N110" s="42">
        <v>285.83229587778135</v>
      </c>
      <c r="O110" s="38">
        <f t="shared" si="13"/>
        <v>3.2491098472049115E+20</v>
      </c>
      <c r="P110" s="42">
        <v>18.012541493397361</v>
      </c>
      <c r="Q110" s="38">
        <f t="shared" si="14"/>
        <v>9.0561938366414203E+18</v>
      </c>
      <c r="R110" s="42">
        <v>19.606655375185024</v>
      </c>
      <c r="S110" s="38">
        <f t="shared" si="15"/>
        <v>2.3557213304454463E+19</v>
      </c>
      <c r="T110" s="42">
        <v>3.8875162078749352</v>
      </c>
      <c r="U110" s="38">
        <f t="shared" si="16"/>
        <v>3.8350722633563448E+18</v>
      </c>
      <c r="V110" s="42">
        <v>50.474430692021016</v>
      </c>
      <c r="W110" s="38">
        <f t="shared" si="19"/>
        <v>2.9125096434364518E+19</v>
      </c>
      <c r="X110" s="19">
        <v>77897413.708891198</v>
      </c>
      <c r="Y110" s="19">
        <v>1609973.6223915699</v>
      </c>
      <c r="Z110" s="24">
        <v>0.25900000000000001</v>
      </c>
      <c r="AA110" s="24">
        <v>11.884</v>
      </c>
    </row>
    <row r="111" spans="2:27">
      <c r="B111" s="18">
        <f t="shared" si="21"/>
        <v>109</v>
      </c>
      <c r="C111" s="37" t="s">
        <v>432</v>
      </c>
      <c r="D111" s="39">
        <v>2.8694989553952503E-2</v>
      </c>
      <c r="E111" s="38">
        <f t="shared" si="17"/>
        <v>9.3489693199890624E+16</v>
      </c>
      <c r="F111" s="42">
        <v>790.74598640896363</v>
      </c>
      <c r="G111" s="38">
        <f t="shared" si="20"/>
        <v>8.6035464046274216E+20</v>
      </c>
      <c r="H111" s="42">
        <v>98.83813067827117</v>
      </c>
      <c r="I111" s="38">
        <f t="shared" si="18"/>
        <v>7.2390114695956021E+19</v>
      </c>
      <c r="J111" s="42">
        <v>1207.5222336735212</v>
      </c>
      <c r="K111" s="38">
        <f t="shared" si="11"/>
        <v>6.3524812468713357E+20</v>
      </c>
      <c r="L111" s="42">
        <v>293.85829467609437</v>
      </c>
      <c r="M111" s="38">
        <f t="shared" si="12"/>
        <v>2.2061937561826388E+20</v>
      </c>
      <c r="N111" s="42">
        <v>282.99617298563868</v>
      </c>
      <c r="O111" s="38">
        <f t="shared" si="13"/>
        <v>3.4186665567480447E+20</v>
      </c>
      <c r="P111" s="42">
        <v>17.561418255199449</v>
      </c>
      <c r="Q111" s="38">
        <f t="shared" si="14"/>
        <v>9.3832521280822026E+18</v>
      </c>
      <c r="R111" s="42">
        <v>13.720597989014289</v>
      </c>
      <c r="S111" s="38">
        <f t="shared" si="15"/>
        <v>1.7519290864830978E+19</v>
      </c>
      <c r="T111" s="42">
        <v>5.2199165638283773</v>
      </c>
      <c r="U111" s="38">
        <f t="shared" si="16"/>
        <v>5.472527901039147E+18</v>
      </c>
      <c r="V111" s="42">
        <v>40.284365583265384</v>
      </c>
      <c r="W111" s="38">
        <f t="shared" si="19"/>
        <v>2.4703333169122517E+19</v>
      </c>
      <c r="X111" s="19">
        <v>106354050.54807</v>
      </c>
      <c r="Y111" s="19">
        <v>1519284.5186510701</v>
      </c>
      <c r="Z111" s="24">
        <v>0.24</v>
      </c>
      <c r="AA111" s="24">
        <v>11.702999999999999</v>
      </c>
    </row>
    <row r="112" spans="2:27">
      <c r="B112" s="18">
        <f t="shared" si="21"/>
        <v>110</v>
      </c>
      <c r="C112" s="37" t="s">
        <v>433</v>
      </c>
      <c r="D112" s="39">
        <v>2.9606455950509925E-2</v>
      </c>
      <c r="E112" s="38">
        <f t="shared" si="17"/>
        <v>9.519219736713776E+16</v>
      </c>
      <c r="F112" s="42">
        <v>812.6683191989913</v>
      </c>
      <c r="G112" s="38">
        <f t="shared" si="20"/>
        <v>8.7259175311009527E+20</v>
      </c>
      <c r="H112" s="42">
        <v>99.435361809890537</v>
      </c>
      <c r="I112" s="38">
        <f t="shared" si="18"/>
        <v>7.1870863911354278E+19</v>
      </c>
      <c r="J112" s="42">
        <v>1235.8292336921907</v>
      </c>
      <c r="K112" s="38">
        <f t="shared" si="11"/>
        <v>6.4159945318688909E+20</v>
      </c>
      <c r="L112" s="42">
        <v>293.54960015604462</v>
      </c>
      <c r="M112" s="38">
        <f t="shared" si="12"/>
        <v>2.1749258523294951E+20</v>
      </c>
      <c r="N112" s="42">
        <v>285.81987519930351</v>
      </c>
      <c r="O112" s="38">
        <f t="shared" si="13"/>
        <v>3.4074215947854263E+20</v>
      </c>
      <c r="P112" s="42">
        <v>18.761886216621754</v>
      </c>
      <c r="Q112" s="38">
        <f t="shared" si="14"/>
        <v>9.8929898275935724E+18</v>
      </c>
      <c r="R112" s="42">
        <v>12.777361939928417</v>
      </c>
      <c r="S112" s="38">
        <f t="shared" si="15"/>
        <v>1.6100595735900254E+19</v>
      </c>
      <c r="T112" s="42">
        <v>5.3699990515642799</v>
      </c>
      <c r="U112" s="38">
        <f t="shared" si="16"/>
        <v>5.5559188967763651E+18</v>
      </c>
      <c r="V112" s="42">
        <v>41.209714861766756</v>
      </c>
      <c r="W112" s="38">
        <f t="shared" si="19"/>
        <v>2.493882007072204E+19</v>
      </c>
      <c r="X112" s="19">
        <v>101306615.73583201</v>
      </c>
      <c r="Y112" s="19">
        <v>1371656.96366326</v>
      </c>
      <c r="Z112" s="24">
        <v>0.246</v>
      </c>
      <c r="AA112" s="24">
        <v>11.838000000000001</v>
      </c>
    </row>
    <row r="113" spans="2:27">
      <c r="B113" s="18">
        <f t="shared" si="21"/>
        <v>111</v>
      </c>
      <c r="C113" s="37" t="s">
        <v>434</v>
      </c>
      <c r="D113" s="39">
        <v>2.8425555073616875E-2</v>
      </c>
      <c r="E113" s="38">
        <f t="shared" si="17"/>
        <v>8.7102229939417808E+16</v>
      </c>
      <c r="F113" s="42">
        <v>804.06445748277315</v>
      </c>
      <c r="G113" s="38">
        <f t="shared" si="20"/>
        <v>8.2279952155397168E+20</v>
      </c>
      <c r="H113" s="42">
        <v>93.965710541084135</v>
      </c>
      <c r="I113" s="38">
        <f t="shared" si="18"/>
        <v>6.4727196929229619E+19</v>
      </c>
      <c r="J113" s="42">
        <v>1271.3876709837309</v>
      </c>
      <c r="K113" s="38">
        <f t="shared" si="11"/>
        <v>6.2905541814610035E+20</v>
      </c>
      <c r="L113" s="42">
        <v>275.30045086020658</v>
      </c>
      <c r="M113" s="38">
        <f t="shared" si="12"/>
        <v>1.9439060700239777E+20</v>
      </c>
      <c r="N113" s="42">
        <v>280.97473473320849</v>
      </c>
      <c r="O113" s="38">
        <f t="shared" si="13"/>
        <v>3.1923177075802223E+20</v>
      </c>
      <c r="P113" s="42">
        <v>19.314291374203492</v>
      </c>
      <c r="Q113" s="38">
        <f t="shared" si="14"/>
        <v>9.7058870815920497E+18</v>
      </c>
      <c r="R113" s="42">
        <v>12.61802035506712</v>
      </c>
      <c r="S113" s="38">
        <f t="shared" si="15"/>
        <v>1.5152956030668827E+19</v>
      </c>
      <c r="T113" s="42">
        <v>4.1704244757360422</v>
      </c>
      <c r="U113" s="38">
        <f t="shared" si="16"/>
        <v>4.1121347736405627E+18</v>
      </c>
      <c r="V113" s="42">
        <v>47.932917037665987</v>
      </c>
      <c r="W113" s="38">
        <f t="shared" si="19"/>
        <v>2.7644933060676493E+19</v>
      </c>
      <c r="X113" s="19">
        <v>96882554.525305301</v>
      </c>
      <c r="Y113" s="19">
        <v>1215616.0191035401</v>
      </c>
      <c r="Z113" s="24">
        <v>0.26</v>
      </c>
      <c r="AA113" s="24">
        <v>11.923999999999999</v>
      </c>
    </row>
    <row r="114" spans="2:27">
      <c r="B114" s="18">
        <f t="shared" si="21"/>
        <v>112</v>
      </c>
      <c r="C114" s="37" t="s">
        <v>435</v>
      </c>
      <c r="D114" s="39">
        <v>2.5001040769031965E-2</v>
      </c>
      <c r="E114" s="38">
        <f t="shared" si="17"/>
        <v>7.5621758960508032E+16</v>
      </c>
      <c r="F114" s="42">
        <v>780.12642080894159</v>
      </c>
      <c r="G114" s="38">
        <f t="shared" si="20"/>
        <v>7.8801869114235683E+20</v>
      </c>
      <c r="H114" s="42">
        <v>114.44200690100382</v>
      </c>
      <c r="I114" s="38">
        <f t="shared" si="18"/>
        <v>7.7816416936365703E+19</v>
      </c>
      <c r="J114" s="42">
        <v>1272.5216868417901</v>
      </c>
      <c r="K114" s="38">
        <f t="shared" si="11"/>
        <v>6.2150477700132071E+20</v>
      </c>
      <c r="L114" s="42">
        <v>241.16656758190112</v>
      </c>
      <c r="M114" s="38">
        <f t="shared" si="12"/>
        <v>1.6809462335888268E+20</v>
      </c>
      <c r="N114" s="42">
        <v>278.62021259580212</v>
      </c>
      <c r="O114" s="38">
        <f t="shared" si="13"/>
        <v>3.1247827117908152E+20</v>
      </c>
      <c r="P114" s="42">
        <v>19.240684256841352</v>
      </c>
      <c r="Q114" s="38">
        <f t="shared" si="14"/>
        <v>9.5443275461249556E+18</v>
      </c>
      <c r="R114" s="42">
        <v>11.386570355513024</v>
      </c>
      <c r="S114" s="38">
        <f t="shared" si="15"/>
        <v>1.349793834735189E+19</v>
      </c>
      <c r="T114" s="42">
        <v>4.896506736470263</v>
      </c>
      <c r="U114" s="38">
        <f t="shared" si="16"/>
        <v>4.7658657277908306E+18</v>
      </c>
      <c r="V114" s="42">
        <v>39.65488601304957</v>
      </c>
      <c r="W114" s="38">
        <f t="shared" si="19"/>
        <v>2.2575987495600091E+19</v>
      </c>
      <c r="X114" s="19">
        <v>83448895.725786299</v>
      </c>
      <c r="Y114" s="19">
        <v>1224889.5699066401</v>
      </c>
      <c r="Z114" s="24">
        <v>0.26600000000000001</v>
      </c>
      <c r="AA114" s="24">
        <v>12.042000000000003</v>
      </c>
    </row>
    <row r="115" spans="2:27">
      <c r="B115" s="18">
        <f t="shared" si="21"/>
        <v>113</v>
      </c>
      <c r="C115" s="37" t="s">
        <v>436</v>
      </c>
      <c r="D115" s="39">
        <v>1.9745445528828721E-2</v>
      </c>
      <c r="E115" s="38">
        <f t="shared" si="17"/>
        <v>6.3501942663406512E+16</v>
      </c>
      <c r="F115" s="42">
        <v>620.59039116643567</v>
      </c>
      <c r="G115" s="38">
        <f t="shared" si="20"/>
        <v>6.6651199038841304E+20</v>
      </c>
      <c r="H115" s="42">
        <v>140.79624286413656</v>
      </c>
      <c r="I115" s="38">
        <f t="shared" si="18"/>
        <v>1.0179072744287289E+20</v>
      </c>
      <c r="J115" s="42">
        <v>1073.1485900988371</v>
      </c>
      <c r="K115" s="38">
        <f t="shared" si="11"/>
        <v>5.5727623813985868E+20</v>
      </c>
      <c r="L115" s="42">
        <v>154.48407481557527</v>
      </c>
      <c r="M115" s="38">
        <f t="shared" si="12"/>
        <v>1.1448585290704716E+20</v>
      </c>
      <c r="N115" s="42">
        <v>239.4330566890398</v>
      </c>
      <c r="O115" s="38">
        <f t="shared" si="13"/>
        <v>2.8551090548433859E+20</v>
      </c>
      <c r="P115" s="42">
        <v>17.063065260447441</v>
      </c>
      <c r="Q115" s="38">
        <f t="shared" si="14"/>
        <v>8.9993939133186683E+18</v>
      </c>
      <c r="R115" s="42">
        <v>7.2293212157586622</v>
      </c>
      <c r="S115" s="38">
        <f t="shared" si="15"/>
        <v>9.111783993456256E+18</v>
      </c>
      <c r="T115" s="42">
        <v>5.4798465694891583</v>
      </c>
      <c r="U115" s="38">
        <f t="shared" si="16"/>
        <v>5.6709423525915679E+18</v>
      </c>
      <c r="V115" s="42">
        <v>25.143254140054598</v>
      </c>
      <c r="W115" s="38">
        <f t="shared" si="19"/>
        <v>1.5219588932204859E+19</v>
      </c>
      <c r="X115" s="19">
        <v>82267851.670827195</v>
      </c>
      <c r="Y115" s="19">
        <v>1327549.1968881099</v>
      </c>
      <c r="Z115" s="24">
        <v>0.247</v>
      </c>
      <c r="AA115" s="24">
        <v>11.889000000000001</v>
      </c>
    </row>
    <row r="116" spans="2:27">
      <c r="B116" s="18">
        <f t="shared" si="21"/>
        <v>114</v>
      </c>
      <c r="C116" s="37" t="s">
        <v>437</v>
      </c>
      <c r="D116" s="39">
        <v>2.1255409566557991E-2</v>
      </c>
      <c r="E116" s="38">
        <f t="shared" si="17"/>
        <v>7.0879531338192736E+16</v>
      </c>
      <c r="F116" s="42">
        <v>658.10605602673195</v>
      </c>
      <c r="G116" s="38">
        <f t="shared" si="20"/>
        <v>7.3287531270544805E+20</v>
      </c>
      <c r="H116" s="42">
        <v>81.157958861336169</v>
      </c>
      <c r="I116" s="38">
        <f t="shared" si="18"/>
        <v>6.0838647903633359E+19</v>
      </c>
      <c r="J116" s="42">
        <v>1118.5563737442201</v>
      </c>
      <c r="K116" s="38">
        <f t="shared" si="11"/>
        <v>6.0228192311781884E+20</v>
      </c>
      <c r="L116" s="42">
        <v>166.94741019307003</v>
      </c>
      <c r="M116" s="38">
        <f t="shared" si="12"/>
        <v>1.2828594553357186E+20</v>
      </c>
      <c r="N116" s="42">
        <v>245.75918302279527</v>
      </c>
      <c r="O116" s="38">
        <f t="shared" si="13"/>
        <v>3.0386426663175376E+20</v>
      </c>
      <c r="P116" s="42">
        <v>18.206213779882937</v>
      </c>
      <c r="Q116" s="38">
        <f t="shared" si="14"/>
        <v>9.9565099808448041E+18</v>
      </c>
      <c r="R116" s="42">
        <v>7.4923761669207662</v>
      </c>
      <c r="S116" s="38">
        <f t="shared" si="15"/>
        <v>9.7916696524772803E+18</v>
      </c>
      <c r="T116" s="42">
        <v>4.2763423557984179</v>
      </c>
      <c r="U116" s="38">
        <f t="shared" si="16"/>
        <v>4.5887097269696927E+18</v>
      </c>
      <c r="V116" s="42">
        <v>30.989738144554792</v>
      </c>
      <c r="W116" s="38">
        <f t="shared" si="19"/>
        <v>1.9450493718402241E+19</v>
      </c>
      <c r="X116" s="19">
        <v>92626299.896852106</v>
      </c>
      <c r="Y116" s="19">
        <v>1604195.35863368</v>
      </c>
      <c r="Z116" s="24">
        <v>0.24199999999999999</v>
      </c>
      <c r="AA116" s="24">
        <v>12.077999999999998</v>
      </c>
    </row>
    <row r="117" spans="2:27">
      <c r="B117" s="18">
        <f t="shared" si="21"/>
        <v>115</v>
      </c>
      <c r="C117" s="37" t="s">
        <v>438</v>
      </c>
      <c r="D117" s="39">
        <v>1.782642312944344E-2</v>
      </c>
      <c r="E117" s="38">
        <f t="shared" si="17"/>
        <v>5.7545788535170944E+16</v>
      </c>
      <c r="F117" s="42">
        <v>575.24418358063053</v>
      </c>
      <c r="G117" s="38">
        <f t="shared" si="20"/>
        <v>6.2013239140898806E+20</v>
      </c>
      <c r="H117" s="42">
        <v>77.07829214586306</v>
      </c>
      <c r="I117" s="38">
        <f t="shared" si="18"/>
        <v>5.5934337181284827E+19</v>
      </c>
      <c r="J117" s="42">
        <v>1039.7816130991457</v>
      </c>
      <c r="K117" s="38">
        <f t="shared" si="11"/>
        <v>5.4197850181153063E+20</v>
      </c>
      <c r="L117" s="42">
        <v>119.23537738109675</v>
      </c>
      <c r="M117" s="38">
        <f t="shared" si="12"/>
        <v>8.8695686376097399E+19</v>
      </c>
      <c r="N117" s="42">
        <v>222.80888902950301</v>
      </c>
      <c r="O117" s="38">
        <f t="shared" si="13"/>
        <v>2.6668609073868413E+20</v>
      </c>
      <c r="P117" s="42">
        <v>16.029995904006977</v>
      </c>
      <c r="Q117" s="38">
        <f t="shared" si="14"/>
        <v>8.4863097994682307E+18</v>
      </c>
      <c r="R117" s="42">
        <v>5.2347782382988708</v>
      </c>
      <c r="S117" s="38">
        <f t="shared" si="15"/>
        <v>6.6226749948225812E+18</v>
      </c>
      <c r="T117" s="42">
        <v>5.7541579599788122</v>
      </c>
      <c r="U117" s="38">
        <f t="shared" si="16"/>
        <v>5.9772011876775076E+18</v>
      </c>
      <c r="V117" s="42">
        <v>18.216498657234897</v>
      </c>
      <c r="W117" s="38">
        <f t="shared" si="19"/>
        <v>1.1068164477753518E+19</v>
      </c>
      <c r="X117" s="19">
        <v>114452668.093456</v>
      </c>
      <c r="Y117" s="19">
        <v>1241164.48328176</v>
      </c>
      <c r="Z117" s="24">
        <v>0.248</v>
      </c>
      <c r="AA117" s="24">
        <v>11.981999999999999</v>
      </c>
    </row>
    <row r="118" spans="2:27">
      <c r="B118" s="18">
        <f t="shared" si="21"/>
        <v>116</v>
      </c>
      <c r="C118" s="37" t="s">
        <v>439</v>
      </c>
      <c r="D118" s="39">
        <v>2.0770230769187045E-2</v>
      </c>
      <c r="E118" s="38">
        <f t="shared" si="17"/>
        <v>6.5005679844545912E+16</v>
      </c>
      <c r="F118" s="42">
        <v>639.37642165636476</v>
      </c>
      <c r="G118" s="38">
        <f t="shared" si="20"/>
        <v>6.6826612226869271E+20</v>
      </c>
      <c r="H118" s="42">
        <v>70.89439719069091</v>
      </c>
      <c r="I118" s="38">
        <f t="shared" si="18"/>
        <v>4.9879142077194232E+19</v>
      </c>
      <c r="J118" s="42">
        <v>1158.357667744752</v>
      </c>
      <c r="K118" s="38">
        <f t="shared" si="11"/>
        <v>5.8538724133918717E+20</v>
      </c>
      <c r="L118" s="42">
        <v>126.32894808641346</v>
      </c>
      <c r="M118" s="38">
        <f t="shared" si="12"/>
        <v>9.1108919512507023E+19</v>
      </c>
      <c r="N118" s="42">
        <v>230.42331578144589</v>
      </c>
      <c r="O118" s="38">
        <f t="shared" si="13"/>
        <v>2.673960096339256E+20</v>
      </c>
      <c r="P118" s="42">
        <v>19.273739566446338</v>
      </c>
      <c r="Q118" s="38">
        <f t="shared" si="14"/>
        <v>9.8926377206049567E+18</v>
      </c>
      <c r="R118" s="42">
        <v>5.4757040135919013</v>
      </c>
      <c r="S118" s="38">
        <f t="shared" si="15"/>
        <v>6.7163878454318807E+18</v>
      </c>
      <c r="T118" s="42">
        <v>4.397620095601054</v>
      </c>
      <c r="U118" s="38">
        <f t="shared" si="16"/>
        <v>4.4288854830884326E+18</v>
      </c>
      <c r="V118" s="42">
        <v>15.216385250037845</v>
      </c>
      <c r="W118" s="38">
        <f t="shared" si="19"/>
        <v>8.9636077106303109E+18</v>
      </c>
      <c r="X118" s="19">
        <v>83059110.026412204</v>
      </c>
      <c r="Y118" s="19">
        <v>1447915.09317654</v>
      </c>
      <c r="Z118" s="24">
        <v>0.26</v>
      </c>
      <c r="AA118" s="24">
        <v>12.178999999999998</v>
      </c>
    </row>
    <row r="119" spans="2:27">
      <c r="B119" s="18">
        <f t="shared" si="21"/>
        <v>117</v>
      </c>
      <c r="C119" s="37" t="s">
        <v>440</v>
      </c>
      <c r="D119" s="39">
        <v>2.2607165364526213E-2</v>
      </c>
      <c r="E119" s="38">
        <f t="shared" si="17"/>
        <v>7.049739347286272E+16</v>
      </c>
      <c r="F119" s="42">
        <v>679.51591149893545</v>
      </c>
      <c r="G119" s="38">
        <f t="shared" si="20"/>
        <v>7.0763519542467035E+20</v>
      </c>
      <c r="H119" s="42">
        <v>79.594984697986931</v>
      </c>
      <c r="I119" s="38">
        <f t="shared" si="18"/>
        <v>5.5796856293006934E+19</v>
      </c>
      <c r="J119" s="42">
        <v>1187.7912403511291</v>
      </c>
      <c r="K119" s="38">
        <f t="shared" si="11"/>
        <v>5.9807776820876765E+20</v>
      </c>
      <c r="L119" s="42">
        <v>139.37403282702951</v>
      </c>
      <c r="M119" s="38">
        <f t="shared" si="12"/>
        <v>1.0015135953672911E+20</v>
      </c>
      <c r="N119" s="42">
        <v>239.46606908932148</v>
      </c>
      <c r="O119" s="38">
        <f t="shared" si="13"/>
        <v>2.76878638965163E+20</v>
      </c>
      <c r="P119" s="42">
        <v>21.573363754255251</v>
      </c>
      <c r="Q119" s="38">
        <f t="shared" si="14"/>
        <v>1.1032678204474249E+19</v>
      </c>
      <c r="R119" s="42">
        <v>6.0779682149225733</v>
      </c>
      <c r="S119" s="38">
        <f t="shared" si="15"/>
        <v>7.4279879953921434E+18</v>
      </c>
      <c r="T119" s="42">
        <v>4.0352596067532476</v>
      </c>
      <c r="U119" s="38">
        <f t="shared" si="16"/>
        <v>4.0491623371171395E+18</v>
      </c>
      <c r="V119" s="42">
        <v>20.052200376646535</v>
      </c>
      <c r="W119" s="38">
        <f t="shared" si="19"/>
        <v>1.1769292275980521E+19</v>
      </c>
      <c r="X119" s="19">
        <v>105465504.236105</v>
      </c>
      <c r="Y119" s="19">
        <v>1976624.55233567</v>
      </c>
      <c r="Z119" s="24">
        <v>0.25600000000000001</v>
      </c>
      <c r="AA119" s="24">
        <v>11.947999999999999</v>
      </c>
    </row>
    <row r="120" spans="2:27">
      <c r="B120" s="18">
        <f t="shared" si="21"/>
        <v>118</v>
      </c>
      <c r="C120" s="37" t="s">
        <v>441</v>
      </c>
      <c r="D120" s="39">
        <v>2.1431255106752284E-2</v>
      </c>
      <c r="E120" s="38">
        <f t="shared" si="17"/>
        <v>7.0140500920618888E+16</v>
      </c>
      <c r="F120" s="42">
        <v>618.69055712042143</v>
      </c>
      <c r="G120" s="38">
        <f t="shared" si="20"/>
        <v>6.7620377417485491E+20</v>
      </c>
      <c r="H120" s="42">
        <v>77.434319784117378</v>
      </c>
      <c r="I120" s="38">
        <f t="shared" si="18"/>
        <v>5.6970735067674386E+19</v>
      </c>
      <c r="J120" s="42">
        <v>1057.0866374435882</v>
      </c>
      <c r="K120" s="38">
        <f t="shared" si="11"/>
        <v>5.5862765559956531E+20</v>
      </c>
      <c r="L120" s="42">
        <v>124.91057475999865</v>
      </c>
      <c r="M120" s="38">
        <f t="shared" si="12"/>
        <v>9.4203816430578958E+19</v>
      </c>
      <c r="N120" s="42">
        <v>226.52545301946208</v>
      </c>
      <c r="O120" s="38">
        <f t="shared" si="13"/>
        <v>2.7488863338703657E+20</v>
      </c>
      <c r="P120" s="42">
        <v>18.977859259754823</v>
      </c>
      <c r="Q120" s="38">
        <f t="shared" si="14"/>
        <v>1.0186022113260333E+19</v>
      </c>
      <c r="R120" s="42">
        <v>5.6841645498676057</v>
      </c>
      <c r="S120" s="38">
        <f t="shared" si="15"/>
        <v>7.290775385206399E+18</v>
      </c>
      <c r="T120" s="42">
        <v>3.8963965767882787</v>
      </c>
      <c r="U120" s="38">
        <f t="shared" si="16"/>
        <v>4.1034691237885839E+18</v>
      </c>
      <c r="V120" s="42">
        <v>18.498490405012067</v>
      </c>
      <c r="W120" s="38">
        <f t="shared" si="19"/>
        <v>1.1395120165939249E+19</v>
      </c>
      <c r="X120" s="19">
        <v>105287828.805528</v>
      </c>
      <c r="Y120" s="19">
        <v>1542060.1081401301</v>
      </c>
      <c r="Z120" s="24">
        <v>0.24199999999999999</v>
      </c>
      <c r="AA120" s="24">
        <v>11.853999999999999</v>
      </c>
    </row>
    <row r="121" spans="2:27">
      <c r="B121" s="18">
        <f t="shared" si="21"/>
        <v>119</v>
      </c>
      <c r="C121" s="37" t="s">
        <v>442</v>
      </c>
      <c r="D121" s="39">
        <v>2.0176242714474681E-2</v>
      </c>
      <c r="E121" s="38">
        <f t="shared" si="17"/>
        <v>6.4223921737499424E+16</v>
      </c>
      <c r="F121" s="42">
        <v>613.73653694568463</v>
      </c>
      <c r="G121" s="38">
        <f t="shared" si="20"/>
        <v>6.5241111584728403E+20</v>
      </c>
      <c r="H121" s="42">
        <v>80.760516829279567</v>
      </c>
      <c r="I121" s="38">
        <f t="shared" si="18"/>
        <v>5.7790000145844167E+19</v>
      </c>
      <c r="J121" s="42">
        <v>1029.5870175938146</v>
      </c>
      <c r="K121" s="38">
        <f t="shared" si="11"/>
        <v>5.2918823180003102E+20</v>
      </c>
      <c r="L121" s="42">
        <v>127.24551763099339</v>
      </c>
      <c r="M121" s="38">
        <f t="shared" si="12"/>
        <v>9.3335542097442865E+19</v>
      </c>
      <c r="N121" s="42">
        <v>230.90308527075948</v>
      </c>
      <c r="O121" s="38">
        <f t="shared" si="13"/>
        <v>2.7252401659009725E+20</v>
      </c>
      <c r="P121" s="42">
        <v>19.186281172824106</v>
      </c>
      <c r="Q121" s="38">
        <f t="shared" si="14"/>
        <v>1.0015749833524122E+19</v>
      </c>
      <c r="R121" s="42">
        <v>6.5648027279245103</v>
      </c>
      <c r="S121" s="38">
        <f t="shared" si="15"/>
        <v>8.1896252197566945E+18</v>
      </c>
      <c r="T121" s="42">
        <v>4.7041937544689993</v>
      </c>
      <c r="U121" s="38">
        <f t="shared" si="16"/>
        <v>4.8184625565446851E+18</v>
      </c>
      <c r="V121" s="42">
        <v>19.921864524411003</v>
      </c>
      <c r="W121" s="38">
        <f t="shared" si="19"/>
        <v>1.1935699433451477E+19</v>
      </c>
      <c r="X121" s="19">
        <v>104992569.15550099</v>
      </c>
      <c r="Y121" s="19">
        <v>1404274.61454678</v>
      </c>
      <c r="Z121" s="24">
        <v>0.251</v>
      </c>
      <c r="AA121" s="24">
        <v>11.957999999999998</v>
      </c>
    </row>
    <row r="122" spans="2:27">
      <c r="B122" s="18">
        <f t="shared" si="21"/>
        <v>120</v>
      </c>
      <c r="C122" s="37" t="s">
        <v>443</v>
      </c>
      <c r="D122" s="39">
        <v>2.0887492384414369E-2</v>
      </c>
      <c r="E122" s="38">
        <f t="shared" si="17"/>
        <v>6.5084282596556248E+16</v>
      </c>
      <c r="F122" s="42">
        <v>612.95811386491084</v>
      </c>
      <c r="G122" s="38">
        <f t="shared" si="20"/>
        <v>6.3782782532935811E+20</v>
      </c>
      <c r="H122" s="42">
        <v>86.985761016561554</v>
      </c>
      <c r="I122" s="38">
        <f t="shared" si="18"/>
        <v>6.093054504207319E+19</v>
      </c>
      <c r="J122" s="42">
        <v>1006.9268266480005</v>
      </c>
      <c r="K122" s="38">
        <f t="shared" si="11"/>
        <v>5.0661532286500123E+20</v>
      </c>
      <c r="L122" s="42">
        <v>127.06295190935982</v>
      </c>
      <c r="M122" s="38">
        <f t="shared" si="12"/>
        <v>9.1234015870536401E+19</v>
      </c>
      <c r="N122" s="42">
        <v>237.28024197358201</v>
      </c>
      <c r="O122" s="38">
        <f t="shared" si="13"/>
        <v>2.7413842386807921E+20</v>
      </c>
      <c r="P122" s="42">
        <v>19.795887680038735</v>
      </c>
      <c r="Q122" s="38">
        <f t="shared" si="14"/>
        <v>1.0115816308479447E+19</v>
      </c>
      <c r="R122" s="42">
        <v>7.1074671247645522</v>
      </c>
      <c r="S122" s="38">
        <f t="shared" si="15"/>
        <v>8.6794158491542651E+18</v>
      </c>
      <c r="T122" s="42">
        <v>4.7118028769083491</v>
      </c>
      <c r="U122" s="38">
        <f t="shared" si="16"/>
        <v>4.7243676845801052E+18</v>
      </c>
      <c r="V122" s="42">
        <v>22.653838740657143</v>
      </c>
      <c r="W122" s="38">
        <f t="shared" si="19"/>
        <v>1.3285961382167728E+19</v>
      </c>
      <c r="X122" s="19">
        <v>100080531.08927</v>
      </c>
      <c r="Y122" s="19">
        <v>1374757.02231441</v>
      </c>
      <c r="Z122" s="24">
        <v>0.25800000000000001</v>
      </c>
      <c r="AA122" s="24">
        <v>12.032</v>
      </c>
    </row>
    <row r="123" spans="2:27">
      <c r="B123" s="18">
        <f t="shared" si="21"/>
        <v>121</v>
      </c>
      <c r="C123" s="37" t="s">
        <v>444</v>
      </c>
      <c r="D123" s="39">
        <v>1.8690944450818078E-2</v>
      </c>
      <c r="E123" s="38">
        <f t="shared" si="17"/>
        <v>6.0263610147960352E+16</v>
      </c>
      <c r="F123" s="42">
        <v>532.35148279762643</v>
      </c>
      <c r="G123" s="38">
        <f t="shared" si="20"/>
        <v>5.7319871996103052E+20</v>
      </c>
      <c r="H123" s="42">
        <v>71.485086325760051</v>
      </c>
      <c r="I123" s="38">
        <f t="shared" si="18"/>
        <v>5.1812723616121913E+19</v>
      </c>
      <c r="J123" s="42">
        <v>939.18785586923536</v>
      </c>
      <c r="K123" s="38">
        <f t="shared" si="11"/>
        <v>4.8895282369439813E+20</v>
      </c>
      <c r="L123" s="42">
        <v>115.27016888079477</v>
      </c>
      <c r="M123" s="38">
        <f t="shared" si="12"/>
        <v>8.5642406298205225E+19</v>
      </c>
      <c r="N123" s="42">
        <v>225.80195758670641</v>
      </c>
      <c r="O123" s="38">
        <f t="shared" si="13"/>
        <v>2.6994178680854145E+20</v>
      </c>
      <c r="P123" s="42">
        <v>13.840787602451151</v>
      </c>
      <c r="Q123" s="38">
        <f t="shared" si="14"/>
        <v>7.3184791210867118E+18</v>
      </c>
      <c r="R123" s="42">
        <v>5.7888451559474792</v>
      </c>
      <c r="S123" s="38">
        <f t="shared" si="15"/>
        <v>7.3147864340883497E+18</v>
      </c>
      <c r="T123" s="42">
        <v>4.4457976576866978</v>
      </c>
      <c r="U123" s="38">
        <f t="shared" si="16"/>
        <v>4.6125421783722527E+18</v>
      </c>
      <c r="V123" s="42">
        <v>13.995488325625638</v>
      </c>
      <c r="W123" s="38">
        <f t="shared" si="19"/>
        <v>8.4932384652818371E+18</v>
      </c>
      <c r="X123" s="19">
        <v>96716737.008526102</v>
      </c>
      <c r="Y123" s="19">
        <v>1536992.3135438201</v>
      </c>
      <c r="Z123" s="24">
        <v>0.246</v>
      </c>
      <c r="AA123" s="24">
        <v>11.871000000000002</v>
      </c>
    </row>
    <row r="124" spans="2:27">
      <c r="B124" s="18">
        <f t="shared" si="21"/>
        <v>122</v>
      </c>
      <c r="C124" s="37" t="s">
        <v>445</v>
      </c>
      <c r="D124" s="39">
        <v>1.8072582957681542E-2</v>
      </c>
      <c r="E124" s="38">
        <f t="shared" si="17"/>
        <v>5.7401868106911904E+16</v>
      </c>
      <c r="F124" s="42">
        <v>564.21692856401114</v>
      </c>
      <c r="G124" s="38">
        <f t="shared" si="20"/>
        <v>5.9845948924372045E+20</v>
      </c>
      <c r="H124" s="42">
        <v>79.157528639331616</v>
      </c>
      <c r="I124" s="38">
        <f t="shared" si="18"/>
        <v>5.6519082660553286E+19</v>
      </c>
      <c r="J124" s="42">
        <v>981.01790298850324</v>
      </c>
      <c r="K124" s="38">
        <f t="shared" si="11"/>
        <v>5.0312201911982817E+20</v>
      </c>
      <c r="L124" s="42">
        <v>107.13147589450389</v>
      </c>
      <c r="M124" s="38">
        <f t="shared" si="12"/>
        <v>7.8409903814000542E+19</v>
      </c>
      <c r="N124" s="42">
        <v>229.61068714015929</v>
      </c>
      <c r="O124" s="38">
        <f t="shared" si="13"/>
        <v>2.7040605683964058E+20</v>
      </c>
      <c r="P124" s="42">
        <v>18.953115418058037</v>
      </c>
      <c r="Q124" s="38">
        <f t="shared" si="14"/>
        <v>9.8723954395037102E+18</v>
      </c>
      <c r="R124" s="42">
        <v>5.5501777088123267</v>
      </c>
      <c r="S124" s="38">
        <f t="shared" si="15"/>
        <v>6.9087345768588667E+18</v>
      </c>
      <c r="T124" s="42">
        <v>5.2065446067072587</v>
      </c>
      <c r="U124" s="38">
        <f t="shared" si="16"/>
        <v>5.3213540197406525E+18</v>
      </c>
      <c r="V124" s="42">
        <v>18.72199161378639</v>
      </c>
      <c r="W124" s="38">
        <f t="shared" si="19"/>
        <v>1.1192296568736066E+19</v>
      </c>
      <c r="X124" s="19">
        <v>114950100.558759</v>
      </c>
      <c r="Y124" s="19">
        <v>1574487.8875169901</v>
      </c>
      <c r="Z124" s="24">
        <v>0.255</v>
      </c>
      <c r="AA124" s="24">
        <v>12.122000000000002</v>
      </c>
    </row>
    <row r="125" spans="2:27">
      <c r="B125" s="18">
        <f t="shared" si="21"/>
        <v>123</v>
      </c>
      <c r="C125" s="37" t="s">
        <v>446</v>
      </c>
      <c r="D125" s="39">
        <v>1.7057913447424022E-2</v>
      </c>
      <c r="E125" s="38">
        <f t="shared" si="17"/>
        <v>5.3455469960225864E+16</v>
      </c>
      <c r="F125" s="42">
        <v>540.00483578058095</v>
      </c>
      <c r="G125" s="38">
        <f t="shared" si="20"/>
        <v>5.6512788901166612E+20</v>
      </c>
      <c r="H125" s="42">
        <v>75.518599919844789</v>
      </c>
      <c r="I125" s="38">
        <f t="shared" si="18"/>
        <v>5.3200688583869465E+19</v>
      </c>
      <c r="J125" s="42">
        <v>946.07804590967532</v>
      </c>
      <c r="K125" s="38">
        <f t="shared" si="11"/>
        <v>4.7872245859493721E+20</v>
      </c>
      <c r="L125" s="42">
        <v>98.795187827030446</v>
      </c>
      <c r="M125" s="38">
        <f t="shared" si="12"/>
        <v>7.1342786902970253E+19</v>
      </c>
      <c r="N125" s="42">
        <v>223.63484531922776</v>
      </c>
      <c r="O125" s="38">
        <f t="shared" si="13"/>
        <v>2.5985090660755472E+20</v>
      </c>
      <c r="P125" s="42">
        <v>15.407332671084285</v>
      </c>
      <c r="Q125" s="38">
        <f t="shared" si="14"/>
        <v>7.9182615207917752E+18</v>
      </c>
      <c r="R125" s="42">
        <v>5.2500402090958422</v>
      </c>
      <c r="S125" s="38">
        <f t="shared" si="15"/>
        <v>6.4478465739094272E+18</v>
      </c>
      <c r="T125" s="42">
        <v>6.8853006448740715</v>
      </c>
      <c r="U125" s="38">
        <f t="shared" si="16"/>
        <v>6.9431398598615777E+18</v>
      </c>
      <c r="V125" s="42">
        <v>18.348226485479742</v>
      </c>
      <c r="W125" s="38">
        <f t="shared" si="19"/>
        <v>1.082235314699279E+19</v>
      </c>
      <c r="X125" s="19">
        <v>114766814.180305</v>
      </c>
      <c r="Y125" s="19">
        <v>1490353.00797842</v>
      </c>
      <c r="Z125" s="24">
        <v>0.25600000000000001</v>
      </c>
      <c r="AA125" s="24">
        <v>12.007</v>
      </c>
    </row>
    <row r="126" spans="2:27">
      <c r="B126" s="18">
        <f t="shared" si="21"/>
        <v>124</v>
      </c>
      <c r="C126" s="37" t="s">
        <v>447</v>
      </c>
      <c r="D126" s="39">
        <v>1.8590708754574681E-2</v>
      </c>
      <c r="E126" s="38">
        <f t="shared" si="17"/>
        <v>5.7719376110250928E+16</v>
      </c>
      <c r="F126" s="42">
        <v>529.02420428183859</v>
      </c>
      <c r="G126" s="38">
        <f t="shared" si="20"/>
        <v>5.4850939318718379E+20</v>
      </c>
      <c r="H126" s="42">
        <v>80.772571038670065</v>
      </c>
      <c r="I126" s="38">
        <f t="shared" si="18"/>
        <v>5.6375014428068913E+19</v>
      </c>
      <c r="J126" s="42">
        <v>900.32998523703179</v>
      </c>
      <c r="K126" s="38">
        <f t="shared" si="11"/>
        <v>4.5135471899470653E+20</v>
      </c>
      <c r="L126" s="42">
        <v>107.63509043117497</v>
      </c>
      <c r="M126" s="38">
        <f t="shared" si="12"/>
        <v>7.7006537188179395E+19</v>
      </c>
      <c r="N126" s="42">
        <v>220.65557049032563</v>
      </c>
      <c r="O126" s="38">
        <f t="shared" si="13"/>
        <v>2.5401484262657445E+20</v>
      </c>
      <c r="P126" s="42">
        <v>14.748792371821299</v>
      </c>
      <c r="Q126" s="38">
        <f t="shared" si="14"/>
        <v>7.5096254846767892E+18</v>
      </c>
      <c r="R126" s="42">
        <v>6.0097963802103855</v>
      </c>
      <c r="S126" s="38">
        <f t="shared" si="15"/>
        <v>7.3125905765011282E+18</v>
      </c>
      <c r="T126" s="42">
        <v>5.1522021435878198</v>
      </c>
      <c r="U126" s="38">
        <f t="shared" si="16"/>
        <v>5.1473693779771341E+18</v>
      </c>
      <c r="V126" s="42">
        <v>22.586128832904098</v>
      </c>
      <c r="W126" s="38">
        <f t="shared" si="19"/>
        <v>1.319862973122305E+19</v>
      </c>
      <c r="X126" s="19">
        <v>108147826.87127399</v>
      </c>
      <c r="Y126" s="19">
        <v>1499906.9663182599</v>
      </c>
      <c r="Z126" s="24">
        <v>0.25</v>
      </c>
      <c r="AA126" s="24">
        <v>11.616999999999999</v>
      </c>
    </row>
    <row r="127" spans="2:27">
      <c r="B127" s="18">
        <f t="shared" si="21"/>
        <v>125</v>
      </c>
      <c r="C127" s="37" t="s">
        <v>448</v>
      </c>
      <c r="D127" s="39">
        <v>2.0077096578946015E-2</v>
      </c>
      <c r="E127" s="38">
        <f t="shared" si="17"/>
        <v>6.4309155072028576E+16</v>
      </c>
      <c r="F127" s="42">
        <v>542.85283236068051</v>
      </c>
      <c r="G127" s="38">
        <f t="shared" si="20"/>
        <v>5.8067997474021383E+20</v>
      </c>
      <c r="H127" s="42">
        <v>90.10080942220587</v>
      </c>
      <c r="I127" s="38">
        <f t="shared" si="18"/>
        <v>6.4878031779667427E+19</v>
      </c>
      <c r="J127" s="42">
        <v>923.40526703820103</v>
      </c>
      <c r="K127" s="38">
        <f t="shared" si="11"/>
        <v>4.7758957132894542E+20</v>
      </c>
      <c r="L127" s="42">
        <v>127.33708300921619</v>
      </c>
      <c r="M127" s="38">
        <f t="shared" si="12"/>
        <v>9.3988523262412112E+19</v>
      </c>
      <c r="N127" s="42">
        <v>222.72491076434144</v>
      </c>
      <c r="O127" s="38">
        <f t="shared" si="13"/>
        <v>2.64520421759685E+20</v>
      </c>
      <c r="P127" s="42">
        <v>14.505275758558822</v>
      </c>
      <c r="Q127" s="38">
        <f t="shared" si="14"/>
        <v>7.6196324195789435E+18</v>
      </c>
      <c r="R127" s="42">
        <v>6.8217913937647836</v>
      </c>
      <c r="S127" s="38">
        <f t="shared" si="15"/>
        <v>8.5635955935085793E+18</v>
      </c>
      <c r="T127" s="42">
        <v>8.0762527141827416</v>
      </c>
      <c r="U127" s="38">
        <f t="shared" si="16"/>
        <v>8.3243159424695603E+18</v>
      </c>
      <c r="V127" s="42">
        <v>27.599357232644333</v>
      </c>
      <c r="W127" s="38">
        <f t="shared" si="19"/>
        <v>1.663919175850651E+19</v>
      </c>
      <c r="X127" s="19">
        <v>110397061.47782899</v>
      </c>
      <c r="Y127" s="19">
        <v>1360019.21335473</v>
      </c>
      <c r="Z127" s="24">
        <v>0.251</v>
      </c>
      <c r="AA127" s="24">
        <v>12.032999999999999</v>
      </c>
    </row>
    <row r="128" spans="2:27">
      <c r="B128" s="18">
        <f t="shared" si="21"/>
        <v>126</v>
      </c>
      <c r="C128" s="37" t="s">
        <v>449</v>
      </c>
      <c r="D128" s="39">
        <v>2.0880253833781046E-2</v>
      </c>
      <c r="E128" s="38">
        <f t="shared" si="17"/>
        <v>6.5673162612407312E+16</v>
      </c>
      <c r="F128" s="42">
        <v>570.18650198967259</v>
      </c>
      <c r="G128" s="38">
        <f t="shared" si="20"/>
        <v>5.9889672033250981E+20</v>
      </c>
      <c r="H128" s="42">
        <v>92.708878791225658</v>
      </c>
      <c r="I128" s="38">
        <f t="shared" si="18"/>
        <v>6.5549678211765305E+19</v>
      </c>
      <c r="J128" s="42">
        <v>963.5885491028821</v>
      </c>
      <c r="K128" s="38">
        <f t="shared" si="11"/>
        <v>4.8936666169909864E+20</v>
      </c>
      <c r="L128" s="42">
        <v>133.52145700097137</v>
      </c>
      <c r="M128" s="38">
        <f t="shared" si="12"/>
        <v>9.6772342417650647E+19</v>
      </c>
      <c r="N128" s="42">
        <v>228.43632626723405</v>
      </c>
      <c r="O128" s="38">
        <f t="shared" si="13"/>
        <v>2.6640099445308486E+20</v>
      </c>
      <c r="P128" s="42">
        <v>16.293113731237501</v>
      </c>
      <c r="Q128" s="38">
        <f t="shared" si="14"/>
        <v>8.4041226532338627E+18</v>
      </c>
      <c r="R128" s="42">
        <v>7.1627354318064311</v>
      </c>
      <c r="S128" s="38">
        <f t="shared" si="15"/>
        <v>8.8291091709480387E+18</v>
      </c>
      <c r="T128" s="42">
        <v>5.6775903708856266</v>
      </c>
      <c r="U128" s="38">
        <f t="shared" si="16"/>
        <v>5.7462295665367593E+18</v>
      </c>
      <c r="V128" s="42">
        <v>28.150576387120342</v>
      </c>
      <c r="W128" s="38">
        <f t="shared" si="19"/>
        <v>1.6664827099423121E+19</v>
      </c>
      <c r="X128" s="19">
        <v>95677758.883769706</v>
      </c>
      <c r="Y128" s="19">
        <v>1426014.78728569</v>
      </c>
      <c r="Z128" s="24">
        <v>0.25700000000000001</v>
      </c>
      <c r="AA128" s="24">
        <v>12.097999999999999</v>
      </c>
    </row>
    <row r="129" spans="2:27">
      <c r="B129" s="18">
        <f t="shared" si="21"/>
        <v>127</v>
      </c>
      <c r="C129" s="37" t="s">
        <v>450</v>
      </c>
      <c r="D129" s="39">
        <v>1.9537997353402205E-2</v>
      </c>
      <c r="E129" s="38">
        <f t="shared" si="17"/>
        <v>6.5228068595224024E+16</v>
      </c>
      <c r="F129" s="42">
        <v>503.56154982481678</v>
      </c>
      <c r="G129" s="38">
        <f t="shared" si="20"/>
        <v>5.6142258557149381E+20</v>
      </c>
      <c r="H129" s="42">
        <v>83.844519931754064</v>
      </c>
      <c r="I129" s="38">
        <f t="shared" si="18"/>
        <v>6.2925435995662762E+19</v>
      </c>
      <c r="J129" s="42">
        <v>840.30331001646778</v>
      </c>
      <c r="K129" s="38">
        <f t="shared" si="11"/>
        <v>4.5298220252976356E+20</v>
      </c>
      <c r="L129" s="42">
        <v>122.14755452918352</v>
      </c>
      <c r="M129" s="38">
        <f t="shared" si="12"/>
        <v>9.3969579387337605E+19</v>
      </c>
      <c r="N129" s="42">
        <v>211.75066585715322</v>
      </c>
      <c r="O129" s="38">
        <f t="shared" si="13"/>
        <v>2.6211856086622237E+20</v>
      </c>
      <c r="P129" s="42">
        <v>13.677595783735843</v>
      </c>
      <c r="Q129" s="38">
        <f t="shared" si="14"/>
        <v>7.48859551566353E+18</v>
      </c>
      <c r="R129" s="42">
        <v>7.0451925640828073</v>
      </c>
      <c r="S129" s="38">
        <f t="shared" si="15"/>
        <v>9.2179247944495032E+18</v>
      </c>
      <c r="T129" s="42">
        <v>5.4271916155910631</v>
      </c>
      <c r="U129" s="38">
        <f t="shared" si="16"/>
        <v>5.8303736439592274E+18</v>
      </c>
      <c r="V129" s="42">
        <v>26.456630689784301</v>
      </c>
      <c r="W129" s="38">
        <f t="shared" si="19"/>
        <v>1.6624568099995754E+19</v>
      </c>
      <c r="X129" s="19">
        <v>100777197.939117</v>
      </c>
      <c r="Y129" s="19">
        <v>1625131.63720138</v>
      </c>
      <c r="Z129" s="24">
        <v>0.24199999999999999</v>
      </c>
      <c r="AA129" s="24">
        <v>12.091999999999999</v>
      </c>
    </row>
    <row r="130" spans="2:27">
      <c r="B130" s="18">
        <f t="shared" si="21"/>
        <v>128</v>
      </c>
      <c r="C130" s="37" t="s">
        <v>451</v>
      </c>
      <c r="D130" s="39">
        <v>2.0281670494656647E-2</v>
      </c>
      <c r="E130" s="38">
        <f t="shared" si="17"/>
        <v>6.508843017446624E+16</v>
      </c>
      <c r="F130" s="42">
        <v>539.3358612685704</v>
      </c>
      <c r="G130" s="38">
        <f t="shared" si="20"/>
        <v>5.7801913842800289E+20</v>
      </c>
      <c r="H130" s="42">
        <v>88.686525029742683</v>
      </c>
      <c r="I130" s="38">
        <f t="shared" si="18"/>
        <v>6.3981555022289084E+19</v>
      </c>
      <c r="J130" s="42">
        <v>914.43793388381357</v>
      </c>
      <c r="K130" s="38">
        <f t="shared" si="11"/>
        <v>4.7385438104776599E+20</v>
      </c>
      <c r="L130" s="42">
        <v>129.60802966920761</v>
      </c>
      <c r="M130" s="38">
        <f t="shared" si="12"/>
        <v>9.5847329380494197E+19</v>
      </c>
      <c r="N130" s="42">
        <v>220.96351444861142</v>
      </c>
      <c r="O130" s="38">
        <f t="shared" si="13"/>
        <v>2.629294062462224E+20</v>
      </c>
      <c r="P130" s="42">
        <v>15.056006550016471</v>
      </c>
      <c r="Q130" s="38">
        <f t="shared" si="14"/>
        <v>7.924028072139479E+18</v>
      </c>
      <c r="R130" s="42">
        <v>7.3197772430657873</v>
      </c>
      <c r="S130" s="38">
        <f t="shared" si="15"/>
        <v>9.2062710870739364E+18</v>
      </c>
      <c r="T130" s="42">
        <v>5.8724276930670865</v>
      </c>
      <c r="U130" s="38">
        <f t="shared" si="16"/>
        <v>6.0643535441785958E+18</v>
      </c>
      <c r="V130" s="42">
        <v>27.871312046677566</v>
      </c>
      <c r="W130" s="38">
        <f t="shared" si="19"/>
        <v>1.6835222156718854E+19</v>
      </c>
      <c r="X130" s="19">
        <v>100253630.956808</v>
      </c>
      <c r="Y130" s="19">
        <v>1404464.38857463</v>
      </c>
      <c r="Z130" s="24">
        <v>0.252</v>
      </c>
      <c r="AA130" s="24">
        <v>12.103999999999999</v>
      </c>
    </row>
    <row r="131" spans="2:27">
      <c r="B131" s="18">
        <f t="shared" si="21"/>
        <v>129</v>
      </c>
      <c r="C131" s="37" t="s">
        <v>452</v>
      </c>
      <c r="D131" s="39">
        <v>2.0184940860990781E-2</v>
      </c>
      <c r="E131" s="38">
        <f t="shared" si="17"/>
        <v>6.7120404093396368E+16</v>
      </c>
      <c r="F131" s="42">
        <v>538.36485686163292</v>
      </c>
      <c r="G131" s="38">
        <f t="shared" si="20"/>
        <v>5.9784228511737905E+20</v>
      </c>
      <c r="H131" s="42">
        <v>84.845512823808747</v>
      </c>
      <c r="I131" s="38">
        <f t="shared" si="18"/>
        <v>6.3423913802856194E+19</v>
      </c>
      <c r="J131" s="42">
        <v>901.6224068361829</v>
      </c>
      <c r="K131" s="38">
        <f t="shared" si="11"/>
        <v>4.8410812237454167E+20</v>
      </c>
      <c r="L131" s="42">
        <v>132.1374700788314</v>
      </c>
      <c r="M131" s="38">
        <f t="shared" si="12"/>
        <v>1.0125141522657794E+20</v>
      </c>
      <c r="N131" s="42">
        <v>222.05915580034025</v>
      </c>
      <c r="O131" s="38">
        <f t="shared" si="13"/>
        <v>2.7378792035174928E+20</v>
      </c>
      <c r="P131" s="42">
        <v>12.956190778687315</v>
      </c>
      <c r="Q131" s="38">
        <f t="shared" si="14"/>
        <v>7.0654617784828385E+18</v>
      </c>
      <c r="R131" s="42">
        <v>7.5786148063134595</v>
      </c>
      <c r="S131" s="38">
        <f t="shared" si="15"/>
        <v>9.8764924221091553E+18</v>
      </c>
      <c r="T131" s="42">
        <v>6.2780086420263848</v>
      </c>
      <c r="U131" s="38">
        <f t="shared" si="16"/>
        <v>6.7176249000750572E+18</v>
      </c>
      <c r="V131" s="42">
        <v>27.058142394531334</v>
      </c>
      <c r="W131" s="38">
        <f t="shared" si="19"/>
        <v>1.6935047635369263E+19</v>
      </c>
      <c r="X131" s="19">
        <v>100447403.81539799</v>
      </c>
      <c r="Y131" s="19">
        <v>1581330.50050648</v>
      </c>
      <c r="Z131" s="24">
        <v>0.24199999999999999</v>
      </c>
      <c r="AA131" s="24">
        <v>12.043999999999997</v>
      </c>
    </row>
    <row r="132" spans="2:27">
      <c r="B132" s="18">
        <f t="shared" si="21"/>
        <v>130</v>
      </c>
      <c r="C132" s="37" t="s">
        <v>453</v>
      </c>
      <c r="D132" s="39">
        <v>2.2658754943735395E-2</v>
      </c>
      <c r="E132" s="38">
        <f t="shared" si="17"/>
        <v>7.0436055278498336E+16</v>
      </c>
      <c r="F132" s="42">
        <v>599.93369297110166</v>
      </c>
      <c r="G132" s="38">
        <f t="shared" si="20"/>
        <v>6.2279494923762611E+20</v>
      </c>
      <c r="H132" s="42">
        <v>91.853667813776667</v>
      </c>
      <c r="I132" s="38">
        <f t="shared" si="18"/>
        <v>6.41878108346933E+19</v>
      </c>
      <c r="J132" s="42">
        <v>988.57398274665877</v>
      </c>
      <c r="K132" s="38">
        <f t="shared" ref="K132:K195" si="22">J132*1/Z132*AA132*1/55.8*6.02E+23*1/(1000000)</f>
        <v>4.9620227565647711E+20</v>
      </c>
      <c r="L132" s="42">
        <v>144.79758815245319</v>
      </c>
      <c r="M132" s="38">
        <f t="shared" ref="M132:M195" si="23">L132*1/Z132*AA132*1/39.1*6.02E+23*1/(1000000)</f>
        <v>1.0372139393266557E+20</v>
      </c>
      <c r="N132" s="42">
        <v>238.32445976370809</v>
      </c>
      <c r="O132" s="38">
        <f t="shared" ref="O132:O195" si="24">N132*1/Z132*AA132*1/24.3*6.02E+23*1/(1000000)</f>
        <v>2.7469206723738262E+20</v>
      </c>
      <c r="P132" s="42">
        <v>13.63552050372798</v>
      </c>
      <c r="Q132" s="38">
        <f t="shared" ref="Q132:Q195" si="25">P132*1/Z132*AA132*1/54.94*6.02E+23*1/(1000000)</f>
        <v>6.9513129300825989E+18</v>
      </c>
      <c r="R132" s="42">
        <v>8.4215826640637594</v>
      </c>
      <c r="S132" s="38">
        <f t="shared" ref="S132:S195" si="26">R132*1/Z132*AA132*1/22.99*6.02E+23*1/(1000000)</f>
        <v>1.0259791113373938E+19</v>
      </c>
      <c r="T132" s="42">
        <v>7.244690538000115</v>
      </c>
      <c r="U132" s="38">
        <f t="shared" ref="U132:U195" si="27">T132*1/Z132*AA132*1/28*6.02E+23*1/(1000000)</f>
        <v>7.2467884213605407E+18</v>
      </c>
      <c r="V132" s="42">
        <v>29.806857917597792</v>
      </c>
      <c r="W132" s="38">
        <f t="shared" si="19"/>
        <v>1.7439600980135725E+19</v>
      </c>
      <c r="X132" s="19">
        <v>102006663.017158</v>
      </c>
      <c r="Y132" s="19">
        <v>1610746.63432282</v>
      </c>
      <c r="Z132" s="24">
        <v>0.25900000000000001</v>
      </c>
      <c r="AA132" s="24">
        <v>12.05</v>
      </c>
    </row>
    <row r="133" spans="2:27">
      <c r="B133" s="18">
        <f t="shared" si="21"/>
        <v>131</v>
      </c>
      <c r="C133" s="37" t="s">
        <v>454</v>
      </c>
      <c r="D133" s="39">
        <v>2.0411729505273587E-2</v>
      </c>
      <c r="E133" s="38">
        <f t="shared" ref="E133:E196" si="28">D133*1/Z133*AA133*1/9.01*6.02E+23*1/(1000000)</f>
        <v>6.5527985917887904E+16</v>
      </c>
      <c r="F133" s="42">
        <v>554.95197724000127</v>
      </c>
      <c r="G133" s="38">
        <f t="shared" si="20"/>
        <v>5.9495656881621225E+20</v>
      </c>
      <c r="H133" s="42">
        <v>92.239026458624963</v>
      </c>
      <c r="I133" s="38">
        <f t="shared" ref="I133:I196" si="29">H133*1/Z133*AA133*1/40.08*6.02E+23*1/(1000000)</f>
        <v>6.6566972241940513E+19</v>
      </c>
      <c r="J133" s="42">
        <v>946.28659093697445</v>
      </c>
      <c r="K133" s="38">
        <f t="shared" si="22"/>
        <v>4.9052403636284103E+20</v>
      </c>
      <c r="L133" s="42">
        <v>132.16565290123515</v>
      </c>
      <c r="M133" s="38">
        <f t="shared" si="23"/>
        <v>9.7771809845021098E+19</v>
      </c>
      <c r="N133" s="42">
        <v>227.65325260792372</v>
      </c>
      <c r="O133" s="38">
        <f t="shared" si="24"/>
        <v>2.7098134385785694E+20</v>
      </c>
      <c r="P133" s="42">
        <v>18.012926222866611</v>
      </c>
      <c r="Q133" s="38">
        <f t="shared" si="25"/>
        <v>9.4834732008025047E+18</v>
      </c>
      <c r="R133" s="42">
        <v>7.5726163408091889</v>
      </c>
      <c r="S133" s="38">
        <f t="shared" si="26"/>
        <v>9.5274963073426002E+18</v>
      </c>
      <c r="T133" s="42">
        <v>6.3686169897335656</v>
      </c>
      <c r="U133" s="38">
        <f t="shared" si="27"/>
        <v>6.5789851461384448E+18</v>
      </c>
      <c r="V133" s="42">
        <v>28.486056478342174</v>
      </c>
      <c r="W133" s="38">
        <f t="shared" ref="W133:W196" si="30">V133*1/Z133*AA133*1/47.87*6.02E+23*1/(1000000)</f>
        <v>1.7212371445292954E+19</v>
      </c>
      <c r="X133" s="19">
        <v>111782927.937409</v>
      </c>
      <c r="Y133" s="19">
        <v>1379654.13741739</v>
      </c>
      <c r="Z133" s="24">
        <v>0.25</v>
      </c>
      <c r="AA133" s="24">
        <v>12.012</v>
      </c>
    </row>
    <row r="134" spans="2:27">
      <c r="B134" s="18">
        <f t="shared" si="21"/>
        <v>132</v>
      </c>
      <c r="C134" s="37" t="s">
        <v>455</v>
      </c>
      <c r="D134" s="39">
        <v>2.0756383655755117E-2</v>
      </c>
      <c r="E134" s="38">
        <f t="shared" si="28"/>
        <v>6.6293723913614328E+16</v>
      </c>
      <c r="F134" s="42">
        <v>573.68396021821673</v>
      </c>
      <c r="G134" s="38">
        <f t="shared" ref="G134:G197" si="31">F134*1/26.98*6.02E+23*1/(1000000)*AA134*1/Z134</f>
        <v>6.118941187249676E+20</v>
      </c>
      <c r="H134" s="42">
        <v>98.166188410274486</v>
      </c>
      <c r="I134" s="38">
        <f t="shared" si="29"/>
        <v>7.048224560585003E+19</v>
      </c>
      <c r="J134" s="42">
        <v>995.10298084127453</v>
      </c>
      <c r="K134" s="38">
        <f t="shared" si="22"/>
        <v>5.1319137060339352E+20</v>
      </c>
      <c r="L134" s="42">
        <v>131.25765139915575</v>
      </c>
      <c r="M134" s="38">
        <f t="shared" si="23"/>
        <v>9.6603617245869703E+19</v>
      </c>
      <c r="N134" s="42">
        <v>231.31533031580125</v>
      </c>
      <c r="O134" s="38">
        <f t="shared" si="24"/>
        <v>2.7393256216040381E+20</v>
      </c>
      <c r="P134" s="42">
        <v>26.13485063689108</v>
      </c>
      <c r="Q134" s="38">
        <f t="shared" si="25"/>
        <v>1.3689162664321348E+19</v>
      </c>
      <c r="R134" s="42">
        <v>8.043326961311573</v>
      </c>
      <c r="S134" s="38">
        <f t="shared" si="26"/>
        <v>1.0067978249920102E+19</v>
      </c>
      <c r="T134" s="42">
        <v>3.4787236735650366</v>
      </c>
      <c r="U134" s="38">
        <f t="shared" si="27"/>
        <v>3.5752582555064668E+18</v>
      </c>
      <c r="V134" s="42">
        <v>30.740856402316151</v>
      </c>
      <c r="W134" s="38">
        <f t="shared" si="30"/>
        <v>1.847983339647905E+19</v>
      </c>
      <c r="X134" s="19">
        <v>96191118.863929406</v>
      </c>
      <c r="Y134" s="19">
        <v>1384168.0283882699</v>
      </c>
      <c r="Z134" s="24">
        <v>0.25800000000000001</v>
      </c>
      <c r="AA134" s="24">
        <v>12.333000000000002</v>
      </c>
    </row>
    <row r="135" spans="2:27">
      <c r="B135" s="18">
        <f t="shared" ref="B135:B198" si="32">B134+1</f>
        <v>133</v>
      </c>
      <c r="C135" s="37" t="s">
        <v>456</v>
      </c>
      <c r="D135" s="39">
        <v>2.1544819275130796E-2</v>
      </c>
      <c r="E135" s="38">
        <f t="shared" si="28"/>
        <v>6.8726624768540696E+16</v>
      </c>
      <c r="F135" s="42">
        <v>592.44614984619432</v>
      </c>
      <c r="G135" s="38">
        <f t="shared" si="31"/>
        <v>6.3112282564500901E+20</v>
      </c>
      <c r="H135" s="42">
        <v>96.027095493156338</v>
      </c>
      <c r="I135" s="38">
        <f t="shared" si="29"/>
        <v>6.8860953434043466E+19</v>
      </c>
      <c r="J135" s="42">
        <v>1010.1054305153145</v>
      </c>
      <c r="K135" s="38">
        <f t="shared" si="22"/>
        <v>5.2028278748969933E+20</v>
      </c>
      <c r="L135" s="42">
        <v>136.64465128524921</v>
      </c>
      <c r="M135" s="38">
        <f t="shared" si="23"/>
        <v>1.0044372968980562E+20</v>
      </c>
      <c r="N135" s="42">
        <v>237.43582728718911</v>
      </c>
      <c r="O135" s="38">
        <f t="shared" si="24"/>
        <v>2.8083221740704599E+20</v>
      </c>
      <c r="P135" s="42">
        <v>16.635876969183126</v>
      </c>
      <c r="Q135" s="38">
        <f t="shared" si="25"/>
        <v>8.7029000564237036E+18</v>
      </c>
      <c r="R135" s="42">
        <v>7.9120676251944069</v>
      </c>
      <c r="S135" s="38">
        <f t="shared" si="26"/>
        <v>9.8914046898760561E+18</v>
      </c>
      <c r="T135" s="42">
        <v>5.908229198436441</v>
      </c>
      <c r="U135" s="38">
        <f t="shared" si="27"/>
        <v>6.0646571560875336E+18</v>
      </c>
      <c r="V135" s="42">
        <v>30.582060340322034</v>
      </c>
      <c r="W135" s="38">
        <f t="shared" si="30"/>
        <v>1.8361589113149121E+19</v>
      </c>
      <c r="X135" s="19">
        <v>97445101.342231899</v>
      </c>
      <c r="Y135" s="19">
        <v>1382602.5729790099</v>
      </c>
      <c r="Z135" s="24">
        <v>0.253</v>
      </c>
      <c r="AA135" s="24">
        <v>12.079000000000001</v>
      </c>
    </row>
    <row r="136" spans="2:27">
      <c r="B136" s="18">
        <f t="shared" si="32"/>
        <v>134</v>
      </c>
      <c r="C136" s="37" t="s">
        <v>457</v>
      </c>
      <c r="D136" s="39">
        <v>2.1355918162309157E-2</v>
      </c>
      <c r="E136" s="38">
        <f t="shared" si="28"/>
        <v>7.0741172996728368E+16</v>
      </c>
      <c r="F136" s="42">
        <v>580.20184109260288</v>
      </c>
      <c r="G136" s="38">
        <f t="shared" si="31"/>
        <v>6.4182400629300265E+20</v>
      </c>
      <c r="H136" s="42">
        <v>90.309497661668743</v>
      </c>
      <c r="I136" s="38">
        <f t="shared" si="29"/>
        <v>6.7248796041655566E+19</v>
      </c>
      <c r="J136" s="42">
        <v>958.94074489794036</v>
      </c>
      <c r="K136" s="38">
        <f t="shared" si="22"/>
        <v>5.1290433877631481E+20</v>
      </c>
      <c r="L136" s="42">
        <v>132.09983932680129</v>
      </c>
      <c r="M136" s="38">
        <f t="shared" si="23"/>
        <v>1.0083338152523864E+20</v>
      </c>
      <c r="N136" s="42">
        <v>230.80977147767038</v>
      </c>
      <c r="O136" s="38">
        <f t="shared" si="24"/>
        <v>2.8348280232039947E+20</v>
      </c>
      <c r="P136" s="42">
        <v>15.616026487410013</v>
      </c>
      <c r="Q136" s="38">
        <f t="shared" si="25"/>
        <v>8.4832190580672205E+18</v>
      </c>
      <c r="R136" s="42">
        <v>8.2760883429584506</v>
      </c>
      <c r="S136" s="38">
        <f t="shared" si="26"/>
        <v>1.0743973945068765E+19</v>
      </c>
      <c r="T136" s="42">
        <v>2.9402752571147541</v>
      </c>
      <c r="U136" s="38">
        <f t="shared" si="27"/>
        <v>3.13407047263857E+18</v>
      </c>
      <c r="V136" s="42">
        <v>32.111485394822346</v>
      </c>
      <c r="W136" s="38">
        <f t="shared" si="30"/>
        <v>2.0020539102082241E+19</v>
      </c>
      <c r="X136" s="19">
        <v>100987745.809451</v>
      </c>
      <c r="Y136" s="19">
        <v>1450289.34589079</v>
      </c>
      <c r="Z136" s="24">
        <v>0.246</v>
      </c>
      <c r="AA136" s="24">
        <v>12.196</v>
      </c>
    </row>
    <row r="137" spans="2:27">
      <c r="B137" s="18">
        <f t="shared" si="32"/>
        <v>135</v>
      </c>
      <c r="C137" s="37" t="s">
        <v>458</v>
      </c>
      <c r="D137" s="39">
        <v>2.2112937521592532E-2</v>
      </c>
      <c r="E137" s="38">
        <f t="shared" si="28"/>
        <v>7.1511787096601336E+16</v>
      </c>
      <c r="F137" s="42">
        <v>600.62720302369405</v>
      </c>
      <c r="G137" s="38">
        <f t="shared" si="31"/>
        <v>6.4866286518037892E+20</v>
      </c>
      <c r="H137" s="42">
        <v>93.192031713384097</v>
      </c>
      <c r="I137" s="38">
        <f t="shared" si="29"/>
        <v>6.7749649166860665E+19</v>
      </c>
      <c r="J137" s="42">
        <v>1003.4644328020776</v>
      </c>
      <c r="K137" s="38">
        <f t="shared" si="22"/>
        <v>5.2399092834328032E+20</v>
      </c>
      <c r="L137" s="42">
        <v>136.11128768932699</v>
      </c>
      <c r="M137" s="38">
        <f t="shared" si="23"/>
        <v>1.0143162160956727E+20</v>
      </c>
      <c r="N137" s="42">
        <v>235.8095371591123</v>
      </c>
      <c r="O137" s="38">
        <f t="shared" si="24"/>
        <v>2.8275550934839178E+20</v>
      </c>
      <c r="P137" s="42">
        <v>17.644093013588236</v>
      </c>
      <c r="Q137" s="38">
        <f t="shared" si="25"/>
        <v>9.3576471873719296E+18</v>
      </c>
      <c r="R137" s="42">
        <v>8.0387168284747901</v>
      </c>
      <c r="S137" s="38">
        <f t="shared" si="26"/>
        <v>1.0188347344264704E+19</v>
      </c>
      <c r="T137" s="42">
        <v>7.2849096241393232</v>
      </c>
      <c r="U137" s="38">
        <f t="shared" si="27"/>
        <v>7.5809236092997222E+18</v>
      </c>
      <c r="V137" s="42">
        <v>31.843300566947711</v>
      </c>
      <c r="W137" s="38">
        <f t="shared" si="30"/>
        <v>1.9382537464192979E+19</v>
      </c>
      <c r="X137" s="19">
        <v>103664363.89673001</v>
      </c>
      <c r="Y137" s="19">
        <v>1429443.6715357699</v>
      </c>
      <c r="Z137" s="24">
        <v>0.254</v>
      </c>
      <c r="AA137" s="24">
        <v>12.293999999999997</v>
      </c>
    </row>
    <row r="138" spans="2:27">
      <c r="B138" s="18">
        <f t="shared" si="32"/>
        <v>136</v>
      </c>
      <c r="C138" s="37" t="s">
        <v>459</v>
      </c>
      <c r="D138" s="39">
        <v>2.130669922561779E-2</v>
      </c>
      <c r="E138" s="38">
        <f t="shared" si="28"/>
        <v>6.8519207430159592E+16</v>
      </c>
      <c r="F138" s="42">
        <v>589.8919821756632</v>
      </c>
      <c r="G138" s="38">
        <f t="shared" si="31"/>
        <v>6.335071114977567E+20</v>
      </c>
      <c r="H138" s="42">
        <v>93.317358360223935</v>
      </c>
      <c r="I138" s="38">
        <f t="shared" si="29"/>
        <v>6.7461449740379955E+19</v>
      </c>
      <c r="J138" s="42">
        <v>978.41867334370727</v>
      </c>
      <c r="K138" s="38">
        <f t="shared" si="22"/>
        <v>5.0805587796335179E+20</v>
      </c>
      <c r="L138" s="42">
        <v>132.30540154044618</v>
      </c>
      <c r="M138" s="38">
        <f t="shared" si="23"/>
        <v>9.8044167742561944E+19</v>
      </c>
      <c r="N138" s="42">
        <v>234.62158504799146</v>
      </c>
      <c r="O138" s="38">
        <f t="shared" si="24"/>
        <v>2.7975807914271788E+20</v>
      </c>
      <c r="P138" s="42">
        <v>16.708496237637188</v>
      </c>
      <c r="Q138" s="38">
        <f t="shared" si="25"/>
        <v>8.8119019609786081E+18</v>
      </c>
      <c r="R138" s="42">
        <v>7.9500931921644336</v>
      </c>
      <c r="S138" s="38">
        <f t="shared" si="26"/>
        <v>1.0019687917678664E+19</v>
      </c>
      <c r="T138" s="42">
        <v>5.9398054434652314</v>
      </c>
      <c r="U138" s="38">
        <f t="shared" si="27"/>
        <v>6.1466025984582564E+18</v>
      </c>
      <c r="V138" s="42">
        <v>31.1945168770078</v>
      </c>
      <c r="W138" s="38">
        <f t="shared" si="30"/>
        <v>1.888146913359421E+19</v>
      </c>
      <c r="X138" s="19">
        <v>108190391.679033</v>
      </c>
      <c r="Y138" s="19">
        <v>1448009.3729498</v>
      </c>
      <c r="Z138" s="24">
        <v>0.252</v>
      </c>
      <c r="AA138" s="24">
        <v>12.129000000000001</v>
      </c>
    </row>
    <row r="139" spans="2:27">
      <c r="B139" s="18">
        <f t="shared" si="32"/>
        <v>137</v>
      </c>
      <c r="C139" s="37" t="s">
        <v>460</v>
      </c>
      <c r="D139" s="39">
        <v>2.0538989921659315E-2</v>
      </c>
      <c r="E139" s="38">
        <f t="shared" si="28"/>
        <v>6.7455813489401328E+16</v>
      </c>
      <c r="F139" s="42">
        <v>571.81601369193049</v>
      </c>
      <c r="G139" s="38">
        <f t="shared" si="31"/>
        <v>6.2716160303791682E+20</v>
      </c>
      <c r="H139" s="42">
        <v>92.649480820624717</v>
      </c>
      <c r="I139" s="38">
        <f t="shared" si="29"/>
        <v>6.8403822345993282E+19</v>
      </c>
      <c r="J139" s="42">
        <v>948.89613900390009</v>
      </c>
      <c r="K139" s="38">
        <f t="shared" si="22"/>
        <v>5.0321036015056906E+20</v>
      </c>
      <c r="L139" s="42">
        <v>125.65577495780427</v>
      </c>
      <c r="M139" s="38">
        <f t="shared" si="23"/>
        <v>9.5097869793385447E+19</v>
      </c>
      <c r="N139" s="42">
        <v>232.32140076733424</v>
      </c>
      <c r="O139" s="38">
        <f t="shared" si="24"/>
        <v>2.8290982966716812E+20</v>
      </c>
      <c r="P139" s="42">
        <v>15.523931110258493</v>
      </c>
      <c r="Q139" s="38">
        <f t="shared" si="25"/>
        <v>8.3613835368622909E+18</v>
      </c>
      <c r="R139" s="42">
        <v>7.7846872955738808</v>
      </c>
      <c r="S139" s="38">
        <f t="shared" si="26"/>
        <v>1.0019990135650626E+19</v>
      </c>
      <c r="T139" s="42">
        <v>9.4547158929559245</v>
      </c>
      <c r="U139" s="38">
        <f t="shared" si="27"/>
        <v>9.9920717764312904E+18</v>
      </c>
      <c r="V139" s="42">
        <v>30.170631612036413</v>
      </c>
      <c r="W139" s="38">
        <f t="shared" si="30"/>
        <v>1.8650310554969047E+19</v>
      </c>
      <c r="X139" s="19">
        <v>104297409.894457</v>
      </c>
      <c r="Y139" s="19">
        <v>1396563.4753960001</v>
      </c>
      <c r="Z139" s="24">
        <v>0.245</v>
      </c>
      <c r="AA139" s="24">
        <v>12.042999999999999</v>
      </c>
    </row>
    <row r="140" spans="2:27">
      <c r="B140" s="18">
        <f t="shared" si="32"/>
        <v>138</v>
      </c>
      <c r="C140" s="37" t="s">
        <v>461</v>
      </c>
      <c r="D140" s="39">
        <v>2.1007510056792095E-2</v>
      </c>
      <c r="E140" s="38">
        <f t="shared" si="28"/>
        <v>6.7062572768524536E+16</v>
      </c>
      <c r="F140" s="42">
        <v>587.08257987989259</v>
      </c>
      <c r="G140" s="38">
        <f t="shared" si="31"/>
        <v>6.2587509468352505E+20</v>
      </c>
      <c r="H140" s="42">
        <v>92.65338264479108</v>
      </c>
      <c r="I140" s="38">
        <f t="shared" si="29"/>
        <v>6.6491171986556649E+19</v>
      </c>
      <c r="J140" s="42">
        <v>976.85447681962</v>
      </c>
      <c r="K140" s="38">
        <f t="shared" si="22"/>
        <v>5.035308614411246E+20</v>
      </c>
      <c r="L140" s="42">
        <v>130.25356943282424</v>
      </c>
      <c r="M140" s="38">
        <f t="shared" si="23"/>
        <v>9.5817160688312697E+19</v>
      </c>
      <c r="N140" s="42">
        <v>235.04315254519545</v>
      </c>
      <c r="O140" s="38">
        <f t="shared" si="24"/>
        <v>2.7820936905865845E+20</v>
      </c>
      <c r="P140" s="42">
        <v>15.690762890872104</v>
      </c>
      <c r="Q140" s="38">
        <f t="shared" si="25"/>
        <v>8.2145887485281772E+18</v>
      </c>
      <c r="R140" s="42">
        <v>7.8351323217809208</v>
      </c>
      <c r="S140" s="38">
        <f t="shared" si="26"/>
        <v>9.8025210931069952E+18</v>
      </c>
      <c r="T140" s="42">
        <v>5.356166700688215</v>
      </c>
      <c r="U140" s="38">
        <f t="shared" si="27"/>
        <v>5.5020746093883863E+18</v>
      </c>
      <c r="V140" s="42">
        <v>30.71120877910646</v>
      </c>
      <c r="W140" s="38">
        <f t="shared" si="30"/>
        <v>1.8452869242913907E+19</v>
      </c>
      <c r="X140" s="19">
        <v>100698229.372502</v>
      </c>
      <c r="Y140" s="19">
        <v>1447514.65796517</v>
      </c>
      <c r="Z140" s="24">
        <v>0.253</v>
      </c>
      <c r="AA140" s="24">
        <v>12.088000000000001</v>
      </c>
    </row>
    <row r="141" spans="2:27">
      <c r="B141" s="18">
        <f t="shared" si="32"/>
        <v>139</v>
      </c>
      <c r="C141" s="37" t="s">
        <v>462</v>
      </c>
      <c r="D141" s="39">
        <v>2.153637908329931E-2</v>
      </c>
      <c r="E141" s="38">
        <f t="shared" si="28"/>
        <v>6.9498753487690656E+16</v>
      </c>
      <c r="F141" s="42">
        <v>592.69636222161591</v>
      </c>
      <c r="G141" s="38">
        <f t="shared" si="31"/>
        <v>6.3873311922626245E+20</v>
      </c>
      <c r="H141" s="42">
        <v>94.048467402952099</v>
      </c>
      <c r="I141" s="38">
        <f t="shared" si="29"/>
        <v>6.8226505720076108E+19</v>
      </c>
      <c r="J141" s="42">
        <v>989.63738687821728</v>
      </c>
      <c r="K141" s="38">
        <f t="shared" si="22"/>
        <v>5.1566898812409151E+20</v>
      </c>
      <c r="L141" s="42">
        <v>130.08372714337395</v>
      </c>
      <c r="M141" s="38">
        <f t="shared" si="23"/>
        <v>9.6733150730286973E+19</v>
      </c>
      <c r="N141" s="42">
        <v>236.08566821551003</v>
      </c>
      <c r="O141" s="38">
        <f t="shared" si="24"/>
        <v>2.8248309913032629E+20</v>
      </c>
      <c r="P141" s="42">
        <v>15.534016002814415</v>
      </c>
      <c r="Q141" s="38">
        <f t="shared" si="25"/>
        <v>8.220991748798548E+18</v>
      </c>
      <c r="R141" s="42">
        <v>7.3992191884665299</v>
      </c>
      <c r="S141" s="38">
        <f t="shared" si="26"/>
        <v>9.3578491627759227E+18</v>
      </c>
      <c r="T141" s="42">
        <v>6.1396254385870135</v>
      </c>
      <c r="U141" s="38">
        <f t="shared" si="27"/>
        <v>6.3754811303346698E+18</v>
      </c>
      <c r="V141" s="42">
        <v>30.410190059671919</v>
      </c>
      <c r="W141" s="38">
        <f t="shared" si="30"/>
        <v>1.8470762585658712E+19</v>
      </c>
      <c r="X141" s="19">
        <v>103652308.099987</v>
      </c>
      <c r="Y141" s="19">
        <v>1367178.0352431999</v>
      </c>
      <c r="Z141" s="24">
        <v>0.248</v>
      </c>
      <c r="AA141" s="24">
        <v>11.978000000000002</v>
      </c>
    </row>
    <row r="142" spans="2:27">
      <c r="B142" s="18">
        <f t="shared" si="32"/>
        <v>140</v>
      </c>
      <c r="C142" s="37" t="s">
        <v>463</v>
      </c>
      <c r="D142" s="39">
        <v>2.0092477495635912E-2</v>
      </c>
      <c r="E142" s="38">
        <f t="shared" si="28"/>
        <v>6.5705336404398904E+16</v>
      </c>
      <c r="F142" s="42">
        <v>559.59165228963036</v>
      </c>
      <c r="G142" s="38">
        <f t="shared" si="31"/>
        <v>6.111125822362296E+20</v>
      </c>
      <c r="H142" s="42">
        <v>92.856625576632993</v>
      </c>
      <c r="I142" s="38">
        <f t="shared" si="29"/>
        <v>6.8261704433069449E+19</v>
      </c>
      <c r="J142" s="42">
        <v>945.52948392720339</v>
      </c>
      <c r="K142" s="38">
        <f t="shared" si="22"/>
        <v>4.992669527761052E+20</v>
      </c>
      <c r="L142" s="42">
        <v>121.04591082939349</v>
      </c>
      <c r="M142" s="38">
        <f t="shared" si="23"/>
        <v>9.1214799719453966E+19</v>
      </c>
      <c r="N142" s="42">
        <v>228.24813472390429</v>
      </c>
      <c r="O142" s="38">
        <f t="shared" si="24"/>
        <v>2.7675336308340094E+20</v>
      </c>
      <c r="P142" s="42">
        <v>16.527359062140789</v>
      </c>
      <c r="Q142" s="38">
        <f t="shared" si="25"/>
        <v>8.8635306512053791E+18</v>
      </c>
      <c r="R142" s="42">
        <v>7.3497609585467991</v>
      </c>
      <c r="S142" s="38">
        <f t="shared" si="26"/>
        <v>9.4194639159266836E+18</v>
      </c>
      <c r="T142" s="42">
        <v>8.8660395534796219</v>
      </c>
      <c r="U142" s="38">
        <f t="shared" si="27"/>
        <v>9.32961187158434E+18</v>
      </c>
      <c r="V142" s="42">
        <v>28.803669134585473</v>
      </c>
      <c r="W142" s="38">
        <f t="shared" si="30"/>
        <v>1.7728677082864734E+19</v>
      </c>
      <c r="X142" s="19">
        <v>102338191.68204901</v>
      </c>
      <c r="Y142" s="19">
        <v>1373353.80427655</v>
      </c>
      <c r="Z142" s="24">
        <v>0.248</v>
      </c>
      <c r="AA142" s="24">
        <v>12.137999999999998</v>
      </c>
    </row>
    <row r="143" spans="2:27">
      <c r="B143" s="18">
        <f t="shared" si="32"/>
        <v>141</v>
      </c>
      <c r="C143" s="37" t="s">
        <v>464</v>
      </c>
      <c r="D143" s="39">
        <v>1.9615431602616602E-2</v>
      </c>
      <c r="E143" s="38">
        <f t="shared" si="28"/>
        <v>6.0746226790047736E+16</v>
      </c>
      <c r="F143" s="42">
        <v>546.58987239467774</v>
      </c>
      <c r="G143" s="38">
        <f t="shared" si="31"/>
        <v>5.6528292188535842E+20</v>
      </c>
      <c r="H143" s="42">
        <v>92.458337818490364</v>
      </c>
      <c r="I143" s="38">
        <f t="shared" si="29"/>
        <v>6.4367197171856065E+19</v>
      </c>
      <c r="J143" s="42">
        <v>936.13435831159995</v>
      </c>
      <c r="K143" s="38">
        <f t="shared" si="22"/>
        <v>4.6811247597958916E+20</v>
      </c>
      <c r="L143" s="42">
        <v>114.28287793643376</v>
      </c>
      <c r="M143" s="38">
        <f t="shared" si="23"/>
        <v>8.1555009161046819E+19</v>
      </c>
      <c r="N143" s="42">
        <v>227.36085521122408</v>
      </c>
      <c r="O143" s="38">
        <f t="shared" si="24"/>
        <v>2.610692071893918E+20</v>
      </c>
      <c r="P143" s="42">
        <v>16.267014383097973</v>
      </c>
      <c r="Q143" s="38">
        <f t="shared" si="25"/>
        <v>8.2616239939437148E+18</v>
      </c>
      <c r="R143" s="42">
        <v>7.203750094439461</v>
      </c>
      <c r="S143" s="38">
        <f t="shared" si="26"/>
        <v>8.7431090804748114E+18</v>
      </c>
      <c r="T143" s="42">
        <v>7.9060604506494396</v>
      </c>
      <c r="U143" s="38">
        <f t="shared" si="27"/>
        <v>7.8785868905834332E+18</v>
      </c>
      <c r="V143" s="42">
        <v>26.946550584960274</v>
      </c>
      <c r="W143" s="38">
        <f t="shared" si="30"/>
        <v>1.5706737351305013E+19</v>
      </c>
      <c r="X143" s="19">
        <v>96703833.120640904</v>
      </c>
      <c r="Y143" s="19">
        <v>1210011.78261821</v>
      </c>
      <c r="Z143" s="24">
        <v>0.26</v>
      </c>
      <c r="AA143" s="24">
        <v>12.050999999999998</v>
      </c>
    </row>
    <row r="144" spans="2:27">
      <c r="B144" s="18">
        <f t="shared" si="32"/>
        <v>142</v>
      </c>
      <c r="C144" s="37" t="s">
        <v>465</v>
      </c>
      <c r="D144" s="39">
        <v>1.7495734930432199E-2</v>
      </c>
      <c r="E144" s="38">
        <f t="shared" si="28"/>
        <v>5.6599639753503008E+16</v>
      </c>
      <c r="F144" s="42">
        <v>503.64053189830719</v>
      </c>
      <c r="G144" s="38">
        <f t="shared" si="31"/>
        <v>5.4410785579171768E+20</v>
      </c>
      <c r="H144" s="42">
        <v>91.183749822534608</v>
      </c>
      <c r="I144" s="38">
        <f t="shared" si="29"/>
        <v>6.6312591865983607E+19</v>
      </c>
      <c r="J144" s="42">
        <v>863.85587158265923</v>
      </c>
      <c r="K144" s="38">
        <f t="shared" si="22"/>
        <v>4.5124599274737055E+20</v>
      </c>
      <c r="L144" s="42">
        <v>104.13262844839547</v>
      </c>
      <c r="M144" s="38">
        <f t="shared" si="23"/>
        <v>7.7627632466255348E+19</v>
      </c>
      <c r="N144" s="42">
        <v>214.78771104293614</v>
      </c>
      <c r="O144" s="38">
        <f t="shared" si="24"/>
        <v>2.5763770621013744E+20</v>
      </c>
      <c r="P144" s="42">
        <v>17.411808416743924</v>
      </c>
      <c r="Q144" s="38">
        <f t="shared" si="25"/>
        <v>9.2376497670468997E+18</v>
      </c>
      <c r="R144" s="42">
        <v>6.1228658312373945</v>
      </c>
      <c r="S144" s="38">
        <f t="shared" si="26"/>
        <v>7.7628651024628552E+18</v>
      </c>
      <c r="T144" s="42">
        <v>6.7618101583140415</v>
      </c>
      <c r="U144" s="38">
        <f t="shared" si="27"/>
        <v>7.0390039655808614E+18</v>
      </c>
      <c r="V144" s="42">
        <v>25.487658610825665</v>
      </c>
      <c r="W144" s="38">
        <f t="shared" si="30"/>
        <v>1.5519323340738847E+19</v>
      </c>
      <c r="X144" s="19">
        <v>88424904.107249096</v>
      </c>
      <c r="Y144" s="19">
        <v>1173291.30929831</v>
      </c>
      <c r="Z144" s="24">
        <v>0.251</v>
      </c>
      <c r="AA144" s="24">
        <v>12.152999999999999</v>
      </c>
    </row>
    <row r="145" spans="2:27">
      <c r="B145" s="18">
        <f t="shared" si="32"/>
        <v>143</v>
      </c>
      <c r="C145" s="37" t="s">
        <v>466</v>
      </c>
      <c r="D145" s="39">
        <v>1.9019945284093617E-2</v>
      </c>
      <c r="E145" s="38">
        <f t="shared" si="28"/>
        <v>5.9995135397076528E+16</v>
      </c>
      <c r="F145" s="42">
        <v>535.17157195353059</v>
      </c>
      <c r="G145" s="38">
        <f t="shared" si="31"/>
        <v>5.6374493901987283E+20</v>
      </c>
      <c r="H145" s="42">
        <v>111.03323867958953</v>
      </c>
      <c r="I145" s="38">
        <f t="shared" si="29"/>
        <v>7.8733010973138797E+19</v>
      </c>
      <c r="J145" s="42">
        <v>901.00231615749317</v>
      </c>
      <c r="K145" s="38">
        <f t="shared" si="22"/>
        <v>4.5890551185914089E+20</v>
      </c>
      <c r="L145" s="42">
        <v>112.31757357001378</v>
      </c>
      <c r="M145" s="38">
        <f t="shared" si="23"/>
        <v>8.1639910666577363E+19</v>
      </c>
      <c r="N145" s="42">
        <v>223.39587324860844</v>
      </c>
      <c r="O145" s="38">
        <f t="shared" si="24"/>
        <v>2.6127655319137727E+20</v>
      </c>
      <c r="P145" s="42">
        <v>23.333390203153915</v>
      </c>
      <c r="Q145" s="38">
        <f t="shared" si="25"/>
        <v>1.20703747595601E+19</v>
      </c>
      <c r="R145" s="42">
        <v>6.987073133440644</v>
      </c>
      <c r="S145" s="38">
        <f t="shared" si="26"/>
        <v>8.6374964776560364E+18</v>
      </c>
      <c r="T145" s="42">
        <v>6.2499654085202154</v>
      </c>
      <c r="U145" s="38">
        <f t="shared" si="27"/>
        <v>6.3438243248399954E+18</v>
      </c>
      <c r="V145" s="42">
        <v>26.951355774278635</v>
      </c>
      <c r="W145" s="38">
        <f t="shared" si="30"/>
        <v>1.6001060050348114E+19</v>
      </c>
      <c r="X145" s="19">
        <v>81091770.326059103</v>
      </c>
      <c r="Y145" s="19">
        <v>1202658.46626383</v>
      </c>
      <c r="Z145" s="24">
        <v>0.25700000000000001</v>
      </c>
      <c r="AA145" s="24">
        <v>12.132999999999997</v>
      </c>
    </row>
    <row r="146" spans="2:27">
      <c r="B146" s="18">
        <f t="shared" si="32"/>
        <v>144</v>
      </c>
      <c r="C146" s="37" t="s">
        <v>467</v>
      </c>
      <c r="D146" s="39">
        <v>1.7600061912043531E-2</v>
      </c>
      <c r="E146" s="38">
        <f t="shared" si="28"/>
        <v>5.4555471863399328E+16</v>
      </c>
      <c r="F146" s="42">
        <v>507.9125544545285</v>
      </c>
      <c r="G146" s="38">
        <f t="shared" si="31"/>
        <v>5.2577013594597065E+20</v>
      </c>
      <c r="H146" s="42">
        <v>91.985228136489411</v>
      </c>
      <c r="I146" s="38">
        <f t="shared" si="29"/>
        <v>6.4097234013777961E+19</v>
      </c>
      <c r="J146" s="42">
        <v>867.58527147847519</v>
      </c>
      <c r="K146" s="38">
        <f t="shared" si="22"/>
        <v>4.3423705796733691E+20</v>
      </c>
      <c r="L146" s="42">
        <v>103.18927804748674</v>
      </c>
      <c r="M146" s="38">
        <f t="shared" si="23"/>
        <v>7.3706659450519077E+19</v>
      </c>
      <c r="N146" s="42">
        <v>218.25774202357974</v>
      </c>
      <c r="O146" s="38">
        <f t="shared" si="24"/>
        <v>2.5084895502146948E+20</v>
      </c>
      <c r="P146" s="42">
        <v>12.534840168335043</v>
      </c>
      <c r="Q146" s="38">
        <f t="shared" si="25"/>
        <v>6.3720482758615593E+18</v>
      </c>
      <c r="R146" s="42">
        <v>6.62819793035362</v>
      </c>
      <c r="S146" s="38">
        <f t="shared" si="26"/>
        <v>8.0520304652861993E+18</v>
      </c>
      <c r="T146" s="42">
        <v>6.2234553275272031</v>
      </c>
      <c r="U146" s="38">
        <f t="shared" si="27"/>
        <v>6.2075818840750858E+18</v>
      </c>
      <c r="V146" s="42">
        <v>24.076948575796013</v>
      </c>
      <c r="W146" s="38">
        <f t="shared" si="30"/>
        <v>1.4047108262347031E+19</v>
      </c>
      <c r="X146" s="19">
        <v>84373165.775085896</v>
      </c>
      <c r="Y146" s="19">
        <v>1239674.79538113</v>
      </c>
      <c r="Z146" s="24">
        <v>0.25700000000000001</v>
      </c>
      <c r="AA146" s="24">
        <v>11.923</v>
      </c>
    </row>
    <row r="147" spans="2:27">
      <c r="B147" s="18">
        <f t="shared" si="32"/>
        <v>145</v>
      </c>
      <c r="C147" s="37" t="s">
        <v>468</v>
      </c>
      <c r="D147" s="39">
        <v>1.6670935583101797E-2</v>
      </c>
      <c r="E147" s="38">
        <f t="shared" si="28"/>
        <v>5.3095591128692768E+16</v>
      </c>
      <c r="F147" s="42">
        <v>494.1907263435599</v>
      </c>
      <c r="G147" s="38">
        <f t="shared" si="31"/>
        <v>5.2562489212348865E+20</v>
      </c>
      <c r="H147" s="42">
        <v>90.51356391632622</v>
      </c>
      <c r="I147" s="38">
        <f t="shared" si="29"/>
        <v>6.4805106748972253E+19</v>
      </c>
      <c r="J147" s="42">
        <v>851.17259863998333</v>
      </c>
      <c r="K147" s="38">
        <f t="shared" si="22"/>
        <v>4.3773040409977166E+20</v>
      </c>
      <c r="L147" s="42">
        <v>97.837560974279654</v>
      </c>
      <c r="M147" s="38">
        <f t="shared" si="23"/>
        <v>7.180457862990277E+19</v>
      </c>
      <c r="N147" s="42">
        <v>214.39338458337949</v>
      </c>
      <c r="O147" s="38">
        <f t="shared" si="24"/>
        <v>2.5317941073886773E+20</v>
      </c>
      <c r="P147" s="42">
        <v>16.368290915873406</v>
      </c>
      <c r="Q147" s="38">
        <f t="shared" si="25"/>
        <v>8.5494456938399795E+18</v>
      </c>
      <c r="R147" s="42">
        <v>6.0482279689982628</v>
      </c>
      <c r="S147" s="38">
        <f t="shared" si="26"/>
        <v>7.5494003824112681E+18</v>
      </c>
      <c r="T147" s="42">
        <v>8.1231753498308183</v>
      </c>
      <c r="U147" s="38">
        <f t="shared" si="27"/>
        <v>8.325130974140842E+18</v>
      </c>
      <c r="V147" s="42">
        <v>23.995653204957058</v>
      </c>
      <c r="W147" s="38">
        <f t="shared" si="30"/>
        <v>1.4384422381298895E+19</v>
      </c>
      <c r="X147" s="19">
        <v>83570077.815297201</v>
      </c>
      <c r="Y147" s="19">
        <v>1188468.9396802499</v>
      </c>
      <c r="Z147" s="24">
        <v>0.253</v>
      </c>
      <c r="AA147" s="24">
        <v>12.06</v>
      </c>
    </row>
    <row r="148" spans="2:27">
      <c r="B148" s="18">
        <f t="shared" si="32"/>
        <v>146</v>
      </c>
      <c r="C148" s="37" t="s">
        <v>469</v>
      </c>
      <c r="D148" s="39">
        <v>1.6950793213219597E-2</v>
      </c>
      <c r="E148" s="38">
        <f t="shared" si="28"/>
        <v>5.4297693026163448E+16</v>
      </c>
      <c r="F148" s="42">
        <v>479.25233933643636</v>
      </c>
      <c r="G148" s="38">
        <f t="shared" si="31"/>
        <v>5.1267063111346461E+20</v>
      </c>
      <c r="H148" s="42">
        <v>83.037884296710416</v>
      </c>
      <c r="I148" s="38">
        <f t="shared" si="29"/>
        <v>5.9794977322938417E+19</v>
      </c>
      <c r="J148" s="42">
        <v>844.66980500428565</v>
      </c>
      <c r="K148" s="38">
        <f t="shared" si="22"/>
        <v>4.3688679022940232E+20</v>
      </c>
      <c r="L148" s="42">
        <v>99.534926021653106</v>
      </c>
      <c r="M148" s="38">
        <f t="shared" si="23"/>
        <v>7.3470819431831421E+19</v>
      </c>
      <c r="N148" s="42">
        <v>209.65118927533589</v>
      </c>
      <c r="O148" s="38">
        <f t="shared" si="24"/>
        <v>2.4900450231921177E+20</v>
      </c>
      <c r="P148" s="42">
        <v>14.519984942555572</v>
      </c>
      <c r="Q148" s="38">
        <f t="shared" si="25"/>
        <v>7.6277008811426918E+18</v>
      </c>
      <c r="R148" s="42">
        <v>6.2443817202312175</v>
      </c>
      <c r="S148" s="38">
        <f t="shared" si="26"/>
        <v>7.8391074162675139E+18</v>
      </c>
      <c r="T148" s="42">
        <v>7.3183765788430311</v>
      </c>
      <c r="U148" s="38">
        <f t="shared" si="27"/>
        <v>7.5434994797765786E+18</v>
      </c>
      <c r="V148" s="42">
        <v>22.710289572051924</v>
      </c>
      <c r="W148" s="38">
        <f t="shared" si="30"/>
        <v>1.3692267883927048E+19</v>
      </c>
      <c r="X148" s="19">
        <v>81436688.462171897</v>
      </c>
      <c r="Y148" s="19">
        <v>1203813.2300628801</v>
      </c>
      <c r="Z148" s="24">
        <v>0.24299999999999999</v>
      </c>
      <c r="AA148" s="24">
        <v>11.650000000000002</v>
      </c>
    </row>
    <row r="149" spans="2:27">
      <c r="B149" s="18">
        <f t="shared" si="32"/>
        <v>147</v>
      </c>
      <c r="C149" s="37" t="s">
        <v>470</v>
      </c>
      <c r="D149" s="39">
        <v>1.7011316043477488E-2</v>
      </c>
      <c r="E149" s="38">
        <f t="shared" si="28"/>
        <v>5.366810623428996E+16</v>
      </c>
      <c r="F149" s="42">
        <v>498.6105125834664</v>
      </c>
      <c r="G149" s="38">
        <f t="shared" si="31"/>
        <v>5.2531842570525213E+20</v>
      </c>
      <c r="H149" s="42">
        <v>104.41517215536435</v>
      </c>
      <c r="I149" s="38">
        <f t="shared" si="29"/>
        <v>7.4052384015181545E+19</v>
      </c>
      <c r="J149" s="42">
        <v>857.74974672045767</v>
      </c>
      <c r="K149" s="38">
        <f t="shared" si="22"/>
        <v>4.3694779104253365E+20</v>
      </c>
      <c r="L149" s="42">
        <v>100.0476892130376</v>
      </c>
      <c r="M149" s="38">
        <f t="shared" si="23"/>
        <v>7.2733326955459633E+19</v>
      </c>
      <c r="N149" s="42">
        <v>217.609909544168</v>
      </c>
      <c r="O149" s="38">
        <f t="shared" si="24"/>
        <v>2.5455143134549076E+20</v>
      </c>
      <c r="P149" s="42">
        <v>19.159571184645547</v>
      </c>
      <c r="Q149" s="38">
        <f t="shared" si="25"/>
        <v>9.912889801825237E+18</v>
      </c>
      <c r="R149" s="42">
        <v>6.7960029978448713</v>
      </c>
      <c r="S149" s="38">
        <f t="shared" si="26"/>
        <v>8.4026783460354447E+18</v>
      </c>
      <c r="T149" s="42">
        <v>6.6413994749922702</v>
      </c>
      <c r="U149" s="38">
        <f t="shared" si="27"/>
        <v>6.7422479631290685E+18</v>
      </c>
      <c r="V149" s="42">
        <v>25.99396861532685</v>
      </c>
      <c r="W149" s="38">
        <f t="shared" si="30"/>
        <v>1.5435201783241478E+19</v>
      </c>
      <c r="X149" s="19">
        <v>84420946.932169393</v>
      </c>
      <c r="Y149" s="19">
        <v>1113165.33597482</v>
      </c>
      <c r="Z149" s="24">
        <v>0.25700000000000001</v>
      </c>
      <c r="AA149" s="24">
        <v>12.135</v>
      </c>
    </row>
    <row r="150" spans="2:27">
      <c r="B150" s="18">
        <f t="shared" si="32"/>
        <v>148</v>
      </c>
      <c r="C150" s="37" t="s">
        <v>471</v>
      </c>
      <c r="D150" s="39">
        <v>1.8471510611156504E-2</v>
      </c>
      <c r="E150" s="38">
        <f t="shared" si="28"/>
        <v>5.8878468617604024E+16</v>
      </c>
      <c r="F150" s="42">
        <v>510.91956139882058</v>
      </c>
      <c r="G150" s="38">
        <f t="shared" si="31"/>
        <v>5.4386294292430239E+20</v>
      </c>
      <c r="H150" s="42">
        <v>105.64221497073892</v>
      </c>
      <c r="I150" s="38">
        <f t="shared" si="29"/>
        <v>7.5698743100269773E+19</v>
      </c>
      <c r="J150" s="42">
        <v>869.88203436959986</v>
      </c>
      <c r="K150" s="38">
        <f t="shared" si="22"/>
        <v>4.4771850568611856E+20</v>
      </c>
      <c r="L150" s="42">
        <v>105.95529527581363</v>
      </c>
      <c r="M150" s="38">
        <f t="shared" si="23"/>
        <v>7.7826014702337163E+19</v>
      </c>
      <c r="N150" s="42">
        <v>216.99962222553859</v>
      </c>
      <c r="O150" s="38">
        <f t="shared" si="24"/>
        <v>2.564670564102339E+20</v>
      </c>
      <c r="P150" s="42">
        <v>15.431711608784235</v>
      </c>
      <c r="Q150" s="38">
        <f t="shared" si="25"/>
        <v>8.0668564083122852E+18</v>
      </c>
      <c r="R150" s="42">
        <v>6.9959046013770108</v>
      </c>
      <c r="S150" s="38">
        <f t="shared" si="26"/>
        <v>8.7394437295705508E+18</v>
      </c>
      <c r="T150" s="42">
        <v>7.7860474409426139</v>
      </c>
      <c r="U150" s="38">
        <f t="shared" si="27"/>
        <v>7.9861579844491837E+18</v>
      </c>
      <c r="V150" s="42">
        <v>26.174086626837639</v>
      </c>
      <c r="W150" s="38">
        <f t="shared" si="30"/>
        <v>1.5703157658770495E+19</v>
      </c>
      <c r="X150" s="19">
        <v>75796054.535778195</v>
      </c>
      <c r="Y150" s="19">
        <v>1214983.8208316099</v>
      </c>
      <c r="Z150" s="24">
        <v>0.25600000000000001</v>
      </c>
      <c r="AA150" s="24">
        <v>12.213000000000001</v>
      </c>
    </row>
    <row r="151" spans="2:27">
      <c r="B151" s="18">
        <f t="shared" si="32"/>
        <v>149</v>
      </c>
      <c r="C151" s="37" t="s">
        <v>472</v>
      </c>
      <c r="D151" s="39">
        <v>1.9300060668392873E-2</v>
      </c>
      <c r="E151" s="38">
        <f t="shared" si="28"/>
        <v>6.0024755427262024E+16</v>
      </c>
      <c r="F151" s="42">
        <v>530.77844175645271</v>
      </c>
      <c r="G151" s="38">
        <f t="shared" si="31"/>
        <v>5.5127442605666252E+20</v>
      </c>
      <c r="H151" s="42">
        <v>137.52887431797589</v>
      </c>
      <c r="I151" s="38">
        <f t="shared" si="29"/>
        <v>9.6152967345159438E+19</v>
      </c>
      <c r="J151" s="42">
        <v>882.59151722167712</v>
      </c>
      <c r="K151" s="38">
        <f t="shared" si="22"/>
        <v>4.4322277251274709E+20</v>
      </c>
      <c r="L151" s="42">
        <v>112.57673856400936</v>
      </c>
      <c r="M151" s="38">
        <f t="shared" si="23"/>
        <v>8.0680470321909432E+19</v>
      </c>
      <c r="N151" s="42">
        <v>224.61638341624618</v>
      </c>
      <c r="O151" s="38">
        <f t="shared" si="24"/>
        <v>2.5901903002989966E+20</v>
      </c>
      <c r="P151" s="42">
        <v>17.852005040288844</v>
      </c>
      <c r="Q151" s="38">
        <f t="shared" si="25"/>
        <v>9.1053126266027899E+18</v>
      </c>
      <c r="R151" s="42">
        <v>7.9459960139795429</v>
      </c>
      <c r="S151" s="38">
        <f t="shared" si="26"/>
        <v>9.6851396584972247E+18</v>
      </c>
      <c r="T151" s="42">
        <v>6.2819397926195375</v>
      </c>
      <c r="U151" s="38">
        <f t="shared" si="27"/>
        <v>6.2868377801589944E+18</v>
      </c>
      <c r="V151" s="42">
        <v>27.501340433148268</v>
      </c>
      <c r="W151" s="38">
        <f t="shared" si="30"/>
        <v>1.6098557037317353E+19</v>
      </c>
      <c r="X151" s="19">
        <v>85923172.619097203</v>
      </c>
      <c r="Y151" s="19">
        <v>1226392.3231569501</v>
      </c>
      <c r="Z151" s="24">
        <v>0.26100000000000001</v>
      </c>
      <c r="AA151" s="24">
        <v>12.149000000000001</v>
      </c>
    </row>
    <row r="152" spans="2:27">
      <c r="B152" s="18">
        <f t="shared" si="32"/>
        <v>150</v>
      </c>
      <c r="C152" s="37" t="s">
        <v>473</v>
      </c>
      <c r="D152" s="39">
        <v>1.7893340182886582E-2</v>
      </c>
      <c r="E152" s="38">
        <f t="shared" si="28"/>
        <v>6.0648609355086832E+16</v>
      </c>
      <c r="F152" s="42">
        <v>506.75022176613948</v>
      </c>
      <c r="G152" s="38">
        <f t="shared" si="31"/>
        <v>5.7359614188004298E+20</v>
      </c>
      <c r="H152" s="42">
        <v>100.17731010733894</v>
      </c>
      <c r="I152" s="38">
        <f t="shared" si="29"/>
        <v>7.6330107268299325E+19</v>
      </c>
      <c r="J152" s="42">
        <v>864.45331135768186</v>
      </c>
      <c r="K152" s="38">
        <f t="shared" si="22"/>
        <v>4.7310938452803361E+20</v>
      </c>
      <c r="L152" s="42">
        <v>102.34649440226993</v>
      </c>
      <c r="M152" s="38">
        <f t="shared" si="23"/>
        <v>7.9937476422344098E+19</v>
      </c>
      <c r="N152" s="42">
        <v>216.28372493860479</v>
      </c>
      <c r="O152" s="38">
        <f t="shared" si="24"/>
        <v>2.718139779456041E+20</v>
      </c>
      <c r="P152" s="42">
        <v>19.687021820466864</v>
      </c>
      <c r="Q152" s="38">
        <f t="shared" si="25"/>
        <v>1.0943231508603234E+19</v>
      </c>
      <c r="R152" s="42">
        <v>6.685617094466811</v>
      </c>
      <c r="S152" s="38">
        <f t="shared" si="26"/>
        <v>8.8808952536121354E+18</v>
      </c>
      <c r="T152" s="42">
        <v>9.0762227717338106</v>
      </c>
      <c r="U152" s="38">
        <f t="shared" si="27"/>
        <v>9.8992281803582177E+18</v>
      </c>
      <c r="V152" s="42">
        <v>24.254780704439124</v>
      </c>
      <c r="W152" s="38">
        <f t="shared" si="30"/>
        <v>1.5473485216565778E+19</v>
      </c>
      <c r="X152" s="19">
        <v>82177078.834795699</v>
      </c>
      <c r="Y152" s="19">
        <v>1232384.6319818201</v>
      </c>
      <c r="Z152" s="24">
        <v>0.24</v>
      </c>
      <c r="AA152" s="24">
        <v>12.175000000000001</v>
      </c>
    </row>
    <row r="153" spans="2:27">
      <c r="B153" s="18">
        <f t="shared" si="32"/>
        <v>151</v>
      </c>
      <c r="C153" s="37" t="s">
        <v>474</v>
      </c>
      <c r="D153" s="39">
        <v>1.865086068893965E-2</v>
      </c>
      <c r="E153" s="38">
        <f t="shared" si="28"/>
        <v>5.9735161403115928E+16</v>
      </c>
      <c r="F153" s="42">
        <v>507.96606583263934</v>
      </c>
      <c r="G153" s="38">
        <f t="shared" si="31"/>
        <v>5.433112647760182E+20</v>
      </c>
      <c r="H153" s="42">
        <v>154.53043193559651</v>
      </c>
      <c r="I153" s="38">
        <f t="shared" si="29"/>
        <v>1.1126082091050176E+20</v>
      </c>
      <c r="J153" s="42">
        <v>856.66065801742116</v>
      </c>
      <c r="K153" s="38">
        <f t="shared" si="22"/>
        <v>4.4302739068717557E+20</v>
      </c>
      <c r="L153" s="42">
        <v>103.66584455180261</v>
      </c>
      <c r="M153" s="38">
        <f t="shared" si="23"/>
        <v>7.6509416015297004E+19</v>
      </c>
      <c r="N153" s="42">
        <v>217.8887032619011</v>
      </c>
      <c r="O153" s="38">
        <f t="shared" si="24"/>
        <v>2.58752404912605E+20</v>
      </c>
      <c r="P153" s="42">
        <v>18.329818776780332</v>
      </c>
      <c r="Q153" s="38">
        <f t="shared" si="25"/>
        <v>9.6277647602151854E+18</v>
      </c>
      <c r="R153" s="42">
        <v>7.2776309942174775</v>
      </c>
      <c r="S153" s="38">
        <f t="shared" si="26"/>
        <v>9.1349676627836887E+18</v>
      </c>
      <c r="T153" s="42">
        <v>6.2252997825534182</v>
      </c>
      <c r="U153" s="38">
        <f t="shared" si="27"/>
        <v>6.4159089614377042E+18</v>
      </c>
      <c r="V153" s="42">
        <v>22.333553689319892</v>
      </c>
      <c r="W153" s="38">
        <f t="shared" si="30"/>
        <v>1.346326393479536E+19</v>
      </c>
      <c r="X153" s="19">
        <v>88510881.901331499</v>
      </c>
      <c r="Y153" s="19">
        <v>1305310.4161905099</v>
      </c>
      <c r="Z153" s="24">
        <v>0.249</v>
      </c>
      <c r="AA153" s="24">
        <v>11.936</v>
      </c>
    </row>
    <row r="154" spans="2:27">
      <c r="B154" s="18">
        <f t="shared" si="32"/>
        <v>152</v>
      </c>
      <c r="C154" s="37" t="s">
        <v>475</v>
      </c>
      <c r="D154" s="39">
        <v>1.779358200590166E-2</v>
      </c>
      <c r="E154" s="38">
        <f t="shared" si="28"/>
        <v>5.815323701341908E+16</v>
      </c>
      <c r="F154" s="42">
        <v>490.36517900025973</v>
      </c>
      <c r="G154" s="38">
        <f t="shared" si="31"/>
        <v>5.351961476649213E+20</v>
      </c>
      <c r="H154" s="42">
        <v>117.56538354651711</v>
      </c>
      <c r="I154" s="38">
        <f t="shared" si="29"/>
        <v>8.6374799653698191E+19</v>
      </c>
      <c r="J154" s="42">
        <v>822.69133100256875</v>
      </c>
      <c r="K154" s="38">
        <f t="shared" si="22"/>
        <v>4.3414821816769066E+20</v>
      </c>
      <c r="L154" s="42">
        <v>98.314648141417308</v>
      </c>
      <c r="M154" s="38">
        <f t="shared" si="23"/>
        <v>7.4041766678474637E+19</v>
      </c>
      <c r="N154" s="42">
        <v>211.9671435176451</v>
      </c>
      <c r="O154" s="38">
        <f t="shared" si="24"/>
        <v>2.5686064840653586E+20</v>
      </c>
      <c r="P154" s="42">
        <v>16.900977705057002</v>
      </c>
      <c r="Q154" s="38">
        <f t="shared" si="25"/>
        <v>9.0585455947819264E+18</v>
      </c>
      <c r="R154" s="42">
        <v>7.1425509622933729</v>
      </c>
      <c r="S154" s="38">
        <f t="shared" si="26"/>
        <v>9.148495469756074E+18</v>
      </c>
      <c r="T154" s="42">
        <v>6.6869611185114843</v>
      </c>
      <c r="U154" s="38">
        <f t="shared" si="27"/>
        <v>7.0324405182501929E+18</v>
      </c>
      <c r="V154" s="42">
        <v>25.160911349908226</v>
      </c>
      <c r="W154" s="38">
        <f t="shared" si="30"/>
        <v>1.5477408348203753E+19</v>
      </c>
      <c r="X154" s="19">
        <v>85171095.573972806</v>
      </c>
      <c r="Y154" s="19">
        <v>1144385.9760962599</v>
      </c>
      <c r="Z154" s="24">
        <v>0.246</v>
      </c>
      <c r="AA154" s="24">
        <v>12.033000000000003</v>
      </c>
    </row>
    <row r="155" spans="2:27">
      <c r="B155" s="18">
        <f t="shared" si="32"/>
        <v>153</v>
      </c>
      <c r="C155" s="37" t="s">
        <v>476</v>
      </c>
      <c r="D155" s="39">
        <v>1.5162460542419863E-2</v>
      </c>
      <c r="E155" s="38">
        <f t="shared" si="28"/>
        <v>5.0153441304740144E+16</v>
      </c>
      <c r="F155" s="42">
        <v>433.52337113318072</v>
      </c>
      <c r="G155" s="38">
        <f t="shared" si="31"/>
        <v>4.7887968608796685E+20</v>
      </c>
      <c r="H155" s="42">
        <v>177.73949817515179</v>
      </c>
      <c r="I155" s="38">
        <f t="shared" si="29"/>
        <v>1.3216366753677212E+20</v>
      </c>
      <c r="J155" s="42">
        <v>736.18956312772741</v>
      </c>
      <c r="K155" s="38">
        <f t="shared" si="22"/>
        <v>3.9319800194291715E+20</v>
      </c>
      <c r="L155" s="42">
        <v>82.913552803243789</v>
      </c>
      <c r="M155" s="38">
        <f t="shared" si="23"/>
        <v>6.3198185955001926E+19</v>
      </c>
      <c r="N155" s="42">
        <v>195.34547524497415</v>
      </c>
      <c r="O155" s="38">
        <f t="shared" si="24"/>
        <v>2.3958130577192121E+20</v>
      </c>
      <c r="P155" s="42">
        <v>16.772648859116419</v>
      </c>
      <c r="Q155" s="38">
        <f t="shared" si="25"/>
        <v>9.0984800026255852E+18</v>
      </c>
      <c r="R155" s="42">
        <v>7.0251462460499692</v>
      </c>
      <c r="S155" s="38">
        <f t="shared" si="26"/>
        <v>9.1069351359901778E+18</v>
      </c>
      <c r="T155" s="42">
        <v>7.0014611950724861</v>
      </c>
      <c r="U155" s="38">
        <f t="shared" si="27"/>
        <v>7.4522342831256105E+18</v>
      </c>
      <c r="V155" s="42">
        <v>21.012286972718744</v>
      </c>
      <c r="W155" s="38">
        <f t="shared" si="30"/>
        <v>1.3081746860164622E+19</v>
      </c>
      <c r="X155" s="19">
        <v>82312901.750196204</v>
      </c>
      <c r="Y155" s="19">
        <v>1038868.70234275</v>
      </c>
      <c r="Z155" s="24">
        <v>0.24299999999999999</v>
      </c>
      <c r="AA155" s="24">
        <v>12.030000000000001</v>
      </c>
    </row>
    <row r="156" spans="2:27">
      <c r="B156" s="18">
        <f t="shared" si="32"/>
        <v>154</v>
      </c>
      <c r="C156" s="37" t="s">
        <v>477</v>
      </c>
      <c r="D156" s="39">
        <v>1.6241241672301912E-2</v>
      </c>
      <c r="E156" s="38">
        <f t="shared" si="28"/>
        <v>5.068550670057736E+16</v>
      </c>
      <c r="F156" s="42">
        <v>455.54302644691938</v>
      </c>
      <c r="G156" s="38">
        <f t="shared" si="31"/>
        <v>4.7476294166023399E+20</v>
      </c>
      <c r="H156" s="42">
        <v>175.44681122953685</v>
      </c>
      <c r="I156" s="38">
        <f t="shared" si="29"/>
        <v>1.23085564303651E+20</v>
      </c>
      <c r="J156" s="42">
        <v>741.14948965511451</v>
      </c>
      <c r="K156" s="38">
        <f t="shared" si="22"/>
        <v>3.7347451300779871E+20</v>
      </c>
      <c r="L156" s="42">
        <v>87.803995659328365</v>
      </c>
      <c r="M156" s="38">
        <f t="shared" si="23"/>
        <v>6.3143242077535977E+19</v>
      </c>
      <c r="N156" s="42">
        <v>202.07041641949306</v>
      </c>
      <c r="O156" s="38">
        <f t="shared" si="24"/>
        <v>2.3382224044085058E+20</v>
      </c>
      <c r="P156" s="42">
        <v>14.531688794891446</v>
      </c>
      <c r="Q156" s="38">
        <f t="shared" si="25"/>
        <v>7.4373254842505185E+18</v>
      </c>
      <c r="R156" s="42">
        <v>7.3740325588643714</v>
      </c>
      <c r="S156" s="38">
        <f t="shared" si="26"/>
        <v>9.0189386817882204E+18</v>
      </c>
      <c r="T156" s="42">
        <v>9.6402919871920822</v>
      </c>
      <c r="U156" s="38">
        <f t="shared" si="27"/>
        <v>9.6810287852391281E+18</v>
      </c>
      <c r="V156" s="42">
        <v>23.543470143130982</v>
      </c>
      <c r="W156" s="38">
        <f t="shared" si="30"/>
        <v>1.3829179139521266E+19</v>
      </c>
      <c r="X156" s="19">
        <v>67969197.429799303</v>
      </c>
      <c r="Y156" s="19">
        <v>1051982.4418657899</v>
      </c>
      <c r="Z156" s="24">
        <v>0.25700000000000001</v>
      </c>
      <c r="AA156" s="24">
        <v>12.004000000000001</v>
      </c>
    </row>
    <row r="157" spans="2:27">
      <c r="B157" s="18">
        <f t="shared" si="32"/>
        <v>155</v>
      </c>
      <c r="C157" s="37" t="s">
        <v>478</v>
      </c>
      <c r="D157" s="39">
        <v>1.5170743954106119E-2</v>
      </c>
      <c r="E157" s="38">
        <f t="shared" si="28"/>
        <v>4.7918764621785408E+16</v>
      </c>
      <c r="F157" s="42">
        <v>420.14347110093217</v>
      </c>
      <c r="G157" s="38">
        <f t="shared" si="31"/>
        <v>4.4317902666627219E+20</v>
      </c>
      <c r="H157" s="42">
        <v>209.35535815338395</v>
      </c>
      <c r="I157" s="38">
        <f t="shared" si="29"/>
        <v>1.4865512731483157E+20</v>
      </c>
      <c r="J157" s="42">
        <v>705.90484827232069</v>
      </c>
      <c r="K157" s="38">
        <f t="shared" si="22"/>
        <v>3.6002734791240018E+20</v>
      </c>
      <c r="L157" s="42">
        <v>79.415493560390559</v>
      </c>
      <c r="M157" s="38">
        <f t="shared" si="23"/>
        <v>5.7803216736577503E+19</v>
      </c>
      <c r="N157" s="42">
        <v>192.24215205704903</v>
      </c>
      <c r="O157" s="38">
        <f t="shared" si="24"/>
        <v>2.2514684807790386E+20</v>
      </c>
      <c r="P157" s="42">
        <v>14.920720735848157</v>
      </c>
      <c r="Q157" s="38">
        <f t="shared" si="25"/>
        <v>7.7290242945481359E+18</v>
      </c>
      <c r="R157" s="42">
        <v>7.0399097950130933</v>
      </c>
      <c r="S157" s="38">
        <f t="shared" si="26"/>
        <v>8.7146840949581619E+18</v>
      </c>
      <c r="T157" s="42">
        <v>8.3001543048767559</v>
      </c>
      <c r="U157" s="38">
        <f t="shared" si="27"/>
        <v>8.4362931102890977E+18</v>
      </c>
      <c r="V157" s="42">
        <v>20.457214600451874</v>
      </c>
      <c r="W157" s="38">
        <f t="shared" si="30"/>
        <v>1.2162044806734359E+19</v>
      </c>
      <c r="X157" s="19">
        <v>70917244.724241301</v>
      </c>
      <c r="Y157" s="19">
        <v>962297.94719860901</v>
      </c>
      <c r="Z157" s="24">
        <v>0.255</v>
      </c>
      <c r="AA157" s="24">
        <v>12.055000000000001</v>
      </c>
    </row>
    <row r="158" spans="2:27">
      <c r="B158" s="18">
        <f t="shared" si="32"/>
        <v>156</v>
      </c>
      <c r="C158" s="37" t="s">
        <v>479</v>
      </c>
      <c r="D158" s="39">
        <v>1.4490752042034543E-2</v>
      </c>
      <c r="E158" s="38">
        <f t="shared" si="28"/>
        <v>4.5497723867870656E+16</v>
      </c>
      <c r="F158" s="42">
        <v>410.07517665001802</v>
      </c>
      <c r="G158" s="38">
        <f t="shared" si="31"/>
        <v>4.2997684804846328E+20</v>
      </c>
      <c r="H158" s="42">
        <v>315.50817421711554</v>
      </c>
      <c r="I158" s="38">
        <f t="shared" si="29"/>
        <v>2.2269293497079588E+20</v>
      </c>
      <c r="J158" s="42">
        <v>650.31407126606746</v>
      </c>
      <c r="K158" s="38">
        <f t="shared" si="22"/>
        <v>3.2969509706361989E+20</v>
      </c>
      <c r="L158" s="42">
        <v>79.38718659082258</v>
      </c>
      <c r="M158" s="38">
        <f t="shared" si="23"/>
        <v>5.7437719748844814E+19</v>
      </c>
      <c r="N158" s="42">
        <v>188.34109774086778</v>
      </c>
      <c r="O158" s="38">
        <f t="shared" si="24"/>
        <v>2.1926148958621152E+20</v>
      </c>
      <c r="P158" s="42">
        <v>12.827772873007365</v>
      </c>
      <c r="Q158" s="38">
        <f t="shared" si="25"/>
        <v>6.6052025993550674E+18</v>
      </c>
      <c r="R158" s="42">
        <v>7.8928530867230142</v>
      </c>
      <c r="S158" s="38">
        <f t="shared" si="26"/>
        <v>9.7122216308293243E+18</v>
      </c>
      <c r="T158" s="42">
        <v>6.7878034381534693</v>
      </c>
      <c r="U158" s="38">
        <f t="shared" si="27"/>
        <v>6.8579570771359171E+18</v>
      </c>
      <c r="V158" s="42">
        <v>22.039410154379777</v>
      </c>
      <c r="W158" s="38">
        <f t="shared" si="30"/>
        <v>1.3024470493375476E+19</v>
      </c>
      <c r="X158" s="19">
        <v>62671835.5319575</v>
      </c>
      <c r="Y158" s="19">
        <v>867350.22929269401</v>
      </c>
      <c r="Z158" s="24">
        <v>0.26100000000000001</v>
      </c>
      <c r="AA158" s="24">
        <v>12.265000000000001</v>
      </c>
    </row>
    <row r="159" spans="2:27">
      <c r="B159" s="18">
        <f t="shared" si="32"/>
        <v>157</v>
      </c>
      <c r="C159" s="37" t="s">
        <v>480</v>
      </c>
      <c r="D159" s="39">
        <v>1.4928543345272658E-2</v>
      </c>
      <c r="E159" s="38">
        <f t="shared" si="28"/>
        <v>4.7440251944245528E+16</v>
      </c>
      <c r="F159" s="42">
        <v>407.97419059343628</v>
      </c>
      <c r="G159" s="38">
        <f t="shared" si="31"/>
        <v>4.3295732181094354E+20</v>
      </c>
      <c r="H159" s="42">
        <v>287.81728859843525</v>
      </c>
      <c r="I159" s="38">
        <f t="shared" si="29"/>
        <v>2.0560965721499707E+20</v>
      </c>
      <c r="J159" s="42">
        <v>650.51995396177608</v>
      </c>
      <c r="K159" s="38">
        <f t="shared" si="22"/>
        <v>3.3379572324738328E+20</v>
      </c>
      <c r="L159" s="42">
        <v>78.403277830612083</v>
      </c>
      <c r="M159" s="38">
        <f t="shared" si="23"/>
        <v>5.7413207029334499E+19</v>
      </c>
      <c r="N159" s="42">
        <v>182.8838671814936</v>
      </c>
      <c r="O159" s="38">
        <f t="shared" si="24"/>
        <v>2.1548818701497339E+20</v>
      </c>
      <c r="P159" s="42">
        <v>14.099479513432273</v>
      </c>
      <c r="Q159" s="38">
        <f t="shared" si="25"/>
        <v>7.3479936121314068E+18</v>
      </c>
      <c r="R159" s="42">
        <v>7.850520781920169</v>
      </c>
      <c r="S159" s="38">
        <f t="shared" si="26"/>
        <v>9.7771851768094024E+18</v>
      </c>
      <c r="T159" s="42">
        <v>6.5625496408047415</v>
      </c>
      <c r="U159" s="38">
        <f t="shared" si="27"/>
        <v>6.7107168472367739E+18</v>
      </c>
      <c r="V159" s="42">
        <v>21.506953251239835</v>
      </c>
      <c r="W159" s="38">
        <f t="shared" si="30"/>
        <v>1.2863815659759731E+19</v>
      </c>
      <c r="X159" s="19">
        <v>54612089.156991899</v>
      </c>
      <c r="Y159" s="19">
        <v>880370.60231263796</v>
      </c>
      <c r="Z159" s="24">
        <v>0.251</v>
      </c>
      <c r="AA159" s="24">
        <v>11.937999999999997</v>
      </c>
    </row>
    <row r="160" spans="2:27">
      <c r="B160" s="18">
        <f t="shared" si="32"/>
        <v>158</v>
      </c>
      <c r="C160" s="37" t="s">
        <v>481</v>
      </c>
      <c r="D160" s="39">
        <v>1.4890793504493688E-2</v>
      </c>
      <c r="E160" s="38">
        <f t="shared" si="28"/>
        <v>4.6035363604329432E+16</v>
      </c>
      <c r="F160" s="42">
        <v>419.33964267699764</v>
      </c>
      <c r="G160" s="38">
        <f t="shared" si="31"/>
        <v>4.3293480645757416E+20</v>
      </c>
      <c r="H160" s="42">
        <v>272.74012410372393</v>
      </c>
      <c r="I160" s="38">
        <f t="shared" si="29"/>
        <v>1.8954828023970736E+20</v>
      </c>
      <c r="J160" s="42">
        <v>677.28257049708395</v>
      </c>
      <c r="K160" s="38">
        <f t="shared" si="22"/>
        <v>3.3809148112757267E+20</v>
      </c>
      <c r="L160" s="42">
        <v>79.689842743858577</v>
      </c>
      <c r="M160" s="38">
        <f t="shared" si="23"/>
        <v>5.6770764144637092E+19</v>
      </c>
      <c r="N160" s="42">
        <v>193.15458284225764</v>
      </c>
      <c r="O160" s="38">
        <f t="shared" si="24"/>
        <v>2.2141001978335992E+20</v>
      </c>
      <c r="P160" s="42">
        <v>10.794728561363881</v>
      </c>
      <c r="Q160" s="38">
        <f t="shared" si="25"/>
        <v>5.472951489500629E+18</v>
      </c>
      <c r="R160" s="42">
        <v>7.4973826330300328</v>
      </c>
      <c r="S160" s="38">
        <f t="shared" si="26"/>
        <v>9.083834897410089E+18</v>
      </c>
      <c r="T160" s="42">
        <v>7.8253133904088115</v>
      </c>
      <c r="U160" s="38">
        <f t="shared" si="27"/>
        <v>7.7847063587612846E+18</v>
      </c>
      <c r="V160" s="42">
        <v>22.213764171342095</v>
      </c>
      <c r="W160" s="38">
        <f t="shared" si="30"/>
        <v>1.2925794796337646E+19</v>
      </c>
      <c r="X160" s="19">
        <v>55878572.209371798</v>
      </c>
      <c r="Y160" s="19">
        <v>973945.080268285</v>
      </c>
      <c r="Z160" s="24">
        <v>0.25900000000000001</v>
      </c>
      <c r="AA160" s="24">
        <v>11.984</v>
      </c>
    </row>
    <row r="161" spans="2:27">
      <c r="B161" s="18">
        <f t="shared" si="32"/>
        <v>159</v>
      </c>
      <c r="C161" s="37" t="s">
        <v>482</v>
      </c>
      <c r="D161" s="39">
        <v>1.3945573135128061E-2</v>
      </c>
      <c r="E161" s="38">
        <f t="shared" si="28"/>
        <v>4.5686962498696408E+16</v>
      </c>
      <c r="F161" s="42">
        <v>395.82580045429228</v>
      </c>
      <c r="G161" s="38">
        <f t="shared" si="31"/>
        <v>4.3305480492294255E+20</v>
      </c>
      <c r="H161" s="42">
        <v>221.24690265908373</v>
      </c>
      <c r="I161" s="38">
        <f t="shared" si="29"/>
        <v>1.6294093157222839E+20</v>
      </c>
      <c r="J161" s="42">
        <v>643.89959318992317</v>
      </c>
      <c r="K161" s="38">
        <f t="shared" si="22"/>
        <v>3.4061569845996342E+20</v>
      </c>
      <c r="L161" s="42">
        <v>75.338079625762276</v>
      </c>
      <c r="M161" s="38">
        <f t="shared" si="23"/>
        <v>5.687461852041447E+19</v>
      </c>
      <c r="N161" s="42">
        <v>186.29177306809271</v>
      </c>
      <c r="O161" s="38">
        <f t="shared" si="24"/>
        <v>2.2629143209573679E+20</v>
      </c>
      <c r="P161" s="42">
        <v>10.583380919691585</v>
      </c>
      <c r="Q161" s="38">
        <f t="shared" si="25"/>
        <v>5.6861260231633756E+18</v>
      </c>
      <c r="R161" s="42">
        <v>6.9925408819598456</v>
      </c>
      <c r="S161" s="38">
        <f t="shared" si="26"/>
        <v>8.9779410855826688E+18</v>
      </c>
      <c r="T161" s="42">
        <v>9.0492634097379288</v>
      </c>
      <c r="U161" s="38">
        <f t="shared" si="27"/>
        <v>9.5397261294210028E+18</v>
      </c>
      <c r="V161" s="42">
        <v>20.886774493555375</v>
      </c>
      <c r="W161" s="38">
        <f t="shared" si="30"/>
        <v>1.2879193217457302E+19</v>
      </c>
      <c r="X161" s="19">
        <v>58916099.151157901</v>
      </c>
      <c r="Y161" s="19">
        <v>940789.06793985202</v>
      </c>
      <c r="Z161" s="24">
        <v>0.246</v>
      </c>
      <c r="AA161" s="24">
        <v>12.062000000000001</v>
      </c>
    </row>
    <row r="162" spans="2:27">
      <c r="B162" s="18">
        <f t="shared" si="32"/>
        <v>160</v>
      </c>
      <c r="C162" s="37" t="s">
        <v>483</v>
      </c>
      <c r="D162" s="39">
        <v>1.3988049254953139E-2</v>
      </c>
      <c r="E162" s="38">
        <f t="shared" si="28"/>
        <v>4.5243968692956736E+16</v>
      </c>
      <c r="F162" s="42">
        <v>395.24547541765543</v>
      </c>
      <c r="G162" s="38">
        <f t="shared" si="31"/>
        <v>4.2692667695720176E+20</v>
      </c>
      <c r="H162" s="42">
        <v>255.2859350528133</v>
      </c>
      <c r="I162" s="38">
        <f t="shared" si="29"/>
        <v>1.856211703098042E+20</v>
      </c>
      <c r="J162" s="42">
        <v>645.67154066373087</v>
      </c>
      <c r="K162" s="38">
        <f t="shared" si="22"/>
        <v>3.3721413972727398E+20</v>
      </c>
      <c r="L162" s="42">
        <v>75.140020998894315</v>
      </c>
      <c r="M162" s="38">
        <f t="shared" si="23"/>
        <v>5.6004495064518394E+19</v>
      </c>
      <c r="N162" s="42">
        <v>185.11963407882735</v>
      </c>
      <c r="O162" s="38">
        <f t="shared" si="24"/>
        <v>2.2201102445173011E+20</v>
      </c>
      <c r="P162" s="42">
        <v>10.158306665705231</v>
      </c>
      <c r="Q162" s="38">
        <f t="shared" si="25"/>
        <v>5.3884144942451538E+18</v>
      </c>
      <c r="R162" s="42">
        <v>7.0171799293313075</v>
      </c>
      <c r="S162" s="38">
        <f t="shared" si="26"/>
        <v>8.8951233021921669E+18</v>
      </c>
      <c r="T162" s="42">
        <v>5.8846800549618141</v>
      </c>
      <c r="U162" s="38">
        <f t="shared" si="27"/>
        <v>6.1248175410600755E+18</v>
      </c>
      <c r="V162" s="42">
        <v>19.76446463084357</v>
      </c>
      <c r="W162" s="38">
        <f t="shared" si="30"/>
        <v>1.2032336214247711E+19</v>
      </c>
      <c r="X162" s="19">
        <v>59691475.070647299</v>
      </c>
      <c r="Y162" s="19">
        <v>1073233.78110555</v>
      </c>
      <c r="Z162" s="24">
        <v>0.249</v>
      </c>
      <c r="AA162" s="24">
        <v>12.054000000000002</v>
      </c>
    </row>
    <row r="163" spans="2:27">
      <c r="B163" s="18">
        <f t="shared" si="32"/>
        <v>161</v>
      </c>
      <c r="C163" s="37" t="s">
        <v>484</v>
      </c>
      <c r="D163" s="39">
        <v>1.252592712299363E-2</v>
      </c>
      <c r="E163" s="38">
        <f t="shared" si="28"/>
        <v>3.9944590147541736E+16</v>
      </c>
      <c r="F163" s="42">
        <v>371.59122016337011</v>
      </c>
      <c r="G163" s="38">
        <f t="shared" si="31"/>
        <v>3.9572763405211245E+20</v>
      </c>
      <c r="H163" s="42">
        <v>314.60715929630288</v>
      </c>
      <c r="I163" s="38">
        <f t="shared" si="29"/>
        <v>2.2553490661135856E+20</v>
      </c>
      <c r="J163" s="42">
        <v>607.84442057747287</v>
      </c>
      <c r="K163" s="38">
        <f t="shared" si="22"/>
        <v>3.129904709040826E+20</v>
      </c>
      <c r="L163" s="42">
        <v>66.285781049431719</v>
      </c>
      <c r="M163" s="38">
        <f t="shared" si="23"/>
        <v>4.8709817270946791E+19</v>
      </c>
      <c r="N163" s="42">
        <v>177.25498068831186</v>
      </c>
      <c r="O163" s="38">
        <f t="shared" si="24"/>
        <v>2.0958734370117809E+20</v>
      </c>
      <c r="P163" s="42">
        <v>11.919474180682895</v>
      </c>
      <c r="Q163" s="38">
        <f t="shared" si="25"/>
        <v>6.233634320220203E+18</v>
      </c>
      <c r="R163" s="42">
        <v>7.0039441204384394</v>
      </c>
      <c r="S163" s="38">
        <f t="shared" si="26"/>
        <v>8.7533960969660324E+18</v>
      </c>
      <c r="T163" s="42">
        <v>5.5640530701790967</v>
      </c>
      <c r="U163" s="38">
        <f t="shared" si="27"/>
        <v>5.709605631694078E+18</v>
      </c>
      <c r="V163" s="42">
        <v>19.976308035089122</v>
      </c>
      <c r="W163" s="38">
        <f t="shared" si="30"/>
        <v>1.1990151719161477E+19</v>
      </c>
      <c r="X163" s="19">
        <v>61229466.251074299</v>
      </c>
      <c r="Y163" s="19">
        <v>839748.81758503395</v>
      </c>
      <c r="Z163" s="24">
        <v>0.254</v>
      </c>
      <c r="AA163" s="24">
        <v>12.122999999999999</v>
      </c>
    </row>
    <row r="164" spans="2:27">
      <c r="B164" s="18">
        <f t="shared" si="32"/>
        <v>162</v>
      </c>
      <c r="C164" s="37" t="s">
        <v>485</v>
      </c>
      <c r="D164" s="39">
        <v>1.34995338907219E-2</v>
      </c>
      <c r="E164" s="38">
        <f t="shared" si="28"/>
        <v>4.4010129202141648E+16</v>
      </c>
      <c r="F164" s="42">
        <v>377.52323245147062</v>
      </c>
      <c r="G164" s="38">
        <f t="shared" si="31"/>
        <v>4.1101758064874639E+20</v>
      </c>
      <c r="H164" s="42">
        <v>247.61890083411666</v>
      </c>
      <c r="I164" s="38">
        <f t="shared" si="29"/>
        <v>1.814741369182051E+20</v>
      </c>
      <c r="J164" s="42">
        <v>623.75777741786817</v>
      </c>
      <c r="K164" s="38">
        <f t="shared" si="22"/>
        <v>3.2835258206223558E+20</v>
      </c>
      <c r="L164" s="42">
        <v>69.906222489779594</v>
      </c>
      <c r="M164" s="38">
        <f t="shared" si="23"/>
        <v>5.2516737489773732E+19</v>
      </c>
      <c r="N164" s="42">
        <v>179.65769523097421</v>
      </c>
      <c r="O164" s="38">
        <f t="shared" si="24"/>
        <v>2.1716918992353811E+20</v>
      </c>
      <c r="P164" s="42">
        <v>10.030291662844251</v>
      </c>
      <c r="Q164" s="38">
        <f t="shared" si="25"/>
        <v>5.3627008059289231E+18</v>
      </c>
      <c r="R164" s="42">
        <v>6.6053735116457597</v>
      </c>
      <c r="S164" s="38">
        <f t="shared" si="26"/>
        <v>8.439506854861652E+18</v>
      </c>
      <c r="T164" s="42">
        <v>7.4508157981053698</v>
      </c>
      <c r="U164" s="38">
        <f t="shared" si="27"/>
        <v>7.8163582509047245E+18</v>
      </c>
      <c r="V164" s="42">
        <v>20.009761613280453</v>
      </c>
      <c r="W164" s="38">
        <f t="shared" si="30"/>
        <v>1.2278269120558473E+19</v>
      </c>
      <c r="X164" s="19">
        <v>46522281.586945899</v>
      </c>
      <c r="Y164" s="19">
        <v>943004.89899391995</v>
      </c>
      <c r="Z164" s="24">
        <v>0.247</v>
      </c>
      <c r="AA164" s="24">
        <v>12.052</v>
      </c>
    </row>
    <row r="165" spans="2:27">
      <c r="B165" s="18">
        <f t="shared" si="32"/>
        <v>163</v>
      </c>
      <c r="C165" s="37" t="s">
        <v>486</v>
      </c>
      <c r="D165" s="39">
        <v>1.2476860255322374E-2</v>
      </c>
      <c r="E165" s="38">
        <f t="shared" si="28"/>
        <v>3.9594452071932424E+16</v>
      </c>
      <c r="F165" s="42">
        <v>372.6597725728065</v>
      </c>
      <c r="G165" s="38">
        <f t="shared" si="31"/>
        <v>3.9493387523830127E+20</v>
      </c>
      <c r="H165" s="42">
        <v>254.61523791510623</v>
      </c>
      <c r="I165" s="38">
        <f t="shared" si="29"/>
        <v>1.8163958285103959E+20</v>
      </c>
      <c r="J165" s="42">
        <v>611.4265959878644</v>
      </c>
      <c r="K165" s="38">
        <f t="shared" si="22"/>
        <v>3.133025606105997E+20</v>
      </c>
      <c r="L165" s="42">
        <v>66.441459233142908</v>
      </c>
      <c r="M165" s="38">
        <f t="shared" si="23"/>
        <v>4.8586567915805573E+19</v>
      </c>
      <c r="N165" s="42">
        <v>176.16660338200225</v>
      </c>
      <c r="O165" s="38">
        <f t="shared" si="24"/>
        <v>2.0728655066942148E+20</v>
      </c>
      <c r="P165" s="42">
        <v>9.8642407253271234</v>
      </c>
      <c r="Q165" s="38">
        <f t="shared" si="25"/>
        <v>5.1336803597681664E+18</v>
      </c>
      <c r="R165" s="42">
        <v>6.4725665201150848</v>
      </c>
      <c r="S165" s="38">
        <f t="shared" si="26"/>
        <v>8.0499163723553014E+18</v>
      </c>
      <c r="T165" s="42">
        <v>6.7321179902180894</v>
      </c>
      <c r="U165" s="38">
        <f t="shared" si="27"/>
        <v>6.8746011303007416E+18</v>
      </c>
      <c r="V165" s="42">
        <v>18.978082818838363</v>
      </c>
      <c r="W165" s="38">
        <f t="shared" si="30"/>
        <v>1.1335553408679854E+19</v>
      </c>
      <c r="X165" s="19">
        <v>58788600.464212</v>
      </c>
      <c r="Y165" s="19">
        <v>872823.59863394301</v>
      </c>
      <c r="Z165" s="24">
        <v>0.252</v>
      </c>
      <c r="AA165" s="24">
        <v>11.969000000000001</v>
      </c>
    </row>
    <row r="166" spans="2:27">
      <c r="B166" s="18">
        <f t="shared" si="32"/>
        <v>164</v>
      </c>
      <c r="C166" s="37" t="s">
        <v>487</v>
      </c>
      <c r="D166" s="39">
        <v>2.8884663539585645E-2</v>
      </c>
      <c r="E166" s="38">
        <f t="shared" si="28"/>
        <v>9.4495978731264288E+16</v>
      </c>
      <c r="F166" s="42">
        <v>717.81936350397666</v>
      </c>
      <c r="G166" s="38">
        <f t="shared" si="31"/>
        <v>7.8423104325774895E+20</v>
      </c>
      <c r="H166" s="42">
        <v>108.24361505524092</v>
      </c>
      <c r="I166" s="38">
        <f t="shared" si="29"/>
        <v>7.9605922731624022E+19</v>
      </c>
      <c r="J166" s="42">
        <v>1184.2781198351463</v>
      </c>
      <c r="K166" s="38">
        <f t="shared" si="22"/>
        <v>6.2559074054176938E+20</v>
      </c>
      <c r="L166" s="42">
        <v>184.63335336932971</v>
      </c>
      <c r="M166" s="38">
        <f t="shared" si="23"/>
        <v>1.3918877274958642E+20</v>
      </c>
      <c r="N166" s="42">
        <v>261.05479305034135</v>
      </c>
      <c r="O166" s="38">
        <f t="shared" si="24"/>
        <v>3.1666218437378808E+20</v>
      </c>
      <c r="P166" s="42">
        <v>18.554968096612459</v>
      </c>
      <c r="Q166" s="38">
        <f t="shared" si="25"/>
        <v>9.9550251677411553E+18</v>
      </c>
      <c r="R166" s="42">
        <v>10.036329998310643</v>
      </c>
      <c r="S166" s="38">
        <f t="shared" si="26"/>
        <v>1.2867873025444205E+19</v>
      </c>
      <c r="T166" s="42">
        <v>3.7693297913362747</v>
      </c>
      <c r="U166" s="38">
        <f t="shared" si="27"/>
        <v>3.968047946000895E+18</v>
      </c>
      <c r="V166" s="42">
        <v>43.82959439015832</v>
      </c>
      <c r="W166" s="38">
        <f t="shared" si="30"/>
        <v>2.6988256529543631E+19</v>
      </c>
      <c r="X166" s="19">
        <v>51304058.1447367</v>
      </c>
      <c r="Y166" s="19">
        <v>1609393.4544262199</v>
      </c>
      <c r="Z166" s="24">
        <v>0.248</v>
      </c>
      <c r="AA166" s="24">
        <v>12.142999999999997</v>
      </c>
    </row>
    <row r="167" spans="2:27">
      <c r="B167" s="18">
        <f t="shared" si="32"/>
        <v>165</v>
      </c>
      <c r="C167" s="37" t="s">
        <v>488</v>
      </c>
      <c r="D167" s="39">
        <v>2.8074434862169203E-2</v>
      </c>
      <c r="E167" s="38">
        <f t="shared" si="28"/>
        <v>9.067775876255176E+16</v>
      </c>
      <c r="F167" s="42">
        <v>741.09629442738242</v>
      </c>
      <c r="G167" s="38">
        <f t="shared" si="31"/>
        <v>7.9936888955752822E+20</v>
      </c>
      <c r="H167" s="42">
        <v>111.02975458766561</v>
      </c>
      <c r="I167" s="38">
        <f t="shared" si="29"/>
        <v>8.0616922026278732E+19</v>
      </c>
      <c r="J167" s="42">
        <v>1251.8099360331958</v>
      </c>
      <c r="K167" s="38">
        <f t="shared" si="22"/>
        <v>6.5285801628088887E+20</v>
      </c>
      <c r="L167" s="42">
        <v>189.41562297769138</v>
      </c>
      <c r="M167" s="38">
        <f t="shared" si="23"/>
        <v>1.4097872708427417E+20</v>
      </c>
      <c r="N167" s="42">
        <v>270.21305234624424</v>
      </c>
      <c r="O167" s="38">
        <f t="shared" si="24"/>
        <v>3.236045321406578E+20</v>
      </c>
      <c r="P167" s="42">
        <v>19.451139907141471</v>
      </c>
      <c r="Q167" s="38">
        <f t="shared" si="25"/>
        <v>1.0303171958296209E+19</v>
      </c>
      <c r="R167" s="42">
        <v>10.13417407971207</v>
      </c>
      <c r="S167" s="38">
        <f t="shared" si="26"/>
        <v>1.2828147193173975E+19</v>
      </c>
      <c r="T167" s="42">
        <v>4.0567466074430163</v>
      </c>
      <c r="U167" s="38">
        <f t="shared" si="27"/>
        <v>4.216328072203265E+18</v>
      </c>
      <c r="V167" s="42">
        <v>45.575241022136304</v>
      </c>
      <c r="W167" s="38">
        <f t="shared" si="30"/>
        <v>2.7706399512176001E+19</v>
      </c>
      <c r="X167" s="19">
        <v>114142329.69430999</v>
      </c>
      <c r="Y167" s="19">
        <v>1638674.6342333299</v>
      </c>
      <c r="Z167" s="24">
        <v>0.252</v>
      </c>
      <c r="AA167" s="24">
        <v>12.182</v>
      </c>
    </row>
    <row r="168" spans="2:27">
      <c r="B168" s="18">
        <f t="shared" si="32"/>
        <v>166</v>
      </c>
      <c r="C168" s="37" t="s">
        <v>489</v>
      </c>
      <c r="D168" s="39">
        <v>2.848536638589854E-2</v>
      </c>
      <c r="E168" s="38">
        <f t="shared" si="28"/>
        <v>9.3458283221231968E+16</v>
      </c>
      <c r="F168" s="42">
        <v>727.62002891330565</v>
      </c>
      <c r="G168" s="38">
        <f t="shared" si="31"/>
        <v>7.9722971924961637E+20</v>
      </c>
      <c r="H168" s="42">
        <v>106.4608185210942</v>
      </c>
      <c r="I168" s="38">
        <f t="shared" si="29"/>
        <v>7.8520465969857757E+19</v>
      </c>
      <c r="J168" s="42">
        <v>1212.8113377306622</v>
      </c>
      <c r="K168" s="38">
        <f t="shared" si="22"/>
        <v>6.4250990833276748E+20</v>
      </c>
      <c r="L168" s="42">
        <v>184.39345101157002</v>
      </c>
      <c r="M168" s="38">
        <f t="shared" si="23"/>
        <v>1.3940858373320863E+20</v>
      </c>
      <c r="N168" s="42">
        <v>264.02207625349229</v>
      </c>
      <c r="O168" s="38">
        <f t="shared" si="24"/>
        <v>3.2118462572319244E+20</v>
      </c>
      <c r="P168" s="42">
        <v>18.915704536490544</v>
      </c>
      <c r="Q168" s="38">
        <f t="shared" si="25"/>
        <v>1.017781720872329E+19</v>
      </c>
      <c r="R168" s="42">
        <v>9.5128918020799329</v>
      </c>
      <c r="S168" s="38">
        <f t="shared" si="26"/>
        <v>1.223191250967621E+19</v>
      </c>
      <c r="T168" s="42">
        <v>3.7413223397281583</v>
      </c>
      <c r="U168" s="38">
        <f t="shared" si="27"/>
        <v>3.9499161461451791E+18</v>
      </c>
      <c r="V168" s="42">
        <v>44.175800616146979</v>
      </c>
      <c r="W168" s="38">
        <f t="shared" si="30"/>
        <v>2.7279837677132087E+19</v>
      </c>
      <c r="X168" s="19">
        <v>119903760.913133</v>
      </c>
      <c r="Y168" s="19">
        <v>1626553.1580060199</v>
      </c>
      <c r="Z168" s="24">
        <v>0.248</v>
      </c>
      <c r="AA168" s="24">
        <v>12.177999999999999</v>
      </c>
    </row>
    <row r="169" spans="2:27">
      <c r="B169" s="18">
        <f t="shared" si="32"/>
        <v>167</v>
      </c>
      <c r="C169" s="37" t="s">
        <v>490</v>
      </c>
      <c r="D169" s="39">
        <v>2.4572747335526182E-2</v>
      </c>
      <c r="E169" s="38">
        <f t="shared" si="28"/>
        <v>8.060142211326072E+16</v>
      </c>
      <c r="F169" s="42">
        <v>648.26550100483973</v>
      </c>
      <c r="G169" s="38">
        <f t="shared" si="31"/>
        <v>7.1010855558923905E+20</v>
      </c>
      <c r="H169" s="42">
        <v>120.09710998501666</v>
      </c>
      <c r="I169" s="38">
        <f t="shared" si="29"/>
        <v>8.855612897880467E+19</v>
      </c>
      <c r="J169" s="42">
        <v>1100.2243983512335</v>
      </c>
      <c r="K169" s="38">
        <f t="shared" si="22"/>
        <v>5.8272124624635888E+20</v>
      </c>
      <c r="L169" s="42">
        <v>157.50062196536939</v>
      </c>
      <c r="M169" s="38">
        <f t="shared" si="23"/>
        <v>1.1904723038547563E+20</v>
      </c>
      <c r="N169" s="42">
        <v>256.76354625623719</v>
      </c>
      <c r="O169" s="38">
        <f t="shared" si="24"/>
        <v>3.1227762806205225E+20</v>
      </c>
      <c r="P169" s="42">
        <v>17.671331681031205</v>
      </c>
      <c r="Q169" s="38">
        <f t="shared" si="25"/>
        <v>9.5059254418578371E+18</v>
      </c>
      <c r="R169" s="42">
        <v>8.5404320500717787</v>
      </c>
      <c r="S169" s="38">
        <f t="shared" si="26"/>
        <v>1.0978794364694604E+19</v>
      </c>
      <c r="T169" s="42">
        <v>3.5307685897377898</v>
      </c>
      <c r="U169" s="38">
        <f t="shared" si="27"/>
        <v>3.726704891013057E+18</v>
      </c>
      <c r="V169" s="42">
        <v>39.539239581458723</v>
      </c>
      <c r="W169" s="38">
        <f t="shared" si="30"/>
        <v>2.4410611874428432E+19</v>
      </c>
      <c r="X169" s="19">
        <v>118520722.911145</v>
      </c>
      <c r="Y169" s="19">
        <v>1550819.35401821</v>
      </c>
      <c r="Z169" s="24">
        <v>0.248</v>
      </c>
      <c r="AA169" s="24">
        <v>12.174999999999999</v>
      </c>
    </row>
    <row r="170" spans="2:27">
      <c r="B170" s="18">
        <f t="shared" si="32"/>
        <v>168</v>
      </c>
      <c r="C170" s="37" t="s">
        <v>491</v>
      </c>
      <c r="D170" s="39">
        <v>2.6083608094810473E-2</v>
      </c>
      <c r="E170" s="38">
        <f t="shared" si="28"/>
        <v>8.4726368042692368E+16</v>
      </c>
      <c r="F170" s="42">
        <v>681.58656174650275</v>
      </c>
      <c r="G170" s="38">
        <f t="shared" si="31"/>
        <v>7.3935802061128689E+20</v>
      </c>
      <c r="H170" s="42">
        <v>107.07585675518006</v>
      </c>
      <c r="I170" s="38">
        <f t="shared" si="29"/>
        <v>7.8187901968810377E+19</v>
      </c>
      <c r="J170" s="42">
        <v>1155.7532956939356</v>
      </c>
      <c r="K170" s="38">
        <f t="shared" si="22"/>
        <v>6.0618705266166189E+20</v>
      </c>
      <c r="L170" s="42">
        <v>168.09471455899828</v>
      </c>
      <c r="M170" s="38">
        <f t="shared" si="23"/>
        <v>1.2582096601243366E+20</v>
      </c>
      <c r="N170" s="42">
        <v>259.03645449504836</v>
      </c>
      <c r="O170" s="38">
        <f t="shared" si="24"/>
        <v>3.1198256771943314E+20</v>
      </c>
      <c r="P170" s="42">
        <v>18.123963952615796</v>
      </c>
      <c r="Q170" s="38">
        <f t="shared" si="25"/>
        <v>9.654732584187521E+18</v>
      </c>
      <c r="R170" s="42">
        <v>8.7112385930340004</v>
      </c>
      <c r="S170" s="38">
        <f t="shared" si="26"/>
        <v>1.1089619678740431E+19</v>
      </c>
      <c r="T170" s="42">
        <v>2.997895807551417</v>
      </c>
      <c r="U170" s="38">
        <f t="shared" si="27"/>
        <v>3.1335326054682732E+18</v>
      </c>
      <c r="V170" s="42">
        <v>42.241796346307204</v>
      </c>
      <c r="W170" s="38">
        <f t="shared" si="30"/>
        <v>2.582585245551675E+19</v>
      </c>
      <c r="X170" s="19">
        <v>109783495.37500399</v>
      </c>
      <c r="Y170" s="19">
        <v>1566664.2881954501</v>
      </c>
      <c r="Z170" s="24">
        <v>0.25</v>
      </c>
      <c r="AA170" s="24">
        <v>12.154</v>
      </c>
    </row>
    <row r="171" spans="2:27">
      <c r="B171" s="18">
        <f t="shared" si="32"/>
        <v>169</v>
      </c>
      <c r="C171" s="37" t="s">
        <v>492</v>
      </c>
      <c r="D171" s="39">
        <v>2.6775094051144255E-2</v>
      </c>
      <c r="E171" s="38">
        <f t="shared" si="28"/>
        <v>8.2827187493438272E+16</v>
      </c>
      <c r="F171" s="42">
        <v>712.84522310815089</v>
      </c>
      <c r="G171" s="38">
        <f t="shared" si="31"/>
        <v>7.3641054519956813E+20</v>
      </c>
      <c r="H171" s="42">
        <v>110.95083852652216</v>
      </c>
      <c r="I171" s="38">
        <f t="shared" si="29"/>
        <v>7.7155977271339057E+19</v>
      </c>
      <c r="J171" s="42">
        <v>1215.1725726881937</v>
      </c>
      <c r="K171" s="38">
        <f t="shared" si="22"/>
        <v>6.0697451982004748E+20</v>
      </c>
      <c r="L171" s="42">
        <v>174.19139580878621</v>
      </c>
      <c r="M171" s="38">
        <f t="shared" si="23"/>
        <v>1.2416998891004794E+20</v>
      </c>
      <c r="N171" s="42">
        <v>267.38504193974438</v>
      </c>
      <c r="O171" s="38">
        <f t="shared" si="24"/>
        <v>3.066885309388585E+20</v>
      </c>
      <c r="P171" s="42">
        <v>18.91020375953747</v>
      </c>
      <c r="Q171" s="38">
        <f t="shared" si="25"/>
        <v>9.5934375740174213E+18</v>
      </c>
      <c r="R171" s="42">
        <v>9.0448118010619982</v>
      </c>
      <c r="S171" s="38">
        <f t="shared" si="26"/>
        <v>1.0965470326766756E+19</v>
      </c>
      <c r="T171" s="42">
        <v>3.6837527275870157</v>
      </c>
      <c r="U171" s="38">
        <f t="shared" si="27"/>
        <v>3.6669006174079391E+18</v>
      </c>
      <c r="V171" s="42">
        <v>41.884685586668049</v>
      </c>
      <c r="W171" s="38">
        <f t="shared" si="30"/>
        <v>2.4387008673621697E+19</v>
      </c>
      <c r="X171" s="19">
        <v>119564416.951589</v>
      </c>
      <c r="Y171" s="19">
        <v>1592341.72342723</v>
      </c>
      <c r="Z171" s="24">
        <v>0.26100000000000001</v>
      </c>
      <c r="AA171" s="24">
        <v>12.084</v>
      </c>
    </row>
    <row r="172" spans="2:27">
      <c r="B172" s="18">
        <f t="shared" si="32"/>
        <v>170</v>
      </c>
      <c r="C172" s="37" t="s">
        <v>493</v>
      </c>
      <c r="D172" s="39">
        <v>2.6609533055214227E-2</v>
      </c>
      <c r="E172" s="38">
        <f t="shared" si="28"/>
        <v>8.6838958449801136E+16</v>
      </c>
      <c r="F172" s="42">
        <v>673.84562571094705</v>
      </c>
      <c r="G172" s="38">
        <f t="shared" si="31"/>
        <v>7.3437961198950246E+20</v>
      </c>
      <c r="H172" s="42">
        <v>103.29631468057269</v>
      </c>
      <c r="I172" s="38">
        <f t="shared" si="29"/>
        <v>7.578081257618953E+19</v>
      </c>
      <c r="J172" s="42">
        <v>1140.4001918983447</v>
      </c>
      <c r="K172" s="38">
        <f t="shared" si="22"/>
        <v>6.0093185462915026E+20</v>
      </c>
      <c r="L172" s="42">
        <v>164.08597902442978</v>
      </c>
      <c r="M172" s="38">
        <f t="shared" si="23"/>
        <v>1.2339480001754941E+20</v>
      </c>
      <c r="N172" s="42">
        <v>257.19512928549506</v>
      </c>
      <c r="O172" s="38">
        <f t="shared" si="24"/>
        <v>3.1121363011665684E+20</v>
      </c>
      <c r="P172" s="42">
        <v>18.014864593035476</v>
      </c>
      <c r="Q172" s="38">
        <f t="shared" si="25"/>
        <v>9.6414974404103127E+18</v>
      </c>
      <c r="R172" s="42">
        <v>8.8176023147450024</v>
      </c>
      <c r="S172" s="38">
        <f t="shared" si="26"/>
        <v>1.127752191364171E+19</v>
      </c>
      <c r="T172" s="42">
        <v>3.7690493834376304</v>
      </c>
      <c r="U172" s="38">
        <f t="shared" si="27"/>
        <v>3.9580013651784013E+18</v>
      </c>
      <c r="V172" s="42">
        <v>40.200701814312815</v>
      </c>
      <c r="W172" s="38">
        <f t="shared" si="30"/>
        <v>2.4692914389988188E+19</v>
      </c>
      <c r="X172" s="19">
        <v>116479560.465968</v>
      </c>
      <c r="Y172" s="19">
        <v>1632077.94383659</v>
      </c>
      <c r="Z172" s="24">
        <v>0.249</v>
      </c>
      <c r="AA172" s="24">
        <v>12.162000000000003</v>
      </c>
    </row>
    <row r="173" spans="2:27">
      <c r="B173" s="18">
        <f t="shared" si="32"/>
        <v>171</v>
      </c>
      <c r="C173" s="37" t="s">
        <v>494</v>
      </c>
      <c r="D173" s="39">
        <v>2.7042707888265557E-2</v>
      </c>
      <c r="E173" s="38">
        <f t="shared" si="28"/>
        <v>8.7844538801519232E+16</v>
      </c>
      <c r="F173" s="42">
        <v>698.99644382272481</v>
      </c>
      <c r="G173" s="38">
        <f t="shared" si="31"/>
        <v>7.5826742984904907E+20</v>
      </c>
      <c r="H173" s="42">
        <v>102.55613455048034</v>
      </c>
      <c r="I173" s="38">
        <f t="shared" si="29"/>
        <v>7.4889910514781782E+19</v>
      </c>
      <c r="J173" s="42">
        <v>1169.0468177850632</v>
      </c>
      <c r="K173" s="38">
        <f t="shared" si="22"/>
        <v>6.1317873645871982E+20</v>
      </c>
      <c r="L173" s="42">
        <v>172.05607874559166</v>
      </c>
      <c r="M173" s="38">
        <f t="shared" si="23"/>
        <v>1.2879014866542404E+20</v>
      </c>
      <c r="N173" s="42">
        <v>262.1353069244953</v>
      </c>
      <c r="O173" s="38">
        <f t="shared" si="24"/>
        <v>3.1572474948609979E+20</v>
      </c>
      <c r="P173" s="42">
        <v>18.374309890417724</v>
      </c>
      <c r="Q173" s="38">
        <f t="shared" si="25"/>
        <v>9.7884012231268618E+18</v>
      </c>
      <c r="R173" s="42">
        <v>8.3806955672780568</v>
      </c>
      <c r="S173" s="38">
        <f t="shared" si="26"/>
        <v>1.0669166060509843E+19</v>
      </c>
      <c r="T173" s="42">
        <v>3.7738635905473643</v>
      </c>
      <c r="U173" s="38">
        <f t="shared" si="27"/>
        <v>3.944732406383124E+18</v>
      </c>
      <c r="V173" s="42">
        <v>42.712281783053776</v>
      </c>
      <c r="W173" s="38">
        <f t="shared" si="30"/>
        <v>2.6114320300445209E+19</v>
      </c>
      <c r="X173" s="19">
        <v>112746280.597406</v>
      </c>
      <c r="Y173" s="19">
        <v>1523772.07299612</v>
      </c>
      <c r="Z173" s="24">
        <v>0.251</v>
      </c>
      <c r="AA173" s="24">
        <v>12.202999999999999</v>
      </c>
    </row>
    <row r="174" spans="2:27">
      <c r="B174" s="18">
        <f t="shared" si="32"/>
        <v>172</v>
      </c>
      <c r="C174" s="37" t="s">
        <v>495</v>
      </c>
      <c r="D174" s="39">
        <v>2.6277288347818277E-2</v>
      </c>
      <c r="E174" s="38">
        <f t="shared" si="28"/>
        <v>8.3033456602659632E+16</v>
      </c>
      <c r="F174" s="42">
        <v>684.30392748594113</v>
      </c>
      <c r="G174" s="38">
        <f t="shared" si="31"/>
        <v>7.2211181202159265E+20</v>
      </c>
      <c r="H174" s="42">
        <v>104.03175710188684</v>
      </c>
      <c r="I174" s="38">
        <f t="shared" si="29"/>
        <v>7.3898493132469535E+19</v>
      </c>
      <c r="J174" s="42">
        <v>1180.0920561460857</v>
      </c>
      <c r="K174" s="38">
        <f t="shared" si="22"/>
        <v>6.0211444988524311E+20</v>
      </c>
      <c r="L174" s="42">
        <v>165.6766756954093</v>
      </c>
      <c r="M174" s="38">
        <f t="shared" si="23"/>
        <v>1.2063740212276485E+20</v>
      </c>
      <c r="N174" s="42">
        <v>263.98769527567379</v>
      </c>
      <c r="O174" s="38">
        <f t="shared" si="24"/>
        <v>3.0929633414651163E+20</v>
      </c>
      <c r="P174" s="42">
        <v>18.564741383338269</v>
      </c>
      <c r="Q174" s="38">
        <f t="shared" si="25"/>
        <v>9.6204992569721774E+18</v>
      </c>
      <c r="R174" s="42">
        <v>8.0287652570435757</v>
      </c>
      <c r="S174" s="38">
        <f t="shared" si="26"/>
        <v>9.9427644504464937E+18</v>
      </c>
      <c r="T174" s="42">
        <v>4.5418541339186262</v>
      </c>
      <c r="U174" s="38">
        <f t="shared" si="27"/>
        <v>4.6181976164360571E+18</v>
      </c>
      <c r="V174" s="42">
        <v>36.308778666935495</v>
      </c>
      <c r="W174" s="38">
        <f t="shared" si="30"/>
        <v>2.1594620436345729E+19</v>
      </c>
      <c r="X174" s="19">
        <v>110934246.92422999</v>
      </c>
      <c r="Y174" s="19">
        <v>1633461.2422613199</v>
      </c>
      <c r="Z174" s="24">
        <v>0.25900000000000001</v>
      </c>
      <c r="AA174" s="24">
        <v>12.249000000000001</v>
      </c>
    </row>
    <row r="175" spans="2:27">
      <c r="B175" s="18">
        <f t="shared" si="32"/>
        <v>173</v>
      </c>
      <c r="C175" s="37" t="s">
        <v>496</v>
      </c>
      <c r="D175" s="39">
        <v>2.4898293742900122E-2</v>
      </c>
      <c r="E175" s="38">
        <f t="shared" si="28"/>
        <v>7.9565471771823664E+16</v>
      </c>
      <c r="F175" s="42">
        <v>656.44279722054966</v>
      </c>
      <c r="G175" s="38">
        <f t="shared" si="31"/>
        <v>7.0054298564900264E+20</v>
      </c>
      <c r="H175" s="42">
        <v>103.58038714182536</v>
      </c>
      <c r="I175" s="38">
        <f t="shared" si="29"/>
        <v>7.4409718903894819E+19</v>
      </c>
      <c r="J175" s="42">
        <v>1131.2468521570479</v>
      </c>
      <c r="K175" s="38">
        <f t="shared" si="22"/>
        <v>5.8371792727949705E+20</v>
      </c>
      <c r="L175" s="42">
        <v>156.55628263552902</v>
      </c>
      <c r="M175" s="38">
        <f t="shared" si="23"/>
        <v>1.1528520869993098E+20</v>
      </c>
      <c r="N175" s="42">
        <v>261.15108064913352</v>
      </c>
      <c r="O175" s="38">
        <f t="shared" si="24"/>
        <v>3.0943212553750807E+20</v>
      </c>
      <c r="P175" s="42">
        <v>17.861421064085317</v>
      </c>
      <c r="Q175" s="38">
        <f t="shared" si="25"/>
        <v>9.3606757218253496E+18</v>
      </c>
      <c r="R175" s="42">
        <v>7.3676307628048532</v>
      </c>
      <c r="S175" s="38">
        <f t="shared" si="26"/>
        <v>9.2271743791439811E+18</v>
      </c>
      <c r="T175" s="42">
        <v>4.3360111726253292</v>
      </c>
      <c r="U175" s="38">
        <f t="shared" si="27"/>
        <v>4.458740613862997E+18</v>
      </c>
      <c r="V175" s="42">
        <v>35.154515245558635</v>
      </c>
      <c r="W175" s="38">
        <f t="shared" si="30"/>
        <v>2.1144505510473126E+19</v>
      </c>
      <c r="X175" s="19">
        <v>111309860.597056</v>
      </c>
      <c r="Y175" s="19">
        <v>1643787.7340766899</v>
      </c>
      <c r="Z175" s="24">
        <v>0.25600000000000001</v>
      </c>
      <c r="AA175" s="24">
        <v>12.244</v>
      </c>
    </row>
    <row r="176" spans="2:27">
      <c r="B176" s="18">
        <f t="shared" si="32"/>
        <v>174</v>
      </c>
      <c r="C176" s="37" t="s">
        <v>497</v>
      </c>
      <c r="D176" s="39">
        <v>2.693030726757465E-2</v>
      </c>
      <c r="E176" s="38">
        <f t="shared" si="28"/>
        <v>8.6483432817118992E+16</v>
      </c>
      <c r="F176" s="42">
        <v>694.06904502414591</v>
      </c>
      <c r="G176" s="38">
        <f t="shared" si="31"/>
        <v>7.4434989685635324E+20</v>
      </c>
      <c r="H176" s="42">
        <v>99.924801049830748</v>
      </c>
      <c r="I176" s="38">
        <f t="shared" si="29"/>
        <v>7.2137648549669593E+19</v>
      </c>
      <c r="J176" s="42">
        <v>1166.6937300110558</v>
      </c>
      <c r="K176" s="38">
        <f t="shared" si="22"/>
        <v>6.0497728312597375E+20</v>
      </c>
      <c r="L176" s="42">
        <v>165.13746915804742</v>
      </c>
      <c r="M176" s="38">
        <f t="shared" si="23"/>
        <v>1.2220395716630843E+20</v>
      </c>
      <c r="N176" s="42">
        <v>263.1148044668023</v>
      </c>
      <c r="O176" s="38">
        <f t="shared" si="24"/>
        <v>3.1329640646334225E+20</v>
      </c>
      <c r="P176" s="42">
        <v>18.607716803469341</v>
      </c>
      <c r="Q176" s="38">
        <f t="shared" si="25"/>
        <v>9.7998817412823839E+18</v>
      </c>
      <c r="R176" s="42">
        <v>7.9339348515035786</v>
      </c>
      <c r="S176" s="38">
        <f t="shared" si="26"/>
        <v>9.9854136629406781E+18</v>
      </c>
      <c r="T176" s="42">
        <v>3.6971001028350821</v>
      </c>
      <c r="U176" s="38">
        <f t="shared" si="27"/>
        <v>3.820494515867306E+18</v>
      </c>
      <c r="V176" s="42">
        <v>39.406964789138776</v>
      </c>
      <c r="W176" s="38">
        <f t="shared" si="30"/>
        <v>2.3819133613669315E+19</v>
      </c>
      <c r="X176" s="19">
        <v>108294811.13772</v>
      </c>
      <c r="Y176" s="19">
        <v>1707398.45628591</v>
      </c>
      <c r="Z176" s="24">
        <v>0.25</v>
      </c>
      <c r="AA176" s="24">
        <v>12.016</v>
      </c>
    </row>
    <row r="177" spans="2:27">
      <c r="B177" s="18">
        <f t="shared" si="32"/>
        <v>175</v>
      </c>
      <c r="C177" s="37" t="s">
        <v>498</v>
      </c>
      <c r="D177" s="39">
        <v>2.5453271018272463E-2</v>
      </c>
      <c r="E177" s="38">
        <f t="shared" si="28"/>
        <v>8.5231436711287312E+16</v>
      </c>
      <c r="F177" s="42">
        <v>657.07110859150669</v>
      </c>
      <c r="G177" s="38">
        <f t="shared" si="31"/>
        <v>7.3477001465058781E+20</v>
      </c>
      <c r="H177" s="42">
        <v>97.9109077751706</v>
      </c>
      <c r="I177" s="38">
        <f t="shared" si="29"/>
        <v>7.3702863726984774E+19</v>
      </c>
      <c r="J177" s="42">
        <v>1108.2999426219394</v>
      </c>
      <c r="K177" s="38">
        <f t="shared" si="22"/>
        <v>5.9924457394514887E+20</v>
      </c>
      <c r="L177" s="42">
        <v>155.56653471021843</v>
      </c>
      <c r="M177" s="38">
        <f t="shared" si="23"/>
        <v>1.2003846102506078E+20</v>
      </c>
      <c r="N177" s="42">
        <v>255.68809200230066</v>
      </c>
      <c r="O177" s="38">
        <f t="shared" si="24"/>
        <v>3.1745723348748009E+20</v>
      </c>
      <c r="P177" s="42">
        <v>17.72740044031875</v>
      </c>
      <c r="Q177" s="38">
        <f t="shared" si="25"/>
        <v>9.7350323346714358E+18</v>
      </c>
      <c r="R177" s="42">
        <v>7.6037729085320409</v>
      </c>
      <c r="S177" s="38">
        <f t="shared" si="26"/>
        <v>9.9786356401533501E+18</v>
      </c>
      <c r="T177" s="42">
        <v>3.7656554558618303</v>
      </c>
      <c r="U177" s="38">
        <f t="shared" si="27"/>
        <v>4.0575468980221522E+18</v>
      </c>
      <c r="V177" s="42">
        <v>37.030818452815851</v>
      </c>
      <c r="W177" s="38">
        <f t="shared" si="30"/>
        <v>2.3338926798985912E+19</v>
      </c>
      <c r="X177" s="19">
        <v>114080763.135827</v>
      </c>
      <c r="Y177" s="19">
        <v>1632630.4361006001</v>
      </c>
      <c r="Z177" s="24">
        <v>0.248</v>
      </c>
      <c r="AA177" s="24">
        <v>12.428999999999998</v>
      </c>
    </row>
    <row r="178" spans="2:27">
      <c r="B178" s="18">
        <f t="shared" si="32"/>
        <v>176</v>
      </c>
      <c r="C178" s="40" t="s">
        <v>499</v>
      </c>
      <c r="D178" s="39">
        <v>2.5202973004223639E-2</v>
      </c>
      <c r="E178" s="38">
        <f t="shared" si="28"/>
        <v>8.0541198949661024E+16</v>
      </c>
      <c r="F178" s="42">
        <v>632.80816434080702</v>
      </c>
      <c r="G178" s="38">
        <f t="shared" si="31"/>
        <v>6.7533807471869926E+20</v>
      </c>
      <c r="H178" s="42">
        <v>104.30210474919559</v>
      </c>
      <c r="I178" s="38">
        <f t="shared" si="29"/>
        <v>7.4930126618025542E+19</v>
      </c>
      <c r="J178" s="42">
        <v>1175.7640419046097</v>
      </c>
      <c r="K178" s="38">
        <f t="shared" si="22"/>
        <v>6.067043128975301E+20</v>
      </c>
      <c r="L178" s="42">
        <v>234.174476819739</v>
      </c>
      <c r="M178" s="38">
        <f t="shared" si="23"/>
        <v>1.7244631098558897E+20</v>
      </c>
      <c r="N178" s="42">
        <v>249.93053325023897</v>
      </c>
      <c r="O178" s="38">
        <f t="shared" si="24"/>
        <v>2.9614482588568951E+20</v>
      </c>
      <c r="P178" s="42">
        <v>18.050961093723576</v>
      </c>
      <c r="Q178" s="38">
        <f t="shared" si="25"/>
        <v>9.4602536754175877E+18</v>
      </c>
      <c r="R178" s="42">
        <v>10.505081062255691</v>
      </c>
      <c r="S178" s="38">
        <f t="shared" si="26"/>
        <v>1.3156838499504175E+19</v>
      </c>
      <c r="T178" s="42">
        <v>6.4951864813275151</v>
      </c>
      <c r="U178" s="38">
        <f t="shared" si="27"/>
        <v>6.6792038776903649E+18</v>
      </c>
      <c r="V178" s="42">
        <v>35.861738813340736</v>
      </c>
      <c r="W178" s="38">
        <f t="shared" si="30"/>
        <v>2.1570440928486207E+19</v>
      </c>
      <c r="X178" s="19">
        <v>112991915.271137</v>
      </c>
      <c r="Y178" s="19">
        <v>1610753.5585647901</v>
      </c>
      <c r="Z178" s="24">
        <v>0.252</v>
      </c>
      <c r="AA178" s="24">
        <v>12.053000000000001</v>
      </c>
    </row>
    <row r="179" spans="2:27">
      <c r="B179" s="18">
        <f t="shared" si="32"/>
        <v>177</v>
      </c>
      <c r="C179" s="40" t="s">
        <v>500</v>
      </c>
      <c r="D179" s="39">
        <v>2.5217533639539977E-2</v>
      </c>
      <c r="E179" s="38">
        <f t="shared" si="28"/>
        <v>8.2332806124082496E+16</v>
      </c>
      <c r="F179" s="42">
        <v>645.00540694177255</v>
      </c>
      <c r="G179" s="38">
        <f t="shared" si="31"/>
        <v>7.0326096076616945E+20</v>
      </c>
      <c r="H179" s="42">
        <v>108.56551155201753</v>
      </c>
      <c r="I179" s="38">
        <f t="shared" si="29"/>
        <v>7.9681824542327013E+19</v>
      </c>
      <c r="J179" s="42">
        <v>1199.014708509409</v>
      </c>
      <c r="K179" s="38">
        <f t="shared" si="22"/>
        <v>6.3209944861125981E+20</v>
      </c>
      <c r="L179" s="42">
        <v>244.14370681998659</v>
      </c>
      <c r="M179" s="38">
        <f t="shared" si="23"/>
        <v>1.8368084832139323E+20</v>
      </c>
      <c r="N179" s="42">
        <v>255.29165366515539</v>
      </c>
      <c r="O179" s="38">
        <f t="shared" si="24"/>
        <v>3.0904764791725451E+20</v>
      </c>
      <c r="P179" s="42">
        <v>18.566918123215736</v>
      </c>
      <c r="Q179" s="38">
        <f t="shared" si="25"/>
        <v>9.9413706670701158E+18</v>
      </c>
      <c r="R179" s="42">
        <v>9.7933900209067328</v>
      </c>
      <c r="S179" s="38">
        <f t="shared" si="26"/>
        <v>1.2531099518752494E+19</v>
      </c>
      <c r="T179" s="42">
        <v>7.0407380367386256</v>
      </c>
      <c r="U179" s="38">
        <f t="shared" si="27"/>
        <v>7.396993793510271E+18</v>
      </c>
      <c r="V179" s="42">
        <v>36.7825098108802</v>
      </c>
      <c r="W179" s="38">
        <f t="shared" si="30"/>
        <v>2.2603361546179109E+19</v>
      </c>
      <c r="X179" s="19">
        <v>107184969.983568</v>
      </c>
      <c r="Y179" s="19">
        <v>1597849.1287461</v>
      </c>
      <c r="Z179" s="24">
        <v>0.252</v>
      </c>
      <c r="AA179" s="24">
        <v>12.314000000000002</v>
      </c>
    </row>
    <row r="180" spans="2:27">
      <c r="B180" s="18">
        <f t="shared" si="32"/>
        <v>178</v>
      </c>
      <c r="C180" s="40" t="s">
        <v>501</v>
      </c>
      <c r="D180" s="39">
        <v>2.3908722805599528E-2</v>
      </c>
      <c r="E180" s="38">
        <f t="shared" si="28"/>
        <v>7.6658724566462896E+16</v>
      </c>
      <c r="F180" s="42">
        <v>615.68722829680132</v>
      </c>
      <c r="G180" s="38">
        <f t="shared" si="31"/>
        <v>6.5924706166524268E+20</v>
      </c>
      <c r="H180" s="42">
        <v>102.8174824948526</v>
      </c>
      <c r="I180" s="38">
        <f t="shared" si="29"/>
        <v>7.4108710467732423E+19</v>
      </c>
      <c r="J180" s="42">
        <v>1150.7418317815843</v>
      </c>
      <c r="K180" s="38">
        <f t="shared" si="22"/>
        <v>5.9576324351313445E+20</v>
      </c>
      <c r="L180" s="42">
        <v>222.75531746475829</v>
      </c>
      <c r="M180" s="38">
        <f t="shared" si="23"/>
        <v>1.6458161740033658E+20</v>
      </c>
      <c r="N180" s="42">
        <v>250.66146704709104</v>
      </c>
      <c r="O180" s="38">
        <f t="shared" si="24"/>
        <v>2.9799659854371357E+20</v>
      </c>
      <c r="P180" s="42">
        <v>18.613007442770247</v>
      </c>
      <c r="Q180" s="38">
        <f t="shared" si="25"/>
        <v>9.7871872924332503E+18</v>
      </c>
      <c r="R180" s="42">
        <v>9.8840731114951605</v>
      </c>
      <c r="S180" s="38">
        <f t="shared" si="26"/>
        <v>1.2420154013591353E+19</v>
      </c>
      <c r="T180" s="42">
        <v>8.3687065179093221</v>
      </c>
      <c r="U180" s="38">
        <f t="shared" si="27"/>
        <v>8.6343631361236716E+18</v>
      </c>
      <c r="V180" s="42">
        <v>33.515406994436304</v>
      </c>
      <c r="W180" s="38">
        <f t="shared" si="30"/>
        <v>2.0226049859225092E+19</v>
      </c>
      <c r="X180" s="19">
        <v>110473003.809848</v>
      </c>
      <c r="Y180" s="19">
        <v>1374425.76175311</v>
      </c>
      <c r="Z180" s="24">
        <v>0.252</v>
      </c>
      <c r="AA180" s="24">
        <v>12.093000000000004</v>
      </c>
    </row>
    <row r="181" spans="2:27">
      <c r="B181" s="18">
        <f t="shared" si="32"/>
        <v>179</v>
      </c>
      <c r="C181" s="40" t="s">
        <v>502</v>
      </c>
      <c r="D181" s="39">
        <v>2.4487410049065503E-2</v>
      </c>
      <c r="E181" s="38">
        <f t="shared" si="28"/>
        <v>7.9722341208986784E+16</v>
      </c>
      <c r="F181" s="42">
        <v>611.1112805781986</v>
      </c>
      <c r="G181" s="38">
        <f t="shared" si="31"/>
        <v>6.6441638908043841E+20</v>
      </c>
      <c r="H181" s="42">
        <v>78.842659406673604</v>
      </c>
      <c r="I181" s="38">
        <f t="shared" si="29"/>
        <v>5.7702620079648408E+19</v>
      </c>
      <c r="J181" s="42">
        <v>1146.8188652114486</v>
      </c>
      <c r="K181" s="38">
        <f t="shared" si="22"/>
        <v>6.0286852570860618E+20</v>
      </c>
      <c r="L181" s="42">
        <v>224.33420363598151</v>
      </c>
      <c r="M181" s="38">
        <f t="shared" si="23"/>
        <v>1.6829868336028192E+20</v>
      </c>
      <c r="N181" s="42">
        <v>240.9083240803289</v>
      </c>
      <c r="O181" s="38">
        <f t="shared" si="24"/>
        <v>2.908087798552653E+20</v>
      </c>
      <c r="P181" s="42">
        <v>17.576881638459991</v>
      </c>
      <c r="Q181" s="38">
        <f t="shared" si="25"/>
        <v>9.3845867793408102E+18</v>
      </c>
      <c r="R181" s="42">
        <v>8.7074732420199208</v>
      </c>
      <c r="S181" s="38">
        <f t="shared" si="26"/>
        <v>1.1110028134515763E+19</v>
      </c>
      <c r="T181" s="42">
        <v>6.1616227379703963</v>
      </c>
      <c r="U181" s="38">
        <f t="shared" si="27"/>
        <v>6.4550417277006029E+18</v>
      </c>
      <c r="V181" s="42">
        <v>33.754367213137861</v>
      </c>
      <c r="W181" s="38">
        <f t="shared" si="30"/>
        <v>2.0683714033828418E+19</v>
      </c>
      <c r="X181" s="19">
        <v>96997413.944193602</v>
      </c>
      <c r="Y181" s="19">
        <v>1404275.8780416499</v>
      </c>
      <c r="Z181" s="24">
        <v>0.245</v>
      </c>
      <c r="AA181" s="24">
        <v>11.938000000000001</v>
      </c>
    </row>
    <row r="182" spans="2:27">
      <c r="B182" s="18">
        <f t="shared" si="32"/>
        <v>180</v>
      </c>
      <c r="C182" s="40" t="s">
        <v>503</v>
      </c>
      <c r="D182" s="39">
        <v>2.308728984381278E-2</v>
      </c>
      <c r="E182" s="38">
        <f t="shared" si="28"/>
        <v>7.4461751269746816E+16</v>
      </c>
      <c r="F182" s="42">
        <v>613.7635129731043</v>
      </c>
      <c r="G182" s="38">
        <f t="shared" si="31"/>
        <v>6.6106506001406807E+20</v>
      </c>
      <c r="H182" s="42">
        <v>75.578992583831706</v>
      </c>
      <c r="I182" s="38">
        <f t="shared" si="29"/>
        <v>5.4797212639838683E+19</v>
      </c>
      <c r="J182" s="42">
        <v>1184.2420792233945</v>
      </c>
      <c r="K182" s="38">
        <f t="shared" si="22"/>
        <v>6.1672474155598243E+20</v>
      </c>
      <c r="L182" s="42">
        <v>226.08047875659227</v>
      </c>
      <c r="M182" s="38">
        <f t="shared" si="23"/>
        <v>1.680240268413121E+20</v>
      </c>
      <c r="N182" s="42">
        <v>243.74785595231828</v>
      </c>
      <c r="O182" s="38">
        <f t="shared" si="24"/>
        <v>2.9148728333162286E+20</v>
      </c>
      <c r="P182" s="42">
        <v>16.736126272107906</v>
      </c>
      <c r="Q182" s="38">
        <f t="shared" si="25"/>
        <v>8.8522031242393446E+18</v>
      </c>
      <c r="R182" s="42">
        <v>8.7355211240329211</v>
      </c>
      <c r="S182" s="38">
        <f t="shared" si="26"/>
        <v>1.1041674210373181E+19</v>
      </c>
      <c r="T182" s="42">
        <v>4.795981215932783</v>
      </c>
      <c r="U182" s="38">
        <f t="shared" si="27"/>
        <v>4.977422699626242E+18</v>
      </c>
      <c r="V182" s="42">
        <v>34.852738001549007</v>
      </c>
      <c r="W182" s="38">
        <f t="shared" si="30"/>
        <v>2.1157217760471917E+19</v>
      </c>
      <c r="X182" s="19">
        <v>93001149.388460293</v>
      </c>
      <c r="Y182" s="19">
        <v>1481083.32999002</v>
      </c>
      <c r="Z182" s="24">
        <v>0.247</v>
      </c>
      <c r="AA182" s="24">
        <v>11.923000000000002</v>
      </c>
    </row>
    <row r="183" spans="2:27">
      <c r="B183" s="18">
        <f t="shared" si="32"/>
        <v>181</v>
      </c>
      <c r="C183" s="40" t="s">
        <v>504</v>
      </c>
      <c r="D183" s="39">
        <v>2.3035358132907992E-2</v>
      </c>
      <c r="E183" s="38">
        <f t="shared" si="28"/>
        <v>7.3449243599538272E+16</v>
      </c>
      <c r="F183" s="42">
        <v>598.87382811197483</v>
      </c>
      <c r="G183" s="38">
        <f t="shared" si="31"/>
        <v>6.3769136859733177E+20</v>
      </c>
      <c r="H183" s="42">
        <v>108.52436440081829</v>
      </c>
      <c r="I183" s="38">
        <f t="shared" si="29"/>
        <v>7.7788731246149878E+19</v>
      </c>
      <c r="J183" s="42">
        <v>1132.44641455079</v>
      </c>
      <c r="K183" s="38">
        <f t="shared" si="22"/>
        <v>5.8304303564284697E+20</v>
      </c>
      <c r="L183" s="42">
        <v>209.56390223437512</v>
      </c>
      <c r="M183" s="38">
        <f t="shared" si="23"/>
        <v>1.5397736003926625E+20</v>
      </c>
      <c r="N183" s="42">
        <v>251.78826773488109</v>
      </c>
      <c r="O183" s="38">
        <f t="shared" si="24"/>
        <v>2.9767774447765494E+20</v>
      </c>
      <c r="P183" s="42">
        <v>18.470674902258821</v>
      </c>
      <c r="Q183" s="38">
        <f t="shared" si="25"/>
        <v>9.6585350322637619E+18</v>
      </c>
      <c r="R183" s="42">
        <v>8.5762570104861577</v>
      </c>
      <c r="S183" s="38">
        <f t="shared" si="26"/>
        <v>1.071706749975492E+19</v>
      </c>
      <c r="T183" s="42">
        <v>6.9698312807657379</v>
      </c>
      <c r="U183" s="38">
        <f t="shared" si="27"/>
        <v>7.151240500490114E+18</v>
      </c>
      <c r="V183" s="42">
        <v>32.609173780448458</v>
      </c>
      <c r="W183" s="38">
        <f t="shared" si="30"/>
        <v>1.9570121308866548E+19</v>
      </c>
      <c r="X183" s="19">
        <v>99606836.509064898</v>
      </c>
      <c r="Y183" s="19">
        <v>1493228.1925751001</v>
      </c>
      <c r="Z183" s="24">
        <v>0.252</v>
      </c>
      <c r="AA183" s="24">
        <v>12.026000000000002</v>
      </c>
    </row>
    <row r="184" spans="2:27">
      <c r="B184" s="18">
        <f t="shared" si="32"/>
        <v>182</v>
      </c>
      <c r="C184" s="40" t="s">
        <v>505</v>
      </c>
      <c r="D184" s="39">
        <v>2.6105302329459505E-2</v>
      </c>
      <c r="E184" s="38">
        <f t="shared" si="28"/>
        <v>8.31004303971888E+16</v>
      </c>
      <c r="F184" s="42">
        <v>671.30743888731251</v>
      </c>
      <c r="G184" s="38">
        <f t="shared" si="31"/>
        <v>7.1363945233036699E+20</v>
      </c>
      <c r="H184" s="42">
        <v>109.05257766614412</v>
      </c>
      <c r="I184" s="38">
        <f t="shared" si="29"/>
        <v>7.8038256759029465E+19</v>
      </c>
      <c r="J184" s="42">
        <v>1275.2714179389529</v>
      </c>
      <c r="K184" s="38">
        <f t="shared" si="22"/>
        <v>6.5549255606415327E+20</v>
      </c>
      <c r="L184" s="42">
        <v>250.16557996667427</v>
      </c>
      <c r="M184" s="38">
        <f t="shared" si="23"/>
        <v>1.8350594341562247E+20</v>
      </c>
      <c r="N184" s="42">
        <v>261.90313449690211</v>
      </c>
      <c r="O184" s="38">
        <f t="shared" si="24"/>
        <v>3.0912473668932017E+20</v>
      </c>
      <c r="P184" s="42">
        <v>20.064064731190435</v>
      </c>
      <c r="Q184" s="38">
        <f t="shared" si="25"/>
        <v>1.0474410785890968E+19</v>
      </c>
      <c r="R184" s="42">
        <v>10.571635144614595</v>
      </c>
      <c r="S184" s="38">
        <f t="shared" si="26"/>
        <v>1.3188716461986634E+19</v>
      </c>
      <c r="T184" s="42">
        <v>6.1292659343774725</v>
      </c>
      <c r="U184" s="38">
        <f t="shared" si="27"/>
        <v>6.2784114054473226E+18</v>
      </c>
      <c r="V184" s="42">
        <v>38.691767706583398</v>
      </c>
      <c r="W184" s="38">
        <f t="shared" si="30"/>
        <v>2.3182191076841873E+19</v>
      </c>
      <c r="X184" s="19">
        <v>106348030.62852199</v>
      </c>
      <c r="Y184" s="19">
        <v>1481722.2360286899</v>
      </c>
      <c r="Z184" s="24">
        <v>0.25800000000000001</v>
      </c>
      <c r="AA184" s="24">
        <v>12.291999999999998</v>
      </c>
    </row>
    <row r="185" spans="2:27">
      <c r="B185" s="18">
        <f t="shared" si="32"/>
        <v>183</v>
      </c>
      <c r="C185" s="40" t="s">
        <v>506</v>
      </c>
      <c r="D185" s="39">
        <v>2.3357622924085143E-2</v>
      </c>
      <c r="E185" s="38">
        <f t="shared" si="28"/>
        <v>7.6071417428478032E+16</v>
      </c>
      <c r="F185" s="42">
        <v>601.60046994495951</v>
      </c>
      <c r="G185" s="38">
        <f t="shared" si="31"/>
        <v>6.5431048223914957E+20</v>
      </c>
      <c r="H185" s="42">
        <v>78.42916015487927</v>
      </c>
      <c r="I185" s="38">
        <f t="shared" si="29"/>
        <v>5.7420571145679634E+19</v>
      </c>
      <c r="J185" s="42">
        <v>1144.4362886150359</v>
      </c>
      <c r="K185" s="38">
        <f t="shared" si="22"/>
        <v>6.0183172538091923E+20</v>
      </c>
      <c r="L185" s="42">
        <v>214.46851935539806</v>
      </c>
      <c r="M185" s="38">
        <f t="shared" si="23"/>
        <v>1.6095499262124379E+20</v>
      </c>
      <c r="N185" s="42">
        <v>239.34104271684654</v>
      </c>
      <c r="O185" s="38">
        <f t="shared" si="24"/>
        <v>2.8902044243976795E+20</v>
      </c>
      <c r="P185" s="42">
        <v>15.762387877614053</v>
      </c>
      <c r="Q185" s="38">
        <f t="shared" si="25"/>
        <v>8.4188158808384512E+18</v>
      </c>
      <c r="R185" s="42">
        <v>9.4420187703749203</v>
      </c>
      <c r="S185" s="38">
        <f t="shared" si="26"/>
        <v>1.2051567694292273E+19</v>
      </c>
      <c r="T185" s="42">
        <v>8.4834761764558362</v>
      </c>
      <c r="U185" s="38">
        <f t="shared" si="27"/>
        <v>8.8906490990210109E+18</v>
      </c>
      <c r="V185" s="42">
        <v>35.376301809553858</v>
      </c>
      <c r="W185" s="38">
        <f t="shared" si="30"/>
        <v>2.1685361147978813E+19</v>
      </c>
      <c r="X185" s="19">
        <v>110843324.27946</v>
      </c>
      <c r="Y185" s="19">
        <v>1478784.6989750799</v>
      </c>
      <c r="Z185" s="24">
        <v>0.25</v>
      </c>
      <c r="AA185" s="24">
        <v>12.186</v>
      </c>
    </row>
    <row r="186" spans="2:27">
      <c r="B186" s="18">
        <f t="shared" si="32"/>
        <v>184</v>
      </c>
      <c r="C186" s="40" t="s">
        <v>507</v>
      </c>
      <c r="D186" s="39">
        <v>2.2328765477975507E-2</v>
      </c>
      <c r="E186" s="38">
        <f t="shared" si="28"/>
        <v>7.3041650877168832E+16</v>
      </c>
      <c r="F186" s="42">
        <v>596.81186016726849</v>
      </c>
      <c r="G186" s="38">
        <f t="shared" si="31"/>
        <v>6.5196781805861392E+20</v>
      </c>
      <c r="H186" s="42">
        <v>73.272643876149957</v>
      </c>
      <c r="I186" s="38">
        <f t="shared" si="29"/>
        <v>5.3882136614856008E+19</v>
      </c>
      <c r="J186" s="42">
        <v>1159.4430531269857</v>
      </c>
      <c r="K186" s="38">
        <f t="shared" si="22"/>
        <v>6.1241508976661784E+20</v>
      </c>
      <c r="L186" s="42">
        <v>206.97643614030622</v>
      </c>
      <c r="M186" s="38">
        <f t="shared" si="23"/>
        <v>1.5601803597314992E+20</v>
      </c>
      <c r="N186" s="42">
        <v>240.41913981564306</v>
      </c>
      <c r="O186" s="38">
        <f t="shared" si="24"/>
        <v>2.916039647967347E+20</v>
      </c>
      <c r="P186" s="42">
        <v>13.601801213464809</v>
      </c>
      <c r="Q186" s="38">
        <f t="shared" si="25"/>
        <v>7.2969005552935096E+18</v>
      </c>
      <c r="R186" s="42">
        <v>10.459941753679223</v>
      </c>
      <c r="S186" s="38">
        <f t="shared" si="26"/>
        <v>1.3409758422721524E+19</v>
      </c>
      <c r="T186" s="42">
        <v>7.8082643924882893</v>
      </c>
      <c r="U186" s="38">
        <f t="shared" si="27"/>
        <v>8.2191543871011666E+18</v>
      </c>
      <c r="V186" s="42">
        <v>33.448749463160574</v>
      </c>
      <c r="W186" s="38">
        <f t="shared" si="30"/>
        <v>2.0594303908629053E+19</v>
      </c>
      <c r="X186" s="19">
        <v>100125316.591626</v>
      </c>
      <c r="Y186" s="19">
        <v>1451110.7731850301</v>
      </c>
      <c r="Z186" s="24">
        <v>0.245</v>
      </c>
      <c r="AA186" s="24">
        <v>11.994999999999997</v>
      </c>
    </row>
    <row r="187" spans="2:27">
      <c r="B187" s="18">
        <f t="shared" si="32"/>
        <v>185</v>
      </c>
      <c r="C187" s="40" t="s">
        <v>508</v>
      </c>
      <c r="D187" s="39">
        <v>2.5111306357930005E-2</v>
      </c>
      <c r="E187" s="38">
        <f t="shared" si="28"/>
        <v>8.2769358076617072E+16</v>
      </c>
      <c r="F187" s="42">
        <v>645.39437139877555</v>
      </c>
      <c r="G187" s="38">
        <f t="shared" si="31"/>
        <v>7.104087463389338E+20</v>
      </c>
      <c r="H187" s="42">
        <v>125.19345532219519</v>
      </c>
      <c r="I187" s="38">
        <f t="shared" si="29"/>
        <v>9.2763896939599643E+19</v>
      </c>
      <c r="J187" s="42">
        <v>1218.0045019173835</v>
      </c>
      <c r="K187" s="38">
        <f t="shared" si="22"/>
        <v>6.4824588127274362E+20</v>
      </c>
      <c r="L187" s="42">
        <v>235.47119092844574</v>
      </c>
      <c r="M187" s="38">
        <f t="shared" si="23"/>
        <v>1.7884882630448169E+20</v>
      </c>
      <c r="N187" s="42">
        <v>257.55104631279335</v>
      </c>
      <c r="O187" s="38">
        <f t="shared" si="24"/>
        <v>3.1476186977749028E+20</v>
      </c>
      <c r="P187" s="42">
        <v>17.382789454793627</v>
      </c>
      <c r="Q187" s="38">
        <f t="shared" si="25"/>
        <v>9.3962786258553324E+18</v>
      </c>
      <c r="R187" s="42">
        <v>13.027721327358064</v>
      </c>
      <c r="S187" s="38">
        <f t="shared" si="26"/>
        <v>1.6828854684762167E+19</v>
      </c>
      <c r="T187" s="42">
        <v>6.8552527812372732</v>
      </c>
      <c r="U187" s="38">
        <f t="shared" si="27"/>
        <v>7.2709392125367921E+18</v>
      </c>
      <c r="V187" s="42">
        <v>36.878721139567745</v>
      </c>
      <c r="W187" s="38">
        <f t="shared" si="30"/>
        <v>2.2879024135504564E+19</v>
      </c>
      <c r="X187" s="19">
        <v>97084862.0098757</v>
      </c>
      <c r="Y187" s="19">
        <v>1679441.1855693699</v>
      </c>
      <c r="Z187" s="24">
        <v>0.247</v>
      </c>
      <c r="AA187" s="24">
        <v>12.184999999999999</v>
      </c>
    </row>
    <row r="188" spans="2:27">
      <c r="B188" s="18">
        <f t="shared" si="32"/>
        <v>186</v>
      </c>
      <c r="C188" s="40" t="s">
        <v>509</v>
      </c>
      <c r="D188" s="39">
        <v>2.5534602849082499E-2</v>
      </c>
      <c r="E188" s="38">
        <f t="shared" si="28"/>
        <v>7.9681498065062768E+16</v>
      </c>
      <c r="F188" s="42">
        <v>648.22944833811516</v>
      </c>
      <c r="G188" s="38">
        <f t="shared" si="31"/>
        <v>6.7552275892190537E+20</v>
      </c>
      <c r="H188" s="42">
        <v>129.58840517910187</v>
      </c>
      <c r="I188" s="38">
        <f t="shared" si="29"/>
        <v>9.0905802759615529E+19</v>
      </c>
      <c r="J188" s="42">
        <v>1240.4460525952825</v>
      </c>
      <c r="K188" s="38">
        <f t="shared" si="22"/>
        <v>6.2502423395947905E+20</v>
      </c>
      <c r="L188" s="42">
        <v>238.65836840191037</v>
      </c>
      <c r="M188" s="38">
        <f t="shared" si="23"/>
        <v>1.7161414614315624E+20</v>
      </c>
      <c r="N188" s="42">
        <v>260.66934800890834</v>
      </c>
      <c r="O188" s="38">
        <f t="shared" si="24"/>
        <v>3.016038396276854E+20</v>
      </c>
      <c r="P188" s="42">
        <v>17.634855061715495</v>
      </c>
      <c r="Q188" s="38">
        <f t="shared" si="25"/>
        <v>9.0247756317166797E+18</v>
      </c>
      <c r="R188" s="42">
        <v>13.411163607706358</v>
      </c>
      <c r="S188" s="38">
        <f t="shared" si="26"/>
        <v>1.6401390295483951E+19</v>
      </c>
      <c r="T188" s="42">
        <v>6.0560648386197942</v>
      </c>
      <c r="U188" s="38">
        <f t="shared" si="27"/>
        <v>6.0811492005680845E+18</v>
      </c>
      <c r="V188" s="42">
        <v>37.557601869340381</v>
      </c>
      <c r="W188" s="38">
        <f t="shared" si="30"/>
        <v>2.2059090397476545E+19</v>
      </c>
      <c r="X188" s="19">
        <v>119561631.134161</v>
      </c>
      <c r="Y188" s="19">
        <v>1650904.8861988999</v>
      </c>
      <c r="Z188" s="24">
        <v>0.25700000000000001</v>
      </c>
      <c r="AA188" s="24">
        <v>12.003</v>
      </c>
    </row>
    <row r="189" spans="2:27">
      <c r="B189" s="18">
        <f t="shared" si="32"/>
        <v>187</v>
      </c>
      <c r="C189" s="40" t="s">
        <v>510</v>
      </c>
      <c r="D189" s="39">
        <v>2.3703183014474504E-2</v>
      </c>
      <c r="E189" s="38">
        <f t="shared" si="28"/>
        <v>7.6845679498687072E+16</v>
      </c>
      <c r="F189" s="42">
        <v>619.612367795198</v>
      </c>
      <c r="G189" s="38">
        <f t="shared" si="31"/>
        <v>6.708349932730678E+20</v>
      </c>
      <c r="H189" s="42">
        <v>119.7023745631727</v>
      </c>
      <c r="I189" s="38">
        <f t="shared" si="29"/>
        <v>8.7239391803645133E+19</v>
      </c>
      <c r="J189" s="42">
        <v>1187.4490353772226</v>
      </c>
      <c r="K189" s="38">
        <f t="shared" si="22"/>
        <v>6.2161052100297464E+20</v>
      </c>
      <c r="L189" s="42">
        <v>226.24041715340172</v>
      </c>
      <c r="M189" s="38">
        <f t="shared" si="23"/>
        <v>1.6901724246448728E+20</v>
      </c>
      <c r="N189" s="42">
        <v>255.14664219949643</v>
      </c>
      <c r="O189" s="38">
        <f t="shared" si="24"/>
        <v>3.0670521468654315E+20</v>
      </c>
      <c r="P189" s="42">
        <v>16.929151663693006</v>
      </c>
      <c r="Q189" s="38">
        <f t="shared" si="25"/>
        <v>9.0008622862036562E+18</v>
      </c>
      <c r="R189" s="42">
        <v>12.841200350855337</v>
      </c>
      <c r="S189" s="38">
        <f t="shared" si="26"/>
        <v>1.6315644241627804E+19</v>
      </c>
      <c r="T189" s="42">
        <v>8.2360257618270545</v>
      </c>
      <c r="U189" s="38">
        <f t="shared" si="27"/>
        <v>8.5920588187983421E+18</v>
      </c>
      <c r="V189" s="42">
        <v>37.216838001002571</v>
      </c>
      <c r="W189" s="38">
        <f t="shared" si="30"/>
        <v>2.2709816284834644E+19</v>
      </c>
      <c r="X189" s="19">
        <v>111054490.277703</v>
      </c>
      <c r="Y189" s="19">
        <v>1527829.4649068899</v>
      </c>
      <c r="Z189" s="24">
        <v>0.247</v>
      </c>
      <c r="AA189" s="24">
        <v>11.984999999999999</v>
      </c>
    </row>
    <row r="190" spans="2:27">
      <c r="B190" s="18">
        <f t="shared" si="32"/>
        <v>188</v>
      </c>
      <c r="C190" s="40" t="s">
        <v>511</v>
      </c>
      <c r="D190" s="39">
        <v>2.3907466188587547E-2</v>
      </c>
      <c r="E190" s="38">
        <f t="shared" si="28"/>
        <v>7.7973158763041456E+16</v>
      </c>
      <c r="F190" s="42">
        <v>644.68892677134102</v>
      </c>
      <c r="G190" s="38">
        <f t="shared" si="31"/>
        <v>7.0217382215882847E+20</v>
      </c>
      <c r="H190" s="42">
        <v>110.31950055659003</v>
      </c>
      <c r="I190" s="38">
        <f t="shared" si="29"/>
        <v>8.0883687601054007E+19</v>
      </c>
      <c r="J190" s="42">
        <v>1231.4190734503761</v>
      </c>
      <c r="K190" s="38">
        <f t="shared" si="22"/>
        <v>6.4849711167668499E+20</v>
      </c>
      <c r="L190" s="42">
        <v>239.28356505234657</v>
      </c>
      <c r="M190" s="38">
        <f t="shared" si="23"/>
        <v>1.79834280689803E+20</v>
      </c>
      <c r="N190" s="42">
        <v>254.83446659850409</v>
      </c>
      <c r="O190" s="38">
        <f t="shared" si="24"/>
        <v>3.0816851226797566E+20</v>
      </c>
      <c r="P190" s="42">
        <v>17.609481665159532</v>
      </c>
      <c r="Q190" s="38">
        <f t="shared" si="25"/>
        <v>9.4187720547814584E+18</v>
      </c>
      <c r="R190" s="42">
        <v>13.60328757488411</v>
      </c>
      <c r="S190" s="38">
        <f t="shared" si="26"/>
        <v>1.7387665506070098E+19</v>
      </c>
      <c r="T190" s="42">
        <v>6.6395798189719519</v>
      </c>
      <c r="U190" s="38">
        <f t="shared" si="27"/>
        <v>6.9681731511636541E+18</v>
      </c>
      <c r="V190" s="42">
        <v>39.927023056350237</v>
      </c>
      <c r="W190" s="38">
        <f t="shared" si="30"/>
        <v>2.4509805905455829E+19</v>
      </c>
      <c r="X190" s="19" t="s">
        <v>45</v>
      </c>
      <c r="Y190" s="19" t="s">
        <v>45</v>
      </c>
      <c r="Z190" s="24">
        <v>0.252</v>
      </c>
      <c r="AA190" s="24">
        <v>12.301000000000002</v>
      </c>
    </row>
    <row r="191" spans="2:27">
      <c r="B191" s="18">
        <f t="shared" si="32"/>
        <v>189</v>
      </c>
      <c r="C191" s="40" t="s">
        <v>512</v>
      </c>
      <c r="D191" s="39">
        <v>2.4272263949314237E-2</v>
      </c>
      <c r="E191" s="38">
        <f t="shared" si="28"/>
        <v>8.0382613872659632E+16</v>
      </c>
      <c r="F191" s="42">
        <v>634.8962276872428</v>
      </c>
      <c r="G191" s="38">
        <f t="shared" si="31"/>
        <v>7.0216217485706002E+20</v>
      </c>
      <c r="H191" s="42">
        <v>104.94716991094191</v>
      </c>
      <c r="I191" s="38">
        <f t="shared" si="29"/>
        <v>7.8130328061864477E+19</v>
      </c>
      <c r="J191" s="42">
        <v>1189.1992462256019</v>
      </c>
      <c r="K191" s="38">
        <f t="shared" si="22"/>
        <v>6.3591205136018309E+20</v>
      </c>
      <c r="L191" s="42">
        <v>234.65604351061415</v>
      </c>
      <c r="M191" s="38">
        <f t="shared" si="23"/>
        <v>1.7907362107572591E+20</v>
      </c>
      <c r="N191" s="42">
        <v>247.99012944697353</v>
      </c>
      <c r="O191" s="38">
        <f t="shared" si="24"/>
        <v>3.0451223783479765E+20</v>
      </c>
      <c r="P191" s="42">
        <v>16.976392960328145</v>
      </c>
      <c r="Q191" s="38">
        <f t="shared" si="25"/>
        <v>9.2200524917085082E+18</v>
      </c>
      <c r="R191" s="42">
        <v>12.9412260277626</v>
      </c>
      <c r="S191" s="38">
        <f t="shared" si="26"/>
        <v>1.6796279017073719E+19</v>
      </c>
      <c r="T191" s="42">
        <v>7.0753842215176874</v>
      </c>
      <c r="U191" s="38">
        <f t="shared" si="27"/>
        <v>7.5399527896034867E+18</v>
      </c>
      <c r="V191" s="42">
        <v>38.956267173296986</v>
      </c>
      <c r="W191" s="38">
        <f t="shared" si="30"/>
        <v>2.428234009002353E+19</v>
      </c>
      <c r="X191" s="19">
        <v>103237720.89228299</v>
      </c>
      <c r="Y191" s="19">
        <v>1564003.1774305799</v>
      </c>
      <c r="Z191" s="24">
        <v>0.24399999999999999</v>
      </c>
      <c r="AA191" s="24">
        <v>12.094000000000001</v>
      </c>
    </row>
    <row r="192" spans="2:27">
      <c r="B192" s="18">
        <f t="shared" si="32"/>
        <v>190</v>
      </c>
      <c r="C192" s="40" t="s">
        <v>513</v>
      </c>
      <c r="D192" s="39">
        <v>2.4565151641060951E-2</v>
      </c>
      <c r="E192" s="38">
        <f t="shared" si="28"/>
        <v>8.125491240442232E+16</v>
      </c>
      <c r="F192" s="42">
        <v>637.90009582223047</v>
      </c>
      <c r="G192" s="38">
        <f t="shared" si="31"/>
        <v>7.0463739938895626E+20</v>
      </c>
      <c r="H192" s="42">
        <v>92.395889769265338</v>
      </c>
      <c r="I192" s="38">
        <f t="shared" si="29"/>
        <v>6.8703665335254893E+19</v>
      </c>
      <c r="J192" s="42">
        <v>1215.2327793298855</v>
      </c>
      <c r="K192" s="38">
        <f t="shared" si="22"/>
        <v>6.4905312410131576E+20</v>
      </c>
      <c r="L192" s="42">
        <v>233.04504534404592</v>
      </c>
      <c r="M192" s="38">
        <f t="shared" si="23"/>
        <v>1.7763072349618746E+20</v>
      </c>
      <c r="N192" s="42">
        <v>248.97337366894331</v>
      </c>
      <c r="O192" s="38">
        <f t="shared" si="24"/>
        <v>3.0535258338927221E+20</v>
      </c>
      <c r="P192" s="42">
        <v>16.789293592076383</v>
      </c>
      <c r="Q192" s="38">
        <f t="shared" si="25"/>
        <v>9.1074907031766579E+18</v>
      </c>
      <c r="R192" s="42">
        <v>13.071050658471471</v>
      </c>
      <c r="S192" s="38">
        <f t="shared" si="26"/>
        <v>1.6944411685062341E+19</v>
      </c>
      <c r="T192" s="42">
        <v>7.0471883480330408</v>
      </c>
      <c r="U192" s="38">
        <f t="shared" si="27"/>
        <v>7.5008903282371748E+18</v>
      </c>
      <c r="V192" s="42">
        <v>38.231413830249785</v>
      </c>
      <c r="W192" s="38">
        <f t="shared" si="30"/>
        <v>2.3801914974378922E+19</v>
      </c>
      <c r="X192" s="19">
        <v>110322485.98602401</v>
      </c>
      <c r="Y192" s="19">
        <v>1734139.7814523799</v>
      </c>
      <c r="Z192" s="24">
        <v>0.247</v>
      </c>
      <c r="AA192" s="24">
        <v>12.227999999999998</v>
      </c>
    </row>
    <row r="193" spans="2:27">
      <c r="B193" s="18">
        <f t="shared" si="32"/>
        <v>191</v>
      </c>
      <c r="C193" s="40" t="s">
        <v>514</v>
      </c>
      <c r="D193" s="39">
        <v>2.2554168384821306E-2</v>
      </c>
      <c r="E193" s="38">
        <f t="shared" si="28"/>
        <v>7.5628824267124624E+16</v>
      </c>
      <c r="F193" s="42">
        <v>614.21928614968078</v>
      </c>
      <c r="G193" s="38">
        <f t="shared" si="31"/>
        <v>6.8780736985444778E+20</v>
      </c>
      <c r="H193" s="42">
        <v>103.28543217972687</v>
      </c>
      <c r="I193" s="38">
        <f t="shared" si="29"/>
        <v>7.7856823275927962E+19</v>
      </c>
      <c r="J193" s="42">
        <v>1128.1132224966286</v>
      </c>
      <c r="K193" s="38">
        <f t="shared" si="22"/>
        <v>6.1080672782984767E+20</v>
      </c>
      <c r="L193" s="42">
        <v>229.71723553826706</v>
      </c>
      <c r="M193" s="38">
        <f t="shared" si="23"/>
        <v>1.7750154813478309E+20</v>
      </c>
      <c r="N193" s="42">
        <v>244.39622575038624</v>
      </c>
      <c r="O193" s="38">
        <f t="shared" si="24"/>
        <v>3.0386000631310805E+20</v>
      </c>
      <c r="P193" s="42">
        <v>16.885044873996268</v>
      </c>
      <c r="Q193" s="38">
        <f t="shared" si="25"/>
        <v>9.2853629750820495E+18</v>
      </c>
      <c r="R193" s="42">
        <v>12.86095607009841</v>
      </c>
      <c r="S193" s="38">
        <f t="shared" si="26"/>
        <v>1.6901280319973116E+19</v>
      </c>
      <c r="T193" s="42">
        <v>9.318091403250282</v>
      </c>
      <c r="U193" s="38">
        <f t="shared" si="27"/>
        <v>1.005435594908594E+19</v>
      </c>
      <c r="V193" s="42">
        <v>40.393879707712536</v>
      </c>
      <c r="W193" s="38">
        <f t="shared" si="30"/>
        <v>2.5493969489376002E+19</v>
      </c>
      <c r="X193" s="19">
        <v>117611269.57774299</v>
      </c>
      <c r="Y193" s="19">
        <v>1498885.4045537401</v>
      </c>
      <c r="Z193" s="24">
        <v>0.24099999999999999</v>
      </c>
      <c r="AA193" s="24">
        <v>12.094999999999999</v>
      </c>
    </row>
    <row r="194" spans="2:27">
      <c r="B194" s="18">
        <f t="shared" si="32"/>
        <v>192</v>
      </c>
      <c r="C194" s="40" t="s">
        <v>515</v>
      </c>
      <c r="D194" s="39">
        <v>2.2103067657773087E-2</v>
      </c>
      <c r="E194" s="38">
        <f t="shared" si="28"/>
        <v>7.0561223799902976E+16</v>
      </c>
      <c r="F194" s="42">
        <v>614.45247408949331</v>
      </c>
      <c r="G194" s="38">
        <f t="shared" si="31"/>
        <v>6.5506545031623816E+20</v>
      </c>
      <c r="H194" s="42">
        <v>110.06090259575438</v>
      </c>
      <c r="I194" s="38">
        <f t="shared" si="29"/>
        <v>7.8984832163335668E+19</v>
      </c>
      <c r="J194" s="42">
        <v>1156.8292708312047</v>
      </c>
      <c r="K194" s="38">
        <f t="shared" si="22"/>
        <v>5.9631181233215609E+20</v>
      </c>
      <c r="L194" s="42">
        <v>238.48758425148742</v>
      </c>
      <c r="M194" s="38">
        <f t="shared" si="23"/>
        <v>1.7543949132353778E+20</v>
      </c>
      <c r="N194" s="42">
        <v>249.13094825411295</v>
      </c>
      <c r="O194" s="38">
        <f t="shared" si="24"/>
        <v>2.9488979929088049E+20</v>
      </c>
      <c r="P194" s="42">
        <v>16.979684967724886</v>
      </c>
      <c r="Q194" s="38">
        <f t="shared" si="25"/>
        <v>8.8895405563780475E+18</v>
      </c>
      <c r="R194" s="42">
        <v>13.079033474982044</v>
      </c>
      <c r="S194" s="38">
        <f t="shared" si="26"/>
        <v>1.6363455602390292E+19</v>
      </c>
      <c r="T194" s="42">
        <v>7.0550570924139677</v>
      </c>
      <c r="U194" s="38">
        <f t="shared" si="27"/>
        <v>7.2473768377205586E+18</v>
      </c>
      <c r="V194" s="42">
        <v>42.486682069425136</v>
      </c>
      <c r="W194" s="38">
        <f t="shared" si="30"/>
        <v>2.5528643101963747E+19</v>
      </c>
      <c r="X194" s="19">
        <v>101745952.377574</v>
      </c>
      <c r="Y194" s="19">
        <v>1310144.5649383101</v>
      </c>
      <c r="Z194" s="24">
        <v>0.254</v>
      </c>
      <c r="AA194" s="24">
        <v>12.135999999999999</v>
      </c>
    </row>
    <row r="195" spans="2:27">
      <c r="B195" s="18">
        <f t="shared" si="32"/>
        <v>193</v>
      </c>
      <c r="C195" s="40" t="s">
        <v>516</v>
      </c>
      <c r="D195" s="39">
        <v>2.2671996400572183E-2</v>
      </c>
      <c r="E195" s="38">
        <f t="shared" si="28"/>
        <v>7.3832400549107744E+16</v>
      </c>
      <c r="F195" s="42">
        <v>610.1867020027903</v>
      </c>
      <c r="G195" s="38">
        <f t="shared" si="31"/>
        <v>6.6359454829802933E+20</v>
      </c>
      <c r="H195" s="42">
        <v>106.60020983962774</v>
      </c>
      <c r="I195" s="38">
        <f t="shared" si="29"/>
        <v>7.80391198853603E+19</v>
      </c>
      <c r="J195" s="42">
        <v>1176.5933068341747</v>
      </c>
      <c r="K195" s="38">
        <f t="shared" si="22"/>
        <v>6.1869155879227254E+20</v>
      </c>
      <c r="L195" s="42">
        <v>226.84811116173935</v>
      </c>
      <c r="M195" s="38">
        <f t="shared" si="23"/>
        <v>1.7023169607902695E+20</v>
      </c>
      <c r="N195" s="42">
        <v>246.56424034841083</v>
      </c>
      <c r="O195" s="38">
        <f t="shared" si="24"/>
        <v>2.9771850727975682E+20</v>
      </c>
      <c r="P195" s="42">
        <v>17.990855967830772</v>
      </c>
      <c r="Q195" s="38">
        <f t="shared" si="25"/>
        <v>9.6082697590642033E+18</v>
      </c>
      <c r="R195" s="42">
        <v>12.534405329191953</v>
      </c>
      <c r="S195" s="38">
        <f t="shared" si="26"/>
        <v>1.5997303317893831E+19</v>
      </c>
      <c r="T195" s="42">
        <v>6.9342592212562844</v>
      </c>
      <c r="U195" s="38">
        <f t="shared" si="27"/>
        <v>7.2664795805466747E+18</v>
      </c>
      <c r="V195" s="42">
        <v>39.986267074006484</v>
      </c>
      <c r="W195" s="38">
        <f t="shared" si="30"/>
        <v>2.4509217790403592E+19</v>
      </c>
      <c r="X195" s="19">
        <v>95636303.766507506</v>
      </c>
      <c r="Y195" s="19">
        <v>1451718.87218782</v>
      </c>
      <c r="Z195" s="24">
        <v>0.25</v>
      </c>
      <c r="AA195" s="24">
        <v>12.185000000000002</v>
      </c>
    </row>
    <row r="196" spans="2:27">
      <c r="B196" s="18">
        <f t="shared" si="32"/>
        <v>194</v>
      </c>
      <c r="C196" s="40" t="s">
        <v>517</v>
      </c>
      <c r="D196" s="39">
        <v>2.2591426638246377E-2</v>
      </c>
      <c r="E196" s="38">
        <f t="shared" si="28"/>
        <v>7.20860364072772E+16</v>
      </c>
      <c r="F196" s="42">
        <v>605.00923134905315</v>
      </c>
      <c r="G196" s="38">
        <f t="shared" si="31"/>
        <v>6.4469208221921811E+20</v>
      </c>
      <c r="H196" s="42">
        <v>94.947252292687224</v>
      </c>
      <c r="I196" s="38">
        <f t="shared" si="29"/>
        <v>6.8106250081116955E+19</v>
      </c>
      <c r="J196" s="42">
        <v>1162.7164411863739</v>
      </c>
      <c r="K196" s="38">
        <f t="shared" ref="K196:K224" si="33">J196*1/Z196*AA196*1/55.8*6.02E+23*1/(1000000)</f>
        <v>5.9906216980126027E+20</v>
      </c>
      <c r="L196" s="42">
        <v>217.63640362123124</v>
      </c>
      <c r="M196" s="38">
        <f t="shared" ref="M196:M224" si="34">L196*1/Z196*AA196*1/39.1*6.02E+23*1/(1000000)</f>
        <v>1.6002471553344478E+20</v>
      </c>
      <c r="N196" s="42">
        <v>240.1083082525833</v>
      </c>
      <c r="O196" s="38">
        <f t="shared" ref="O196:O224" si="35">N196*1/Z196*AA196*1/24.3*6.02E+23*1/(1000000)</f>
        <v>2.8407511735589051E+20</v>
      </c>
      <c r="P196" s="42">
        <v>17.741959511878623</v>
      </c>
      <c r="Q196" s="38">
        <f t="shared" ref="Q196:Q224" si="36">P196*1/Z196*AA196*1/54.94*6.02E+23*1/(1000000)</f>
        <v>9.2842154312559186E+18</v>
      </c>
      <c r="R196" s="42">
        <v>11.575580287005453</v>
      </c>
      <c r="S196" s="38">
        <f t="shared" ref="S196:S224" si="37">R196*1/Z196*AA196*1/22.99*6.02E+23*1/(1000000)</f>
        <v>1.4475583565669941E+19</v>
      </c>
      <c r="T196" s="42">
        <v>6.4894479852968177</v>
      </c>
      <c r="U196" s="38">
        <f t="shared" ref="U196:U224" si="38">T196*1/Z196*AA196*1/28*6.02E+23*1/(1000000)</f>
        <v>6.6631870495933716E+18</v>
      </c>
      <c r="V196" s="42">
        <v>37.823635492108643</v>
      </c>
      <c r="W196" s="38">
        <f t="shared" si="30"/>
        <v>2.2716013736531972E+19</v>
      </c>
      <c r="X196" s="19">
        <v>102816629.867127</v>
      </c>
      <c r="Y196" s="19">
        <v>1596783.8099744499</v>
      </c>
      <c r="Z196" s="24">
        <v>0.255</v>
      </c>
      <c r="AA196" s="24">
        <v>12.178000000000001</v>
      </c>
    </row>
    <row r="197" spans="2:27">
      <c r="B197" s="18">
        <f t="shared" si="32"/>
        <v>195</v>
      </c>
      <c r="C197" s="40" t="s">
        <v>518</v>
      </c>
      <c r="D197" s="39">
        <v>2.1365852845380867E-2</v>
      </c>
      <c r="E197" s="38">
        <f t="shared" ref="E197:E224" si="39">D197*1/Z197*AA197*1/9.01*6.02E+23*1/(1000000)</f>
        <v>6.8780014611706504E+16</v>
      </c>
      <c r="F197" s="42">
        <v>559.37182526045058</v>
      </c>
      <c r="G197" s="38">
        <f t="shared" si="31"/>
        <v>6.0134743696568798E+20</v>
      </c>
      <c r="H197" s="42">
        <v>87.89295330415294</v>
      </c>
      <c r="I197" s="38">
        <f t="shared" ref="I197:I224" si="40">H197*1/Z197*AA197*1/40.08*6.02E+23*1/(1000000)</f>
        <v>6.3605279658866917E+19</v>
      </c>
      <c r="J197" s="42">
        <v>1079.636881380666</v>
      </c>
      <c r="K197" s="38">
        <f t="shared" si="33"/>
        <v>5.6119053146637166E+20</v>
      </c>
      <c r="L197" s="42">
        <v>203.32931722089515</v>
      </c>
      <c r="M197" s="38">
        <f t="shared" si="34"/>
        <v>1.5083081117379294E+20</v>
      </c>
      <c r="N197" s="42">
        <v>231.43800290645407</v>
      </c>
      <c r="O197" s="38">
        <f t="shared" si="35"/>
        <v>2.7624550582306691E+20</v>
      </c>
      <c r="P197" s="42">
        <v>15.524175632822708</v>
      </c>
      <c r="Q197" s="38">
        <f t="shared" si="36"/>
        <v>8.1957124805360271E+18</v>
      </c>
      <c r="R197" s="42">
        <v>10.965888262658169</v>
      </c>
      <c r="S197" s="38">
        <f t="shared" si="37"/>
        <v>1.3834761187455926E+19</v>
      </c>
      <c r="T197" s="42">
        <v>7.1293241885010437</v>
      </c>
      <c r="U197" s="38">
        <f t="shared" si="38"/>
        <v>7.3851131571308319E+18</v>
      </c>
      <c r="V197" s="42">
        <v>37.057696331508055</v>
      </c>
      <c r="W197" s="38">
        <f t="shared" ref="W197:W224" si="41">V197*1/Z197*AA197*1/47.87*6.02E+23*1/(1000000)</f>
        <v>2.2453384451484414E+19</v>
      </c>
      <c r="X197" s="19">
        <v>108801945.673435</v>
      </c>
      <c r="Y197" s="19">
        <v>1380719.9316674401</v>
      </c>
      <c r="Z197" s="24">
        <v>0.255</v>
      </c>
      <c r="AA197" s="24">
        <v>12.286</v>
      </c>
    </row>
    <row r="198" spans="2:27">
      <c r="B198" s="18">
        <f t="shared" si="32"/>
        <v>196</v>
      </c>
      <c r="C198" s="40" t="s">
        <v>519</v>
      </c>
      <c r="D198" s="39">
        <v>2.1234456900620167E-2</v>
      </c>
      <c r="E198" s="38">
        <f t="shared" si="39"/>
        <v>6.5771436988482816E+16</v>
      </c>
      <c r="F198" s="42">
        <v>568.57096075348659</v>
      </c>
      <c r="G198" s="38">
        <f t="shared" ref="G198:G224" si="42">F198*1/26.98*6.02E+23*1/(1000000)*AA198*1/Z198</f>
        <v>5.881169456411086E+20</v>
      </c>
      <c r="H198" s="42">
        <v>93.421622086471757</v>
      </c>
      <c r="I198" s="38">
        <f t="shared" si="40"/>
        <v>6.5049004494319829E+19</v>
      </c>
      <c r="J198" s="42">
        <v>1080.6443689210707</v>
      </c>
      <c r="K198" s="38">
        <f t="shared" si="33"/>
        <v>5.404674700373786E+20</v>
      </c>
      <c r="L198" s="42">
        <v>216.63008848439509</v>
      </c>
      <c r="M198" s="38">
        <f t="shared" si="34"/>
        <v>1.5461904388331382E+20</v>
      </c>
      <c r="N198" s="42">
        <v>236.16876725705029</v>
      </c>
      <c r="O198" s="38">
        <f t="shared" si="35"/>
        <v>2.7122964327977121E+20</v>
      </c>
      <c r="P198" s="42">
        <v>15.870888436691876</v>
      </c>
      <c r="Q198" s="38">
        <f t="shared" si="36"/>
        <v>8.0618283568291461E+18</v>
      </c>
      <c r="R198" s="42">
        <v>11.938097332654705</v>
      </c>
      <c r="S198" s="38">
        <f t="shared" si="37"/>
        <v>1.4491625686686882E+19</v>
      </c>
      <c r="T198" s="42">
        <v>7.3225263741654238</v>
      </c>
      <c r="U198" s="38">
        <f t="shared" si="38"/>
        <v>7.2983363940422062E+18</v>
      </c>
      <c r="V198" s="42">
        <v>39.890080210544532</v>
      </c>
      <c r="W198" s="38">
        <f t="shared" si="41"/>
        <v>2.3255326740817449E+19</v>
      </c>
      <c r="X198" s="19">
        <v>97832270.232523903</v>
      </c>
      <c r="Y198" s="19">
        <v>1367163.7464598501</v>
      </c>
      <c r="Z198" s="24">
        <v>0.25700000000000001</v>
      </c>
      <c r="AA198" s="24">
        <v>11.913999999999998</v>
      </c>
    </row>
    <row r="199" spans="2:27">
      <c r="B199" s="18">
        <f t="shared" ref="B199:B202" si="43">B198+1</f>
        <v>197</v>
      </c>
      <c r="C199" s="40" t="s">
        <v>520</v>
      </c>
      <c r="D199" s="39">
        <v>2.0943612448596403E-2</v>
      </c>
      <c r="E199" s="38">
        <f t="shared" si="39"/>
        <v>6.583562199527708E+16</v>
      </c>
      <c r="F199" s="42">
        <v>555.84254299420502</v>
      </c>
      <c r="G199" s="38">
        <f t="shared" si="42"/>
        <v>5.8350419067372883E+20</v>
      </c>
      <c r="H199" s="42">
        <v>97.267154368131628</v>
      </c>
      <c r="I199" s="38">
        <f t="shared" si="40"/>
        <v>6.873416144670167E+19</v>
      </c>
      <c r="J199" s="42">
        <v>1064.0611634229699</v>
      </c>
      <c r="K199" s="38">
        <f t="shared" si="33"/>
        <v>5.4009049542247861E+20</v>
      </c>
      <c r="L199" s="42">
        <v>203.99052841933755</v>
      </c>
      <c r="M199" s="38">
        <f t="shared" si="34"/>
        <v>1.4776357390225297E+20</v>
      </c>
      <c r="N199" s="42">
        <v>231.68151611287135</v>
      </c>
      <c r="O199" s="38">
        <f t="shared" si="35"/>
        <v>2.7003450015196781E+20</v>
      </c>
      <c r="P199" s="42">
        <v>17.755754839945393</v>
      </c>
      <c r="Q199" s="38">
        <f t="shared" si="36"/>
        <v>9.1534460456284467E+18</v>
      </c>
      <c r="R199" s="42">
        <v>10.846880140687771</v>
      </c>
      <c r="S199" s="38">
        <f t="shared" si="37"/>
        <v>1.3362878233927195E+19</v>
      </c>
      <c r="T199" s="42">
        <v>7.9149731981218601</v>
      </c>
      <c r="U199" s="38">
        <f t="shared" si="38"/>
        <v>8.0061838416430746E+18</v>
      </c>
      <c r="V199" s="42">
        <v>37.14875779445547</v>
      </c>
      <c r="W199" s="38">
        <f t="shared" si="41"/>
        <v>2.1979358347463913E+19</v>
      </c>
      <c r="X199" s="19">
        <v>92235904.784662306</v>
      </c>
      <c r="Y199" s="19">
        <v>1307541.30020879</v>
      </c>
      <c r="Z199" s="24">
        <v>0.252</v>
      </c>
      <c r="AA199" s="24">
        <v>11.856000000000002</v>
      </c>
    </row>
    <row r="200" spans="2:27">
      <c r="B200" s="18">
        <f t="shared" si="43"/>
        <v>198</v>
      </c>
      <c r="C200" s="40" t="s">
        <v>521</v>
      </c>
      <c r="D200" s="39">
        <v>2.0581543858550291E-2</v>
      </c>
      <c r="E200" s="38">
        <f t="shared" si="39"/>
        <v>6.486757013221772E+16</v>
      </c>
      <c r="F200" s="42">
        <v>553.1177384288535</v>
      </c>
      <c r="G200" s="38">
        <f t="shared" si="42"/>
        <v>5.8217039061612246E+20</v>
      </c>
      <c r="H200" s="42">
        <v>97.869797118904046</v>
      </c>
      <c r="I200" s="38">
        <f t="shared" si="40"/>
        <v>6.9341853695842353E+19</v>
      </c>
      <c r="J200" s="42">
        <v>1061.1352044865312</v>
      </c>
      <c r="K200" s="38">
        <f t="shared" si="33"/>
        <v>5.4002143214343743E+20</v>
      </c>
      <c r="L200" s="42">
        <v>203.83976487834099</v>
      </c>
      <c r="M200" s="38">
        <f t="shared" si="34"/>
        <v>1.4804257296420995E+20</v>
      </c>
      <c r="N200" s="42">
        <v>231.50910336547469</v>
      </c>
      <c r="O200" s="38">
        <f t="shared" si="35"/>
        <v>2.7054298130539997E+20</v>
      </c>
      <c r="P200" s="42">
        <v>16.213664174685007</v>
      </c>
      <c r="Q200" s="38">
        <f t="shared" si="36"/>
        <v>8.3804432698488033E+18</v>
      </c>
      <c r="R200" s="42">
        <v>11.172334906762895</v>
      </c>
      <c r="S200" s="38">
        <f t="shared" si="37"/>
        <v>1.3800011449328519E+19</v>
      </c>
      <c r="T200" s="42">
        <v>7.5293199720976034</v>
      </c>
      <c r="U200" s="38">
        <f t="shared" si="38"/>
        <v>7.6361103270803384E+18</v>
      </c>
      <c r="V200" s="42">
        <v>38.467489437135868</v>
      </c>
      <c r="W200" s="38">
        <f t="shared" si="41"/>
        <v>2.2819435032902402E+19</v>
      </c>
      <c r="X200" s="19">
        <v>93691938.424330905</v>
      </c>
      <c r="Y200" s="19">
        <v>1375235.3473442199</v>
      </c>
      <c r="Z200" s="24">
        <v>0.251</v>
      </c>
      <c r="AA200" s="24">
        <v>11.839999999999996</v>
      </c>
    </row>
    <row r="201" spans="2:27">
      <c r="B201" s="18">
        <f t="shared" si="43"/>
        <v>199</v>
      </c>
      <c r="C201" s="40" t="s">
        <v>522</v>
      </c>
      <c r="D201" s="39">
        <v>1.9002237730887796E-2</v>
      </c>
      <c r="E201" s="38">
        <f t="shared" si="39"/>
        <v>5.9583239207967432E+16</v>
      </c>
      <c r="F201" s="42">
        <v>514.5537513415785</v>
      </c>
      <c r="G201" s="38">
        <f t="shared" si="42"/>
        <v>5.3880666215539723E+20</v>
      </c>
      <c r="H201" s="42">
        <v>104.49827841024623</v>
      </c>
      <c r="I201" s="38">
        <f t="shared" si="40"/>
        <v>7.3658958910895047E+19</v>
      </c>
      <c r="J201" s="42">
        <v>1009.9710527012471</v>
      </c>
      <c r="K201" s="38">
        <f t="shared" si="33"/>
        <v>5.1135073089899587E+20</v>
      </c>
      <c r="L201" s="42">
        <v>181.68611422034903</v>
      </c>
      <c r="M201" s="38">
        <f t="shared" si="34"/>
        <v>1.312771479078535E+20</v>
      </c>
      <c r="N201" s="42">
        <v>228.66552738677501</v>
      </c>
      <c r="O201" s="38">
        <f t="shared" si="35"/>
        <v>2.6585117073477344E+20</v>
      </c>
      <c r="P201" s="42">
        <v>15.761569195636696</v>
      </c>
      <c r="Q201" s="38">
        <f t="shared" si="36"/>
        <v>8.1050360602518323E+18</v>
      </c>
      <c r="R201" s="42">
        <v>9.5435701408380726</v>
      </c>
      <c r="S201" s="38">
        <f t="shared" si="37"/>
        <v>1.1727786521748795E+19</v>
      </c>
      <c r="T201" s="42">
        <v>11.088823445390316</v>
      </c>
      <c r="U201" s="38">
        <f t="shared" si="38"/>
        <v>1.1188492909249081E+19</v>
      </c>
      <c r="V201" s="42">
        <v>34.682985599979496</v>
      </c>
      <c r="W201" s="38">
        <f t="shared" si="41"/>
        <v>2.0469027132148965E+19</v>
      </c>
      <c r="X201" s="19">
        <v>92180482.1000828</v>
      </c>
      <c r="Y201" s="19">
        <v>1247367.33667486</v>
      </c>
      <c r="Z201" s="24">
        <v>0.25600000000000001</v>
      </c>
      <c r="AA201" s="24">
        <v>12.014000000000001</v>
      </c>
    </row>
    <row r="202" spans="2:27">
      <c r="B202" s="18">
        <f t="shared" si="43"/>
        <v>200</v>
      </c>
      <c r="C202" s="40" t="s">
        <v>523</v>
      </c>
      <c r="D202" s="39">
        <v>1.814185664562934E-2</v>
      </c>
      <c r="E202" s="38">
        <f t="shared" si="39"/>
        <v>6.0171708910976328E+16</v>
      </c>
      <c r="F202" s="42">
        <v>496.95831446306221</v>
      </c>
      <c r="G202" s="38">
        <f t="shared" si="42"/>
        <v>5.5044435429734141E+20</v>
      </c>
      <c r="H202" s="42">
        <v>82.589745286467419</v>
      </c>
      <c r="I202" s="38">
        <f t="shared" si="40"/>
        <v>6.1579168425267634E+19</v>
      </c>
      <c r="J202" s="42">
        <v>945.83348558581349</v>
      </c>
      <c r="K202" s="38">
        <f t="shared" si="33"/>
        <v>5.0654250345404046E+20</v>
      </c>
      <c r="L202" s="42">
        <v>191.24180863558371</v>
      </c>
      <c r="M202" s="38">
        <f t="shared" si="34"/>
        <v>1.4616436053330895E+20</v>
      </c>
      <c r="N202" s="42">
        <v>215.56084729568428</v>
      </c>
      <c r="O202" s="38">
        <f t="shared" si="35"/>
        <v>2.6509346047462621E+20</v>
      </c>
      <c r="P202" s="42">
        <v>13.259368158886179</v>
      </c>
      <c r="Q202" s="38">
        <f t="shared" si="36"/>
        <v>7.2122302029019382E+18</v>
      </c>
      <c r="R202" s="42">
        <v>9.8076594632024392</v>
      </c>
      <c r="S202" s="38">
        <f t="shared" si="37"/>
        <v>1.2748579975972477E+19</v>
      </c>
      <c r="T202" s="42">
        <v>9.3916151157817112</v>
      </c>
      <c r="U202" s="38">
        <f t="shared" si="38"/>
        <v>1.0023459980897749E+19</v>
      </c>
      <c r="V202" s="42">
        <v>36.524298356047993</v>
      </c>
      <c r="W202" s="38">
        <f t="shared" si="41"/>
        <v>2.280099819638782E+19</v>
      </c>
      <c r="X202" s="19">
        <v>84626982.801509202</v>
      </c>
      <c r="Y202" s="19">
        <v>1118334.4391910101</v>
      </c>
      <c r="Z202" s="24">
        <v>0.245</v>
      </c>
      <c r="AA202" s="24">
        <v>12.161999999999997</v>
      </c>
    </row>
    <row r="203" spans="2:27">
      <c r="B203" s="18">
        <v>201</v>
      </c>
      <c r="C203" s="37" t="s">
        <v>524</v>
      </c>
      <c r="D203" s="39">
        <v>2.0633585567609254E-2</v>
      </c>
      <c r="E203" s="38">
        <f t="shared" si="39"/>
        <v>6.5349034266771512E+16</v>
      </c>
      <c r="F203" s="42">
        <v>599.9675765910572</v>
      </c>
      <c r="G203" s="38">
        <f t="shared" si="42"/>
        <v>6.3456351344216913E+20</v>
      </c>
      <c r="H203" s="42">
        <v>88.558139734872682</v>
      </c>
      <c r="I203" s="38">
        <f t="shared" si="40"/>
        <v>6.3050717605098463E+19</v>
      </c>
      <c r="J203" s="42">
        <v>1079.698448988534</v>
      </c>
      <c r="K203" s="38">
        <f t="shared" si="33"/>
        <v>5.5215058943250733E+20</v>
      </c>
      <c r="L203" s="42">
        <v>188.68998351179431</v>
      </c>
      <c r="M203" s="38">
        <f t="shared" si="34"/>
        <v>1.3770869119078539E+20</v>
      </c>
      <c r="N203" s="42">
        <v>244.53177375378374</v>
      </c>
      <c r="O203" s="38">
        <f t="shared" si="35"/>
        <v>2.8715625849929115E+20</v>
      </c>
      <c r="P203" s="42">
        <v>15.213589337235826</v>
      </c>
      <c r="Q203" s="38">
        <f t="shared" si="36"/>
        <v>7.9019139421553807E+18</v>
      </c>
      <c r="R203" s="42">
        <v>11.27671720263278</v>
      </c>
      <c r="S203" s="38">
        <f t="shared" si="37"/>
        <v>1.3996936090333454E+19</v>
      </c>
      <c r="T203" s="42">
        <v>6.1764955609642156</v>
      </c>
      <c r="U203" s="38">
        <f t="shared" si="38"/>
        <v>6.2946757516188846E+18</v>
      </c>
      <c r="V203" s="42">
        <v>33.14740670512144</v>
      </c>
      <c r="W203" s="38">
        <f t="shared" si="41"/>
        <v>1.9759474527571935E+19</v>
      </c>
      <c r="X203" s="41">
        <v>79618923.057842493</v>
      </c>
      <c r="Y203" s="41">
        <v>1118334.4391910101</v>
      </c>
      <c r="Z203" s="24">
        <v>0.254</v>
      </c>
      <c r="AA203" s="24">
        <v>12.04</v>
      </c>
    </row>
    <row r="204" spans="2:27">
      <c r="B204" s="18">
        <f>B203+1</f>
        <v>202</v>
      </c>
      <c r="C204" s="37" t="s">
        <v>525</v>
      </c>
      <c r="D204" s="39">
        <v>4.0313354971984261E-3</v>
      </c>
      <c r="E204" s="38">
        <f t="shared" si="39"/>
        <v>1.3046207618503274E+16</v>
      </c>
      <c r="F204" s="42">
        <v>94.19696874884005</v>
      </c>
      <c r="G204" s="38">
        <f t="shared" si="42"/>
        <v>1.0180172008295604E+20</v>
      </c>
      <c r="H204" s="42">
        <v>72.848315130542588</v>
      </c>
      <c r="I204" s="38">
        <f t="shared" si="40"/>
        <v>5.2997078899815555E+19</v>
      </c>
      <c r="J204" s="42">
        <v>202.24827379655309</v>
      </c>
      <c r="K204" s="38">
        <f t="shared" si="33"/>
        <v>1.0568436896145547E+20</v>
      </c>
      <c r="L204" s="42">
        <v>21.371609533893725</v>
      </c>
      <c r="M204" s="38">
        <f t="shared" si="34"/>
        <v>1.5937515033838082E+19</v>
      </c>
      <c r="N204" s="42">
        <v>35.888185394590522</v>
      </c>
      <c r="O204" s="38">
        <f t="shared" si="35"/>
        <v>4.3063106919854711E+19</v>
      </c>
      <c r="P204" s="42">
        <v>3.6256260442082948</v>
      </c>
      <c r="Q204" s="38">
        <f t="shared" si="36"/>
        <v>1.9242189474958075E+18</v>
      </c>
      <c r="R204" s="42">
        <v>5.776313714666836</v>
      </c>
      <c r="S204" s="38">
        <f t="shared" si="37"/>
        <v>7.3260846870708122E+18</v>
      </c>
      <c r="T204" s="42">
        <v>8.9834724876352947</v>
      </c>
      <c r="U204" s="38">
        <f t="shared" si="38"/>
        <v>9.3550549907730493E+18</v>
      </c>
      <c r="V204" s="42">
        <v>13.807305251707904</v>
      </c>
      <c r="W204" s="38">
        <f t="shared" si="41"/>
        <v>8.4101866203053507E+18</v>
      </c>
      <c r="X204" s="19" t="s">
        <v>45</v>
      </c>
      <c r="Y204" s="18" t="s">
        <v>45</v>
      </c>
      <c r="Z204" s="24">
        <v>0.248</v>
      </c>
      <c r="AA204" s="24">
        <v>12.011999999999999</v>
      </c>
    </row>
    <row r="205" spans="2:27">
      <c r="B205" s="18">
        <f t="shared" ref="B205:B224" si="44">B204+1</f>
        <v>203</v>
      </c>
      <c r="C205" s="37" t="s">
        <v>526</v>
      </c>
      <c r="D205" s="39">
        <v>1.6861789637476018E-2</v>
      </c>
      <c r="E205" s="38">
        <f t="shared" si="39"/>
        <v>5.3865696277524544E+16</v>
      </c>
      <c r="F205" s="42">
        <v>505.79016469007593</v>
      </c>
      <c r="G205" s="38">
        <f t="shared" si="42"/>
        <v>5.3958744593052159E+20</v>
      </c>
      <c r="H205" s="42">
        <v>81.7244410118643</v>
      </c>
      <c r="I205" s="38">
        <f t="shared" si="40"/>
        <v>5.8689126799971869E+19</v>
      </c>
      <c r="J205" s="42">
        <v>870.25013518448191</v>
      </c>
      <c r="K205" s="38">
        <f t="shared" si="33"/>
        <v>4.4889348525073747E+20</v>
      </c>
      <c r="L205" s="42">
        <v>162.19892023227194</v>
      </c>
      <c r="M205" s="38">
        <f t="shared" si="34"/>
        <v>1.1940007606228959E+20</v>
      </c>
      <c r="N205" s="42">
        <v>225.81417040429417</v>
      </c>
      <c r="O205" s="38">
        <f t="shared" si="35"/>
        <v>2.6747199684990983E+20</v>
      </c>
      <c r="P205" s="42">
        <v>12.985941270499248</v>
      </c>
      <c r="Q205" s="38">
        <f t="shared" si="36"/>
        <v>6.8032774310723748E+18</v>
      </c>
      <c r="R205" s="42">
        <v>11.198520702195747</v>
      </c>
      <c r="S205" s="38">
        <f t="shared" si="37"/>
        <v>1.4020228378932431E+19</v>
      </c>
      <c r="T205" s="42">
        <v>6.6627606598044444</v>
      </c>
      <c r="U205" s="38">
        <f t="shared" si="38"/>
        <v>6.8490381223312568E+18</v>
      </c>
      <c r="V205" s="42">
        <v>33.479728170228007</v>
      </c>
      <c r="W205" s="38">
        <f t="shared" si="41"/>
        <v>2.0130376509118755E+19</v>
      </c>
      <c r="X205" s="41" t="s">
        <v>45</v>
      </c>
      <c r="Y205" s="41" t="s">
        <v>45</v>
      </c>
      <c r="Z205" s="24">
        <v>0.25</v>
      </c>
      <c r="AA205" s="24">
        <v>11.953000000000001</v>
      </c>
    </row>
    <row r="206" spans="2:27">
      <c r="B206" s="18">
        <f t="shared" si="44"/>
        <v>204</v>
      </c>
      <c r="C206" s="37" t="s">
        <v>527</v>
      </c>
      <c r="D206" s="39">
        <v>2.8844328097256178E-2</v>
      </c>
      <c r="E206" s="38">
        <f t="shared" si="39"/>
        <v>9.0602098435587088E+16</v>
      </c>
      <c r="F206" s="42">
        <v>777.12354607247096</v>
      </c>
      <c r="G206" s="38">
        <f t="shared" si="42"/>
        <v>8.1517479526838121E+20</v>
      </c>
      <c r="H206" s="42">
        <v>101.89792842921754</v>
      </c>
      <c r="I206" s="38">
        <f t="shared" si="40"/>
        <v>7.1951567989477212E+19</v>
      </c>
      <c r="J206" s="42">
        <v>1299.0636521904987</v>
      </c>
      <c r="K206" s="38">
        <f t="shared" si="33"/>
        <v>6.5886866421481695E+20</v>
      </c>
      <c r="L206" s="42">
        <v>275.36731344919048</v>
      </c>
      <c r="M206" s="38">
        <f t="shared" si="34"/>
        <v>1.9931420452878497E+20</v>
      </c>
      <c r="N206" s="42">
        <v>266.60364111656685</v>
      </c>
      <c r="O206" s="38">
        <f t="shared" si="35"/>
        <v>3.1050058547846008E+20</v>
      </c>
      <c r="P206" s="42">
        <v>18.939537056113121</v>
      </c>
      <c r="Q206" s="38">
        <f t="shared" si="36"/>
        <v>9.7562590822895923E+18</v>
      </c>
      <c r="R206" s="42">
        <v>16.837112912610948</v>
      </c>
      <c r="S206" s="38">
        <f t="shared" si="37"/>
        <v>2.0726753080444314E+19</v>
      </c>
      <c r="T206" s="42">
        <v>3.6454903747277898</v>
      </c>
      <c r="U206" s="38">
        <f t="shared" si="38"/>
        <v>3.6846865163545011E+18</v>
      </c>
      <c r="V206" s="42">
        <v>30.54529520948336</v>
      </c>
      <c r="W206" s="38">
        <f t="shared" si="41"/>
        <v>1.8058576773959062E+19</v>
      </c>
      <c r="X206" s="41">
        <v>129537724.955854</v>
      </c>
      <c r="Y206" s="41">
        <v>1496849.2075002301</v>
      </c>
      <c r="Z206" s="24">
        <v>0.25600000000000001</v>
      </c>
      <c r="AA206" s="24">
        <v>12.034999999999998</v>
      </c>
    </row>
    <row r="207" spans="2:27">
      <c r="B207" s="18">
        <f t="shared" si="44"/>
        <v>205</v>
      </c>
      <c r="C207" s="37" t="s">
        <v>528</v>
      </c>
      <c r="D207" s="39">
        <v>2.744508406198112E-2</v>
      </c>
      <c r="E207" s="38">
        <f t="shared" si="39"/>
        <v>8.5821591055636544E+16</v>
      </c>
      <c r="F207" s="42">
        <v>767.15888743396795</v>
      </c>
      <c r="G207" s="38">
        <f t="shared" si="42"/>
        <v>8.0112477509346473E+20</v>
      </c>
      <c r="H207" s="42">
        <v>95.206245371092052</v>
      </c>
      <c r="I207" s="38">
        <f t="shared" si="40"/>
        <v>6.6925945097426166E+19</v>
      </c>
      <c r="J207" s="42">
        <v>1247.7628200014942</v>
      </c>
      <c r="K207" s="38">
        <f t="shared" si="33"/>
        <v>6.3002042465341315E+20</v>
      </c>
      <c r="L207" s="42">
        <v>273.54984880152904</v>
      </c>
      <c r="M207" s="38">
        <f t="shared" si="34"/>
        <v>1.9711356334587003E+20</v>
      </c>
      <c r="N207" s="42">
        <v>260.58621812905545</v>
      </c>
      <c r="O207" s="38">
        <f t="shared" si="35"/>
        <v>3.0213563931035206E+20</v>
      </c>
      <c r="P207" s="42">
        <v>17.559426397595345</v>
      </c>
      <c r="Q207" s="38">
        <f t="shared" si="36"/>
        <v>9.0048909378031514E+18</v>
      </c>
      <c r="R207" s="42">
        <v>15.999750490175959</v>
      </c>
      <c r="S207" s="38">
        <f t="shared" si="37"/>
        <v>1.960789741696077E+19</v>
      </c>
      <c r="T207" s="42">
        <v>5.8173668393604032</v>
      </c>
      <c r="U207" s="38">
        <f t="shared" si="38"/>
        <v>5.8536291805147034E+18</v>
      </c>
      <c r="V207" s="42">
        <v>30.883283125310463</v>
      </c>
      <c r="W207" s="38">
        <f t="shared" si="41"/>
        <v>1.8176774639941915E+19</v>
      </c>
      <c r="X207" s="41">
        <v>121851276.66545101</v>
      </c>
      <c r="Y207" s="41">
        <v>1428192.9185194499</v>
      </c>
      <c r="Z207" s="24">
        <v>0.25700000000000001</v>
      </c>
      <c r="AA207" s="24">
        <v>12.027999999999999</v>
      </c>
    </row>
    <row r="208" spans="2:27">
      <c r="B208" s="18">
        <f t="shared" si="44"/>
        <v>206</v>
      </c>
      <c r="C208" s="37" t="s">
        <v>529</v>
      </c>
      <c r="D208" s="39">
        <v>2.6986125316278253E-2</v>
      </c>
      <c r="E208" s="38">
        <f t="shared" si="39"/>
        <v>8.5055338539124608E+16</v>
      </c>
      <c r="F208" s="42">
        <v>763.77713884929824</v>
      </c>
      <c r="G208" s="38">
        <f t="shared" si="42"/>
        <v>8.0391576510376064E+20</v>
      </c>
      <c r="H208" s="42">
        <v>96.801531716565194</v>
      </c>
      <c r="I208" s="38">
        <f t="shared" si="40"/>
        <v>6.8586770210674237E+19</v>
      </c>
      <c r="J208" s="42">
        <v>1300.0776232060832</v>
      </c>
      <c r="K208" s="38">
        <f t="shared" si="33"/>
        <v>6.6163873112563633E+20</v>
      </c>
      <c r="L208" s="42">
        <v>275.06607281502397</v>
      </c>
      <c r="M208" s="38">
        <f t="shared" si="34"/>
        <v>1.9977728434029773E+20</v>
      </c>
      <c r="N208" s="42">
        <v>265.78571848665979</v>
      </c>
      <c r="O208" s="38">
        <f t="shared" si="35"/>
        <v>3.1060697448898108E+20</v>
      </c>
      <c r="P208" s="42">
        <v>18.184081440066617</v>
      </c>
      <c r="Q208" s="38">
        <f t="shared" si="36"/>
        <v>9.3991493048974602E+18</v>
      </c>
      <c r="R208" s="42">
        <v>15.348791736819445</v>
      </c>
      <c r="S208" s="38">
        <f t="shared" si="37"/>
        <v>1.8959245829461246E+19</v>
      </c>
      <c r="T208" s="42">
        <v>5.907997657905236</v>
      </c>
      <c r="U208" s="38">
        <f t="shared" si="38"/>
        <v>5.9919491461931581E+18</v>
      </c>
      <c r="V208" s="42">
        <v>31.284879052264934</v>
      </c>
      <c r="W208" s="38">
        <f t="shared" si="41"/>
        <v>1.855909900523529E+19</v>
      </c>
      <c r="X208" s="41">
        <v>117795981.91254599</v>
      </c>
      <c r="Y208" s="41">
        <v>1588104.43440699</v>
      </c>
      <c r="Z208" s="24">
        <v>0.255</v>
      </c>
      <c r="AA208" s="24">
        <v>12.029000000000003</v>
      </c>
    </row>
    <row r="209" spans="2:27">
      <c r="B209" s="18">
        <f t="shared" si="44"/>
        <v>207</v>
      </c>
      <c r="C209" s="37" t="s">
        <v>530</v>
      </c>
      <c r="D209" s="39">
        <v>2.218732049910779E-2</v>
      </c>
      <c r="E209" s="38">
        <f t="shared" si="39"/>
        <v>7.2358838912790256E+16</v>
      </c>
      <c r="F209" s="42">
        <v>623.05526444062593</v>
      </c>
      <c r="G209" s="38">
        <f t="shared" si="42"/>
        <v>6.7857233248545957E+20</v>
      </c>
      <c r="H209" s="42">
        <v>99.919964226417903</v>
      </c>
      <c r="I209" s="38">
        <f t="shared" si="40"/>
        <v>7.3254798921201312E+19</v>
      </c>
      <c r="J209" s="42">
        <v>1054.923040766329</v>
      </c>
      <c r="K209" s="38">
        <f t="shared" si="33"/>
        <v>5.5551795774818347E+20</v>
      </c>
      <c r="L209" s="42">
        <v>216.65349755417768</v>
      </c>
      <c r="M209" s="38">
        <f t="shared" si="34"/>
        <v>1.6281727079063303E+20</v>
      </c>
      <c r="N209" s="42">
        <v>242.38593629108001</v>
      </c>
      <c r="O209" s="38">
        <f t="shared" si="35"/>
        <v>2.9309787352703644E+20</v>
      </c>
      <c r="P209" s="42">
        <v>15.050034697561944</v>
      </c>
      <c r="Q209" s="38">
        <f t="shared" si="36"/>
        <v>8.0493418073562429E+18</v>
      </c>
      <c r="R209" s="42">
        <v>13.072460805563802</v>
      </c>
      <c r="S209" s="38">
        <f t="shared" si="37"/>
        <v>1.6708209059244753E+19</v>
      </c>
      <c r="T209" s="42">
        <v>4.7942270674064922</v>
      </c>
      <c r="U209" s="38">
        <f t="shared" si="38"/>
        <v>5.0312059086416916E+18</v>
      </c>
      <c r="V209" s="42">
        <v>32.256930397423474</v>
      </c>
      <c r="W209" s="38">
        <f t="shared" si="41"/>
        <v>1.9800270947223458E+19</v>
      </c>
      <c r="X209" s="41">
        <v>103927310.74548399</v>
      </c>
      <c r="Y209" s="41">
        <v>1271629.75643613</v>
      </c>
      <c r="Z209" s="24">
        <v>0.24299999999999999</v>
      </c>
      <c r="AA209" s="24">
        <v>11.861000000000002</v>
      </c>
    </row>
    <row r="210" spans="2:27">
      <c r="B210" s="18">
        <f t="shared" si="44"/>
        <v>208</v>
      </c>
      <c r="C210" s="37" t="s">
        <v>531</v>
      </c>
      <c r="D210" s="39">
        <v>2.5051261657119392E-2</v>
      </c>
      <c r="E210" s="38">
        <f t="shared" si="39"/>
        <v>8.0975488555012032E+16</v>
      </c>
      <c r="F210" s="42">
        <v>704.74154917473834</v>
      </c>
      <c r="G210" s="38">
        <f t="shared" si="42"/>
        <v>7.6074077776965743E+20</v>
      </c>
      <c r="H210" s="42">
        <v>103.47148674581955</v>
      </c>
      <c r="I210" s="38">
        <f t="shared" si="40"/>
        <v>7.5186824226030092E+19</v>
      </c>
      <c r="J210" s="42">
        <v>1197.496158414298</v>
      </c>
      <c r="K210" s="38">
        <f t="shared" si="33"/>
        <v>6.2501248787489043E+20</v>
      </c>
      <c r="L210" s="42">
        <v>246.82096006808499</v>
      </c>
      <c r="M210" s="38">
        <f t="shared" si="34"/>
        <v>1.8384594050399591E+20</v>
      </c>
      <c r="N210" s="42">
        <v>258.92031859901567</v>
      </c>
      <c r="O210" s="38">
        <f t="shared" si="35"/>
        <v>3.1031918353027452E+20</v>
      </c>
      <c r="P210" s="42">
        <v>16.792968366691611</v>
      </c>
      <c r="Q210" s="38">
        <f t="shared" si="36"/>
        <v>8.9019997879465155E+18</v>
      </c>
      <c r="R210" s="42">
        <v>14.510307406171982</v>
      </c>
      <c r="S210" s="38">
        <f t="shared" si="37"/>
        <v>1.8381731018605715E+19</v>
      </c>
      <c r="T210" s="42">
        <v>5.0864659132997785</v>
      </c>
      <c r="U210" s="38">
        <f t="shared" si="38"/>
        <v>5.2906236855847916E+18</v>
      </c>
      <c r="V210" s="42">
        <v>31.318818478223694</v>
      </c>
      <c r="W210" s="38">
        <f t="shared" si="41"/>
        <v>1.9054199454049628E+19</v>
      </c>
      <c r="X210" s="41">
        <v>118197796.091598</v>
      </c>
      <c r="Y210" s="41">
        <v>1402532.90201826</v>
      </c>
      <c r="Z210" s="24">
        <v>0.251</v>
      </c>
      <c r="AA210" s="24">
        <v>12.142999999999997</v>
      </c>
    </row>
    <row r="211" spans="2:27">
      <c r="B211" s="18">
        <f t="shared" si="44"/>
        <v>209</v>
      </c>
      <c r="C211" s="37" t="s">
        <v>532</v>
      </c>
      <c r="D211" s="39">
        <v>2.5691035540772466E-2</v>
      </c>
      <c r="E211" s="38">
        <f t="shared" si="39"/>
        <v>8.2332497860381232E+16</v>
      </c>
      <c r="F211" s="42">
        <v>712.87106399151764</v>
      </c>
      <c r="G211" s="38">
        <f t="shared" si="42"/>
        <v>7.6292792947453972E+20</v>
      </c>
      <c r="H211" s="42">
        <v>103.10426096855775</v>
      </c>
      <c r="I211" s="38">
        <f t="shared" si="40"/>
        <v>7.4278542498418704E+19</v>
      </c>
      <c r="J211" s="42">
        <v>1223.8865777267977</v>
      </c>
      <c r="K211" s="38">
        <f t="shared" si="33"/>
        <v>6.3331743707119052E+20</v>
      </c>
      <c r="L211" s="42">
        <v>248.00473779775149</v>
      </c>
      <c r="M211" s="38">
        <f t="shared" si="34"/>
        <v>1.8314610745629606E+20</v>
      </c>
      <c r="N211" s="42">
        <v>264.57769321434853</v>
      </c>
      <c r="O211" s="38">
        <f t="shared" si="35"/>
        <v>3.1438471616122257E+20</v>
      </c>
      <c r="P211" s="42">
        <v>17.364574807415295</v>
      </c>
      <c r="Q211" s="38">
        <f t="shared" si="36"/>
        <v>9.1261997684148726E+18</v>
      </c>
      <c r="R211" s="42">
        <v>14.173635300917608</v>
      </c>
      <c r="S211" s="38">
        <f t="shared" si="37"/>
        <v>1.7801506415674014E+19</v>
      </c>
      <c r="T211" s="42">
        <v>6.2992199448937525</v>
      </c>
      <c r="U211" s="38">
        <f t="shared" si="38"/>
        <v>6.4959580821012398E+18</v>
      </c>
      <c r="V211" s="42">
        <v>31.562664300923476</v>
      </c>
      <c r="W211" s="38">
        <f t="shared" si="41"/>
        <v>1.9038148116921143E+19</v>
      </c>
      <c r="X211" s="41">
        <v>119232519.48845799</v>
      </c>
      <c r="Y211" s="41">
        <v>1426649.9867734001</v>
      </c>
      <c r="Z211" s="24">
        <v>0.252</v>
      </c>
      <c r="AA211" s="24">
        <v>12.087000000000003</v>
      </c>
    </row>
    <row r="212" spans="2:27">
      <c r="B212" s="18">
        <f t="shared" si="44"/>
        <v>210</v>
      </c>
      <c r="C212" s="37" t="s">
        <v>533</v>
      </c>
      <c r="D212" s="39">
        <v>2.6644435628000285E-2</v>
      </c>
      <c r="E212" s="38">
        <f t="shared" si="39"/>
        <v>8.4568456890528368E+16</v>
      </c>
      <c r="F212" s="42">
        <v>723.4462546351325</v>
      </c>
      <c r="G212" s="38">
        <f t="shared" si="42"/>
        <v>7.6681570459128155E+20</v>
      </c>
      <c r="H212" s="42">
        <v>94.838643814149478</v>
      </c>
      <c r="I212" s="38">
        <f t="shared" si="40"/>
        <v>6.7668148486025675E+19</v>
      </c>
      <c r="J212" s="42">
        <v>1222.366531461967</v>
      </c>
      <c r="K212" s="38">
        <f t="shared" si="33"/>
        <v>6.2646083200291596E+20</v>
      </c>
      <c r="L212" s="42">
        <v>248.84130657950269</v>
      </c>
      <c r="M212" s="38">
        <f t="shared" si="34"/>
        <v>1.8200041870862208E+20</v>
      </c>
      <c r="N212" s="42">
        <v>258.20625332780384</v>
      </c>
      <c r="O212" s="38">
        <f t="shared" si="35"/>
        <v>3.0386952981755409E+20</v>
      </c>
      <c r="P212" s="42">
        <v>17.210502457460397</v>
      </c>
      <c r="Q212" s="38">
        <f t="shared" si="36"/>
        <v>8.9584230189479014E+18</v>
      </c>
      <c r="R212" s="42">
        <v>14.572061300162586</v>
      </c>
      <c r="S212" s="38">
        <f t="shared" si="37"/>
        <v>1.8126280226261852E+19</v>
      </c>
      <c r="T212" s="42">
        <v>4.5479466925533076</v>
      </c>
      <c r="U212" s="38">
        <f t="shared" si="38"/>
        <v>4.6449816831856251E+18</v>
      </c>
      <c r="V212" s="42">
        <v>31.501801157925325</v>
      </c>
      <c r="W212" s="38">
        <f t="shared" si="41"/>
        <v>1.8819090462671049E+19</v>
      </c>
      <c r="X212" s="41">
        <v>115211140.87264</v>
      </c>
      <c r="Y212" s="41">
        <v>1512366.81905731</v>
      </c>
      <c r="Z212" s="24">
        <v>0.25</v>
      </c>
      <c r="AA212" s="24">
        <v>11.876000000000001</v>
      </c>
    </row>
    <row r="213" spans="2:27">
      <c r="B213" s="18">
        <f t="shared" si="44"/>
        <v>211</v>
      </c>
      <c r="C213" s="37" t="s">
        <v>534</v>
      </c>
      <c r="D213" s="39">
        <v>2.5431121012250469E-2</v>
      </c>
      <c r="E213" s="38">
        <f t="shared" si="39"/>
        <v>8.1443754589218976E+16</v>
      </c>
      <c r="F213" s="42">
        <v>704.84190992745778</v>
      </c>
      <c r="G213" s="38">
        <f t="shared" si="42"/>
        <v>7.5381859644408463E+20</v>
      </c>
      <c r="H213" s="42">
        <v>92.364903783377414</v>
      </c>
      <c r="I213" s="38">
        <f t="shared" si="40"/>
        <v>6.649612569079083E+19</v>
      </c>
      <c r="J213" s="42">
        <v>1187.5284869790125</v>
      </c>
      <c r="K213" s="38">
        <f t="shared" si="33"/>
        <v>6.1408276802817897E+20</v>
      </c>
      <c r="L213" s="42">
        <v>243.44232718646848</v>
      </c>
      <c r="M213" s="38">
        <f t="shared" si="34"/>
        <v>1.7965379958809723E+20</v>
      </c>
      <c r="N213" s="42">
        <v>255.36419506806487</v>
      </c>
      <c r="O213" s="38">
        <f t="shared" si="35"/>
        <v>3.0322904892439934E+20</v>
      </c>
      <c r="P213" s="42">
        <v>16.80248491165743</v>
      </c>
      <c r="Q213" s="38">
        <f t="shared" si="36"/>
        <v>8.824740271147179E+18</v>
      </c>
      <c r="R213" s="42">
        <v>13.803235422173211</v>
      </c>
      <c r="S213" s="38">
        <f t="shared" si="37"/>
        <v>1.7324431694872687E+19</v>
      </c>
      <c r="T213" s="42">
        <v>5.2370295476791329</v>
      </c>
      <c r="U213" s="38">
        <f t="shared" si="38"/>
        <v>5.3968962097384264E+18</v>
      </c>
      <c r="V213" s="42">
        <v>32.433459331462139</v>
      </c>
      <c r="W213" s="38">
        <f t="shared" si="41"/>
        <v>1.9550007050850124E+19</v>
      </c>
      <c r="X213" s="41">
        <v>116401445.823405</v>
      </c>
      <c r="Y213" s="41">
        <v>1400152.2825724201</v>
      </c>
      <c r="Z213" s="24">
        <v>0.248</v>
      </c>
      <c r="AA213" s="24">
        <v>11.886999999999999</v>
      </c>
    </row>
    <row r="214" spans="2:27">
      <c r="B214" s="18">
        <f t="shared" si="44"/>
        <v>212</v>
      </c>
      <c r="C214" s="37" t="s">
        <v>535</v>
      </c>
      <c r="D214" s="39">
        <v>2.3555800829186065E-2</v>
      </c>
      <c r="E214" s="38">
        <f t="shared" si="39"/>
        <v>7.7055254278799952E+16</v>
      </c>
      <c r="F214" s="42">
        <v>669.55057380282949</v>
      </c>
      <c r="G214" s="38">
        <f t="shared" si="42"/>
        <v>7.3142637459114505E+20</v>
      </c>
      <c r="H214" s="42">
        <v>97.825177808987291</v>
      </c>
      <c r="I214" s="38">
        <f t="shared" si="40"/>
        <v>7.1936964555715379E+19</v>
      </c>
      <c r="J214" s="42">
        <v>1107.3009328297985</v>
      </c>
      <c r="K214" s="38">
        <f t="shared" si="33"/>
        <v>5.8487174628635882E+20</v>
      </c>
      <c r="L214" s="42">
        <v>226.47201262065263</v>
      </c>
      <c r="M214" s="38">
        <f t="shared" si="34"/>
        <v>1.7071314273880785E+20</v>
      </c>
      <c r="N214" s="42">
        <v>250.15931797372886</v>
      </c>
      <c r="O214" s="38">
        <f t="shared" si="35"/>
        <v>3.0341677358387757E+20</v>
      </c>
      <c r="P214" s="42">
        <v>15.987862687421883</v>
      </c>
      <c r="Q214" s="38">
        <f t="shared" si="36"/>
        <v>8.5769115199959542E+18</v>
      </c>
      <c r="R214" s="42">
        <v>13.117457607427831</v>
      </c>
      <c r="S214" s="38">
        <f t="shared" si="37"/>
        <v>1.6816665022596495E+19</v>
      </c>
      <c r="T214" s="42">
        <v>5.3568097915791801</v>
      </c>
      <c r="U214" s="38">
        <f t="shared" si="38"/>
        <v>5.6386789756532992E+18</v>
      </c>
      <c r="V214" s="42">
        <v>31.897106236598489</v>
      </c>
      <c r="W214" s="38">
        <f t="shared" si="41"/>
        <v>1.9638894300791431E+19</v>
      </c>
      <c r="X214" s="41">
        <v>107264613.638221</v>
      </c>
      <c r="Y214" s="41">
        <v>1468100.1436699301</v>
      </c>
      <c r="Z214" s="24">
        <v>0.24399999999999999</v>
      </c>
      <c r="AA214" s="24">
        <v>11.946</v>
      </c>
    </row>
    <row r="215" spans="2:27">
      <c r="B215" s="18">
        <f t="shared" si="44"/>
        <v>213</v>
      </c>
      <c r="C215" s="37" t="s">
        <v>536</v>
      </c>
      <c r="D215" s="39">
        <v>2.3061439140821066E-2</v>
      </c>
      <c r="E215" s="38">
        <f t="shared" si="39"/>
        <v>7.2813883660490816E+16</v>
      </c>
      <c r="F215" s="42">
        <v>666.51177784252661</v>
      </c>
      <c r="G215" s="38">
        <f t="shared" si="42"/>
        <v>7.0277849491971205E+20</v>
      </c>
      <c r="H215" s="42">
        <v>86.295830235549744</v>
      </c>
      <c r="I215" s="38">
        <f t="shared" si="40"/>
        <v>6.1251210953193669E+19</v>
      </c>
      <c r="J215" s="42">
        <v>1098.6506166327101</v>
      </c>
      <c r="K215" s="38">
        <f t="shared" si="33"/>
        <v>5.6011600891600588E+20</v>
      </c>
      <c r="L215" s="42">
        <v>291.69658604104569</v>
      </c>
      <c r="M215" s="38">
        <f t="shared" si="34"/>
        <v>2.1223019328542841E+20</v>
      </c>
      <c r="N215" s="42">
        <v>242.11780682048391</v>
      </c>
      <c r="O215" s="38">
        <f t="shared" si="35"/>
        <v>2.8344776598786379E+20</v>
      </c>
      <c r="P215" s="42">
        <v>14.512876034613351</v>
      </c>
      <c r="Q215" s="38">
        <f t="shared" si="36"/>
        <v>7.5147997334361416E+18</v>
      </c>
      <c r="R215" s="42">
        <v>11.423302165670828</v>
      </c>
      <c r="S215" s="38">
        <f t="shared" si="37"/>
        <v>1.4135307944316299E+19</v>
      </c>
      <c r="T215" s="42">
        <v>5.7227657023185614</v>
      </c>
      <c r="U215" s="38">
        <f t="shared" si="38"/>
        <v>5.8143412188424714E+18</v>
      </c>
      <c r="V215" s="42">
        <v>29.989478294440339</v>
      </c>
      <c r="W215" s="38">
        <f t="shared" si="41"/>
        <v>1.7822066669805914E+19</v>
      </c>
      <c r="X215" s="41">
        <v>92073850.796224996</v>
      </c>
      <c r="Y215" s="41">
        <v>1308680.4091872701</v>
      </c>
      <c r="Z215" s="24">
        <v>0.254</v>
      </c>
      <c r="AA215" s="24">
        <v>12.002999999999997</v>
      </c>
    </row>
    <row r="216" spans="2:27">
      <c r="B216" s="18">
        <f t="shared" si="44"/>
        <v>214</v>
      </c>
      <c r="C216" s="37" t="s">
        <v>537</v>
      </c>
      <c r="D216" s="39">
        <v>2.0808179395487143E-2</v>
      </c>
      <c r="E216" s="38">
        <f t="shared" si="39"/>
        <v>6.5514715771492312E+16</v>
      </c>
      <c r="F216" s="42">
        <v>636.37554983863402</v>
      </c>
      <c r="G216" s="38">
        <f t="shared" si="42"/>
        <v>6.6911552824386886E+20</v>
      </c>
      <c r="H216" s="42">
        <v>91.983199209202226</v>
      </c>
      <c r="I216" s="38">
        <f t="shared" si="40"/>
        <v>6.5104403825957659E+19</v>
      </c>
      <c r="J216" s="42">
        <v>1043.5862734775137</v>
      </c>
      <c r="K216" s="38">
        <f t="shared" si="33"/>
        <v>5.3054683482124203E+20</v>
      </c>
      <c r="L216" s="42">
        <v>270.44105686568878</v>
      </c>
      <c r="M216" s="38">
        <f t="shared" si="34"/>
        <v>1.9621194183296723E+20</v>
      </c>
      <c r="N216" s="42">
        <v>237.82206075243863</v>
      </c>
      <c r="O216" s="38">
        <f t="shared" si="35"/>
        <v>2.7763577908485131E+20</v>
      </c>
      <c r="P216" s="42">
        <v>14.220317434889214</v>
      </c>
      <c r="Q216" s="38">
        <f t="shared" si="36"/>
        <v>7.3426056609132227E+18</v>
      </c>
      <c r="R216" s="42">
        <v>11.993304825571036</v>
      </c>
      <c r="S216" s="38">
        <f t="shared" si="37"/>
        <v>1.479890115643809E+19</v>
      </c>
      <c r="T216" s="42">
        <v>8.0059857546545956</v>
      </c>
      <c r="U216" s="38">
        <f t="shared" si="38"/>
        <v>8.1112231666081403E+18</v>
      </c>
      <c r="V216" s="42">
        <v>30.477119547778393</v>
      </c>
      <c r="W216" s="38">
        <f t="shared" si="41"/>
        <v>1.8060927940352741E+19</v>
      </c>
      <c r="X216" s="41">
        <v>73731906.066964895</v>
      </c>
      <c r="Y216" s="41">
        <v>1046873.30387076</v>
      </c>
      <c r="Z216" s="24">
        <v>0.252</v>
      </c>
      <c r="AA216" s="24">
        <v>11.875</v>
      </c>
    </row>
    <row r="217" spans="2:27">
      <c r="B217" s="18">
        <f t="shared" si="44"/>
        <v>215</v>
      </c>
      <c r="C217" s="37" t="s">
        <v>538</v>
      </c>
      <c r="D217" s="39">
        <v>2.0884678256111538E-2</v>
      </c>
      <c r="E217" s="38">
        <f t="shared" si="39"/>
        <v>6.9381241150585592E+16</v>
      </c>
      <c r="F217" s="42">
        <v>186.78766507882688</v>
      </c>
      <c r="G217" s="38">
        <f t="shared" si="42"/>
        <v>2.0722651076499731E+20</v>
      </c>
      <c r="H217" s="42">
        <v>67.036693695081894</v>
      </c>
      <c r="I217" s="38">
        <f t="shared" si="40"/>
        <v>5.0063814898998895E+19</v>
      </c>
      <c r="J217" s="42">
        <v>958.72057813059189</v>
      </c>
      <c r="K217" s="38">
        <f t="shared" si="33"/>
        <v>5.1427678098272256E+20</v>
      </c>
      <c r="L217" s="43">
        <v>166.62</v>
      </c>
      <c r="M217" s="38">
        <f t="shared" si="34"/>
        <v>1.2755263633390635E+20</v>
      </c>
      <c r="N217" s="42">
        <v>220.69119289341012</v>
      </c>
      <c r="O217" s="38">
        <f t="shared" si="35"/>
        <v>2.7184277514910551E+20</v>
      </c>
      <c r="P217" s="42">
        <v>14.713786057111976</v>
      </c>
      <c r="Q217" s="38">
        <f t="shared" si="36"/>
        <v>8.0163163668725985E+18</v>
      </c>
      <c r="R217" s="42">
        <v>8.337642314098769</v>
      </c>
      <c r="S217" s="38">
        <f t="shared" si="37"/>
        <v>1.0855338116696687E+19</v>
      </c>
      <c r="T217" s="42">
        <v>26.77885990383567</v>
      </c>
      <c r="U217" s="38">
        <f t="shared" si="38"/>
        <v>2.8626820736051999E+19</v>
      </c>
      <c r="V217" s="42">
        <v>33.26270568646914</v>
      </c>
      <c r="W217" s="38">
        <f t="shared" si="41"/>
        <v>2.0798557356820439E+19</v>
      </c>
      <c r="X217" s="19">
        <v>102368067.65472999</v>
      </c>
      <c r="Y217" s="41">
        <v>1255815.1346004349</v>
      </c>
      <c r="Z217" s="24">
        <v>0.24399999999999999</v>
      </c>
      <c r="AA217" s="24">
        <v>12.132</v>
      </c>
    </row>
    <row r="218" spans="2:27">
      <c r="B218" s="18">
        <f t="shared" si="44"/>
        <v>216</v>
      </c>
      <c r="C218" s="37" t="s">
        <v>539</v>
      </c>
      <c r="D218" s="39">
        <v>2.080134329650133E-2</v>
      </c>
      <c r="E218" s="38">
        <f t="shared" si="39"/>
        <v>6.729488885254804E+16</v>
      </c>
      <c r="F218" s="42">
        <v>186.41426694612198</v>
      </c>
      <c r="G218" s="38">
        <f t="shared" si="42"/>
        <v>2.0139685841489481E+20</v>
      </c>
      <c r="H218" s="42">
        <v>82.16131910685607</v>
      </c>
      <c r="I218" s="38">
        <f t="shared" si="40"/>
        <v>5.9752376108744901E+19</v>
      </c>
      <c r="J218" s="42">
        <v>1015.9219653085828</v>
      </c>
      <c r="K218" s="38">
        <f t="shared" si="33"/>
        <v>5.306909005068598E+20</v>
      </c>
      <c r="L218" s="43">
        <v>180.54</v>
      </c>
      <c r="M218" s="38">
        <f t="shared" si="34"/>
        <v>1.3458980701262271E+20</v>
      </c>
      <c r="N218" s="42">
        <v>233.28639076211971</v>
      </c>
      <c r="O218" s="38">
        <f t="shared" si="35"/>
        <v>2.7983280136125432E+20</v>
      </c>
      <c r="P218" s="42">
        <v>15.725932229383835</v>
      </c>
      <c r="Q218" s="38">
        <f t="shared" si="36"/>
        <v>8.3434032518381896E+18</v>
      </c>
      <c r="R218" s="42">
        <v>7.8383249465831284</v>
      </c>
      <c r="S218" s="38">
        <f t="shared" si="37"/>
        <v>9.9380180701039841E+18</v>
      </c>
      <c r="T218" s="42">
        <v>31.363972593172711</v>
      </c>
      <c r="U218" s="38">
        <f t="shared" si="38"/>
        <v>3.2650401340018491E+19</v>
      </c>
      <c r="V218" s="42">
        <v>32.3846046055748</v>
      </c>
      <c r="W218" s="38">
        <f t="shared" si="41"/>
        <v>1.9719262175654904E+19</v>
      </c>
      <c r="X218" s="41">
        <v>114843647.776015</v>
      </c>
      <c r="Y218" s="41">
        <v>1599698.8738683099</v>
      </c>
      <c r="Z218" s="24">
        <v>0.248</v>
      </c>
      <c r="AA218" s="24">
        <v>12.008000000000001</v>
      </c>
    </row>
    <row r="219" spans="2:27">
      <c r="B219" s="18">
        <f t="shared" si="44"/>
        <v>217</v>
      </c>
      <c r="C219" s="37" t="s">
        <v>540</v>
      </c>
      <c r="D219" s="39">
        <v>2.1047469442987694E-2</v>
      </c>
      <c r="E219" s="38">
        <f t="shared" si="39"/>
        <v>6.7795087815217272E+16</v>
      </c>
      <c r="F219" s="42">
        <v>186.473142072255</v>
      </c>
      <c r="G219" s="38">
        <f t="shared" si="42"/>
        <v>2.0058454807459342E+20</v>
      </c>
      <c r="H219" s="42">
        <v>86.313638844228265</v>
      </c>
      <c r="I219" s="38">
        <f t="shared" si="40"/>
        <v>6.2499255530409247E+19</v>
      </c>
      <c r="J219" s="42">
        <v>979.97811507693439</v>
      </c>
      <c r="K219" s="38">
        <f t="shared" si="33"/>
        <v>5.0968905662916028E+20</v>
      </c>
      <c r="L219" s="43">
        <v>166.5</v>
      </c>
      <c r="M219" s="38">
        <f t="shared" si="34"/>
        <v>1.2358353434197144E+20</v>
      </c>
      <c r="N219" s="42">
        <v>230.64914399172125</v>
      </c>
      <c r="O219" s="38">
        <f t="shared" si="35"/>
        <v>2.7546644509477021E+20</v>
      </c>
      <c r="P219" s="42">
        <v>15.165153453639862</v>
      </c>
      <c r="Q219" s="38">
        <f t="shared" si="36"/>
        <v>8.010899531040853E+18</v>
      </c>
      <c r="R219" s="42">
        <v>7.405178334101187</v>
      </c>
      <c r="S219" s="38">
        <f t="shared" si="37"/>
        <v>9.3480210454651126E+18</v>
      </c>
      <c r="T219" s="42">
        <v>16.007432177347813</v>
      </c>
      <c r="U219" s="38">
        <f t="shared" si="38"/>
        <v>1.659154273463047E+19</v>
      </c>
      <c r="V219" s="42">
        <v>32.763605317059465</v>
      </c>
      <c r="W219" s="38">
        <f t="shared" si="41"/>
        <v>1.9863299412149629E+19</v>
      </c>
      <c r="X219" s="41">
        <v>116007743.84205399</v>
      </c>
      <c r="Y219" s="41">
        <v>1417886.61961837</v>
      </c>
      <c r="Z219" s="24">
        <v>0.249</v>
      </c>
      <c r="AA219" s="24">
        <v>12.004</v>
      </c>
    </row>
    <row r="220" spans="2:27">
      <c r="B220" s="18">
        <f t="shared" si="44"/>
        <v>218</v>
      </c>
      <c r="C220" s="37" t="s">
        <v>541</v>
      </c>
      <c r="D220" s="39">
        <v>1.2656377805967746E-2</v>
      </c>
      <c r="E220" s="38">
        <f t="shared" si="39"/>
        <v>4.2424784693724768E+16</v>
      </c>
      <c r="F220" s="42">
        <v>188.3468916927776</v>
      </c>
      <c r="G220" s="38">
        <f t="shared" si="42"/>
        <v>2.108392775888063E+20</v>
      </c>
      <c r="H220" s="42">
        <v>56.29455198555722</v>
      </c>
      <c r="I220" s="38">
        <f t="shared" si="40"/>
        <v>4.2420292792860885E+19</v>
      </c>
      <c r="J220" s="42">
        <v>685.554631256216</v>
      </c>
      <c r="K220" s="38">
        <f t="shared" si="33"/>
        <v>3.7105892116849374E+20</v>
      </c>
      <c r="L220" s="43">
        <v>132.74</v>
      </c>
      <c r="M220" s="38">
        <f t="shared" si="34"/>
        <v>1.0253214979787145E+20</v>
      </c>
      <c r="N220" s="42">
        <v>173.7020292212249</v>
      </c>
      <c r="O220" s="38">
        <f t="shared" si="35"/>
        <v>2.1589054656800558E+20</v>
      </c>
      <c r="P220" s="42">
        <v>10.965113582870398</v>
      </c>
      <c r="Q220" s="38">
        <f t="shared" si="36"/>
        <v>6.0278090618827745E+18</v>
      </c>
      <c r="R220" s="42">
        <v>4.0190595508092901</v>
      </c>
      <c r="S220" s="38">
        <f t="shared" si="37"/>
        <v>5.279836541231785E+18</v>
      </c>
      <c r="T220" s="42">
        <v>18.336682752896714</v>
      </c>
      <c r="U220" s="38">
        <f t="shared" si="38"/>
        <v>1.9778700187290845E+19</v>
      </c>
      <c r="V220" s="42">
        <v>33.16788555738848</v>
      </c>
      <c r="W220" s="38">
        <f t="shared" si="41"/>
        <v>2.0926151550168343E+19</v>
      </c>
      <c r="X220" s="41">
        <v>70592327.881995693</v>
      </c>
      <c r="Y220" s="41">
        <v>908276.65113171202</v>
      </c>
      <c r="Z220" s="24">
        <v>0.248</v>
      </c>
      <c r="AA220" s="24">
        <v>12.441999999999998</v>
      </c>
    </row>
    <row r="221" spans="2:27">
      <c r="B221" s="18">
        <f t="shared" si="44"/>
        <v>219</v>
      </c>
      <c r="C221" s="37" t="s">
        <v>542</v>
      </c>
      <c r="D221" s="39">
        <v>1.3650913450191237E-2</v>
      </c>
      <c r="E221" s="38">
        <f t="shared" si="39"/>
        <v>4.3003725408288328E+16</v>
      </c>
      <c r="F221" s="42">
        <v>190.06356470673472</v>
      </c>
      <c r="G221" s="38">
        <f t="shared" si="42"/>
        <v>1.9995215214732496E+20</v>
      </c>
      <c r="H221" s="42">
        <v>103.21334857253146</v>
      </c>
      <c r="I221" s="38">
        <f t="shared" si="40"/>
        <v>7.3093256830682022E+19</v>
      </c>
      <c r="J221" s="42">
        <v>594.3868178746136</v>
      </c>
      <c r="K221" s="38">
        <f t="shared" si="33"/>
        <v>3.0234593100052713E+20</v>
      </c>
      <c r="L221" s="43">
        <v>40.590000000000003</v>
      </c>
      <c r="M221" s="38">
        <f t="shared" si="34"/>
        <v>2.9465339666014745E+19</v>
      </c>
      <c r="N221" s="42">
        <v>199.75803934359266</v>
      </c>
      <c r="O221" s="38">
        <f t="shared" si="35"/>
        <v>2.3332815719048895E+20</v>
      </c>
      <c r="P221" s="42">
        <v>9.9915118788257846</v>
      </c>
      <c r="Q221" s="38">
        <f t="shared" si="36"/>
        <v>5.1619252579364086E+18</v>
      </c>
      <c r="R221" s="42">
        <v>5.1615473079963765</v>
      </c>
      <c r="S221" s="38">
        <f t="shared" si="37"/>
        <v>6.3725037376851558E+18</v>
      </c>
      <c r="T221" s="42">
        <v>10.390012779250924</v>
      </c>
      <c r="U221" s="38">
        <f t="shared" si="38"/>
        <v>1.0532396699474817E+19</v>
      </c>
      <c r="V221" s="42">
        <v>23.283746101342132</v>
      </c>
      <c r="W221" s="38">
        <f t="shared" si="41"/>
        <v>1.3805704877557662E+19</v>
      </c>
      <c r="X221" s="41">
        <v>4513363.2017667303</v>
      </c>
      <c r="Y221" s="41">
        <v>153325.95694761799</v>
      </c>
      <c r="Z221" s="24">
        <v>0.255</v>
      </c>
      <c r="AA221" s="24">
        <v>12.023</v>
      </c>
    </row>
    <row r="222" spans="2:27">
      <c r="B222" s="18">
        <f t="shared" si="44"/>
        <v>220</v>
      </c>
      <c r="C222" s="37" t="s">
        <v>543</v>
      </c>
      <c r="D222" s="39">
        <v>2.1850002614252927E-2</v>
      </c>
      <c r="E222" s="38">
        <f t="shared" si="39"/>
        <v>7.06146146203502E+16</v>
      </c>
      <c r="F222" s="42">
        <v>186.05049445875974</v>
      </c>
      <c r="G222" s="38">
        <f t="shared" si="42"/>
        <v>2.0079679391655635E+20</v>
      </c>
      <c r="H222" s="42">
        <v>90.883593305735644</v>
      </c>
      <c r="I222" s="38">
        <f t="shared" si="40"/>
        <v>6.6027623734470484E+19</v>
      </c>
      <c r="J222" s="42">
        <v>1027.0716776433653</v>
      </c>
      <c r="K222" s="38">
        <f t="shared" si="33"/>
        <v>5.3596255084086087E+20</v>
      </c>
      <c r="L222" s="43">
        <v>182.4</v>
      </c>
      <c r="M222" s="38">
        <f t="shared" si="34"/>
        <v>1.3583633882845962E+20</v>
      </c>
      <c r="N222" s="42">
        <v>234.62914068590331</v>
      </c>
      <c r="O222" s="38">
        <f t="shared" si="35"/>
        <v>2.8115354735707501E+20</v>
      </c>
      <c r="P222" s="42">
        <v>15.726027722670446</v>
      </c>
      <c r="Q222" s="38">
        <f t="shared" si="36"/>
        <v>8.3348592981967493E+18</v>
      </c>
      <c r="R222" s="42">
        <v>7.9039856766097358</v>
      </c>
      <c r="S222" s="38">
        <f t="shared" si="37"/>
        <v>1.0010944744690948E+19</v>
      </c>
      <c r="T222" s="42">
        <v>22.676306705306413</v>
      </c>
      <c r="U222" s="38">
        <f t="shared" si="38"/>
        <v>2.3582084000450908E+19</v>
      </c>
      <c r="V222" s="42">
        <v>32.436775022218079</v>
      </c>
      <c r="W222" s="38">
        <f t="shared" si="41"/>
        <v>1.9730683591461474E+19</v>
      </c>
      <c r="X222" s="41">
        <v>110672620.371672</v>
      </c>
      <c r="Y222" s="41">
        <v>1345484.95691478</v>
      </c>
      <c r="Z222" s="24">
        <v>0.249</v>
      </c>
      <c r="AA222" s="24">
        <v>12.044</v>
      </c>
    </row>
    <row r="223" spans="2:27">
      <c r="B223" s="18">
        <f t="shared" si="44"/>
        <v>221</v>
      </c>
      <c r="C223" s="37" t="s">
        <v>544</v>
      </c>
      <c r="D223" s="39">
        <v>2.025662193055127E-2</v>
      </c>
      <c r="E223" s="38">
        <f t="shared" si="39"/>
        <v>6.4077221334669448E+16</v>
      </c>
      <c r="F223" s="42">
        <v>186.37256859421956</v>
      </c>
      <c r="G223" s="38">
        <f t="shared" si="42"/>
        <v>1.9687994730503664E+20</v>
      </c>
      <c r="H223" s="42">
        <v>103.68241087985629</v>
      </c>
      <c r="I223" s="38">
        <f t="shared" si="40"/>
        <v>7.3729079753965634E+19</v>
      </c>
      <c r="J223" s="42">
        <v>981.3078425272796</v>
      </c>
      <c r="K223" s="38">
        <f t="shared" si="33"/>
        <v>5.0122475223942903E+20</v>
      </c>
      <c r="L223" s="43">
        <v>167.08</v>
      </c>
      <c r="M223" s="38">
        <f t="shared" si="34"/>
        <v>1.2178930391406653E+20</v>
      </c>
      <c r="N223" s="42">
        <v>239.01100037132051</v>
      </c>
      <c r="O223" s="38">
        <f t="shared" si="35"/>
        <v>2.8033224504325263E+20</v>
      </c>
      <c r="P223" s="42">
        <v>15.61570236639205</v>
      </c>
      <c r="Q223" s="38">
        <f t="shared" si="36"/>
        <v>8.1009193179167846E+18</v>
      </c>
      <c r="R223" s="42">
        <v>7.6477520948055204</v>
      </c>
      <c r="S223" s="38">
        <f t="shared" si="37"/>
        <v>9.481046344333908E+18</v>
      </c>
      <c r="T223" s="42">
        <v>33.336047086216766</v>
      </c>
      <c r="U223" s="38">
        <f t="shared" si="38"/>
        <v>3.3932628984871707E+19</v>
      </c>
      <c r="V223" s="42">
        <v>32.876178947994312</v>
      </c>
      <c r="W223" s="38">
        <f t="shared" si="41"/>
        <v>1.9573989331534021E+19</v>
      </c>
      <c r="X223" s="41">
        <v>110759353.2721</v>
      </c>
      <c r="Y223" s="41">
        <v>1633277.81536861</v>
      </c>
      <c r="Z223" s="24">
        <v>0.25</v>
      </c>
      <c r="AA223" s="24">
        <v>11.836000000000002</v>
      </c>
    </row>
    <row r="224" spans="2:27">
      <c r="B224" s="18">
        <f t="shared" si="44"/>
        <v>222</v>
      </c>
      <c r="C224" s="37" t="s">
        <v>545</v>
      </c>
      <c r="D224" s="39">
        <v>2.2194724113521348E-2</v>
      </c>
      <c r="E224" s="38">
        <f t="shared" si="39"/>
        <v>7.3202401886436464E+16</v>
      </c>
      <c r="F224" s="42">
        <v>186.31131168850672</v>
      </c>
      <c r="G224" s="38">
        <f t="shared" si="42"/>
        <v>2.0520958837893553E+20</v>
      </c>
      <c r="H224" s="42">
        <v>76.817471066142431</v>
      </c>
      <c r="I224" s="38">
        <f t="shared" si="40"/>
        <v>5.6955105914141491E+19</v>
      </c>
      <c r="J224" s="42">
        <v>1000.6201237415272</v>
      </c>
      <c r="K224" s="38">
        <f t="shared" si="33"/>
        <v>5.3288734295011911E+20</v>
      </c>
      <c r="L224" s="43">
        <v>178.06</v>
      </c>
      <c r="M224" s="38">
        <f t="shared" si="34"/>
        <v>1.3532872271830471E+20</v>
      </c>
      <c r="N224" s="42">
        <v>226.61336437585055</v>
      </c>
      <c r="O224" s="38">
        <f t="shared" si="35"/>
        <v>2.7712749497177208E+20</v>
      </c>
      <c r="P224" s="42">
        <v>15.125977306396445</v>
      </c>
      <c r="Q224" s="38">
        <f t="shared" si="36"/>
        <v>8.1815419318456709E+18</v>
      </c>
      <c r="R224" s="42">
        <v>7.675351878039355</v>
      </c>
      <c r="S224" s="38">
        <f t="shared" si="37"/>
        <v>9.9210969772182753E+18</v>
      </c>
      <c r="T224" s="42">
        <v>23.035112396843264</v>
      </c>
      <c r="U224" s="38">
        <f t="shared" si="38"/>
        <v>2.4447399838937072E+19</v>
      </c>
      <c r="V224" s="42">
        <v>32.811882294496655</v>
      </c>
      <c r="W224" s="38">
        <f t="shared" si="41"/>
        <v>2.0368924040937812E+19</v>
      </c>
      <c r="X224" s="41">
        <v>116259270.17084201</v>
      </c>
      <c r="Y224" s="41">
        <v>1604018.52517931</v>
      </c>
      <c r="Z224" s="24">
        <v>0.245</v>
      </c>
      <c r="AA224" s="24">
        <v>12.093999999999999</v>
      </c>
    </row>
  </sheetData>
  <phoneticPr fontId="38" type="noConversion"/>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table 1</vt:lpstr>
      <vt:lpstr>table 2</vt:lpstr>
      <vt:lpstr>table 3</vt:lpstr>
      <vt:lpstr>table 4</vt:lpstr>
      <vt:lpstr>SI</vt:lpstr>
      <vt:lpstr>fluvial seds</vt:lpstr>
      <vt:lpstr>fluvial seds min data</vt:lpstr>
      <vt:lpstr>soils</vt:lpstr>
      <vt:lpstr>varves</vt:lpstr>
      <vt:lpstr>suspended sediments</vt:lpstr>
      <vt:lpstr>other fluvial seds</vt:lpstr>
      <vt:lpstr>organic fractions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dc:creator>
  <cp:lastModifiedBy>Sophie</cp:lastModifiedBy>
  <cp:lastPrinted>2016-05-21T22:10:07Z</cp:lastPrinted>
  <dcterms:created xsi:type="dcterms:W3CDTF">2016-04-04T12:45:53Z</dcterms:created>
  <dcterms:modified xsi:type="dcterms:W3CDTF">2016-06-01T03:59:17Z</dcterms:modified>
</cp:coreProperties>
</file>