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autoCompressPictures="0"/>
  <bookViews>
    <workbookView xWindow="1360" yWindow="0" windowWidth="24960" windowHeight="15560"/>
  </bookViews>
  <sheets>
    <sheet name="CUADR" sheetId="12" r:id="rId1"/>
    <sheet name="FORMAT-ASE" sheetId="3" r:id="rId2"/>
    <sheet name="AGREGADA" sheetId="15" r:id="rId3"/>
    <sheet name="DIH-PCH" sheetId="17" r:id="rId4"/>
    <sheet name="P Pegar T-P 1" sheetId="18" r:id="rId5"/>
    <sheet name="Absorción " sheetId="19" r:id="rId6"/>
    <sheet name="M-E" sheetId="20" r:id="rId7"/>
    <sheet name="PIB" sheetId="21" r:id="rId8"/>
    <sheet name="P Pegar T-P 2" sheetId="22" r:id="rId9"/>
    <sheet name="Mul-Leontief" sheetId="23" r:id="rId10"/>
    <sheet name="Mul-Keyne-Elas" sheetId="24" r:id="rId11"/>
    <sheet name="Mul-Key-Var" sheetId="25" r:id="rId12"/>
  </sheets>
  <externalReferences>
    <externalReference r:id="rId13"/>
  </externalReferences>
  <calcPr calcId="140001" iterate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0" i="12" l="1"/>
  <c r="BC9" i="12"/>
  <c r="D1" i="12"/>
  <c r="BE46" i="12"/>
  <c r="F27" i="21"/>
  <c r="F28" i="21"/>
  <c r="F29" i="21"/>
  <c r="F30" i="21"/>
  <c r="F31" i="21"/>
  <c r="F32" i="21"/>
  <c r="F33" i="21"/>
  <c r="F34" i="21"/>
  <c r="F35" i="21"/>
  <c r="F36" i="21"/>
  <c r="F37" i="21"/>
  <c r="F39" i="21"/>
  <c r="F40" i="21"/>
  <c r="F41" i="21"/>
  <c r="F43" i="21"/>
  <c r="G27" i="21"/>
  <c r="G28" i="21"/>
  <c r="G29" i="21"/>
  <c r="G30" i="21"/>
  <c r="G31" i="21"/>
  <c r="G32" i="21"/>
  <c r="G33" i="21"/>
  <c r="G34" i="21"/>
  <c r="G35" i="21"/>
  <c r="G36" i="21"/>
  <c r="G37" i="21"/>
  <c r="G39" i="21"/>
  <c r="G40" i="21"/>
  <c r="G41" i="21"/>
  <c r="G44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41" i="21"/>
  <c r="E42" i="21"/>
  <c r="E44" i="21"/>
  <c r="I29" i="21"/>
  <c r="I30" i="21"/>
  <c r="I31" i="21"/>
  <c r="I32" i="21"/>
  <c r="I33" i="21"/>
  <c r="I34" i="21"/>
  <c r="I35" i="21"/>
  <c r="I36" i="21"/>
  <c r="I37" i="21"/>
  <c r="I39" i="21"/>
  <c r="I40" i="21"/>
  <c r="I41" i="21"/>
  <c r="I43" i="21"/>
  <c r="H28" i="21"/>
  <c r="H31" i="21"/>
  <c r="H32" i="21"/>
  <c r="H33" i="21"/>
  <c r="H34" i="21"/>
  <c r="H35" i="21"/>
  <c r="H36" i="21"/>
  <c r="H37" i="21"/>
  <c r="H39" i="21"/>
  <c r="H40" i="21"/>
  <c r="H41" i="21"/>
  <c r="H43" i="21"/>
  <c r="C43" i="21"/>
  <c r="I44" i="21"/>
  <c r="H44" i="21"/>
  <c r="D97" i="24"/>
  <c r="I81" i="24"/>
  <c r="I79" i="24"/>
  <c r="I76" i="24"/>
  <c r="F76" i="24"/>
  <c r="E76" i="24"/>
  <c r="D76" i="24"/>
  <c r="R25" i="17"/>
  <c r="W25" i="17"/>
  <c r="R26" i="17"/>
  <c r="W26" i="17"/>
  <c r="R27" i="17"/>
  <c r="W27" i="17"/>
  <c r="R28" i="17"/>
  <c r="W28" i="17"/>
  <c r="R29" i="17"/>
  <c r="W29" i="17"/>
  <c r="W34" i="17"/>
  <c r="I15" i="20"/>
  <c r="J15" i="20"/>
  <c r="Q39" i="21"/>
  <c r="I14" i="20"/>
  <c r="J14" i="20"/>
  <c r="Q37" i="21"/>
  <c r="H13" i="20"/>
  <c r="I13" i="20"/>
  <c r="J13" i="20"/>
  <c r="Q36" i="21"/>
  <c r="I12" i="20"/>
  <c r="J12" i="20"/>
  <c r="Q35" i="21"/>
  <c r="H11" i="20"/>
  <c r="I11" i="20"/>
  <c r="J11" i="20"/>
  <c r="Q34" i="21"/>
  <c r="J101" i="18"/>
  <c r="I101" i="18"/>
  <c r="H101" i="18"/>
  <c r="G101" i="18"/>
  <c r="F101" i="18"/>
  <c r="E101" i="18"/>
  <c r="D101" i="18"/>
  <c r="C101" i="18"/>
  <c r="K75" i="18"/>
  <c r="J75" i="18"/>
  <c r="I75" i="18"/>
  <c r="H75" i="18"/>
  <c r="G75" i="18"/>
  <c r="F75" i="18"/>
  <c r="E75" i="18"/>
  <c r="D75" i="18"/>
  <c r="C75" i="18"/>
  <c r="K49" i="18"/>
  <c r="J49" i="18"/>
  <c r="I49" i="18"/>
  <c r="H49" i="18"/>
  <c r="G49" i="18"/>
  <c r="F49" i="18"/>
  <c r="E49" i="18"/>
  <c r="D49" i="18"/>
  <c r="C49" i="18"/>
  <c r="D24" i="18"/>
  <c r="E24" i="18"/>
  <c r="F24" i="18"/>
  <c r="G24" i="18"/>
  <c r="H24" i="18"/>
  <c r="I24" i="18"/>
  <c r="J24" i="18"/>
  <c r="K24" i="18"/>
  <c r="C24" i="18"/>
  <c r="I10" i="20"/>
  <c r="J10" i="20"/>
  <c r="Q30" i="21"/>
  <c r="H9" i="20"/>
  <c r="I9" i="20"/>
  <c r="J9" i="20"/>
  <c r="Q29" i="21"/>
  <c r="H7" i="20"/>
  <c r="J7" i="20"/>
  <c r="Q28" i="21"/>
  <c r="H6" i="20"/>
  <c r="I6" i="20"/>
  <c r="J6" i="20"/>
  <c r="Q27" i="21"/>
  <c r="E4" i="19"/>
  <c r="M27" i="21"/>
  <c r="E5" i="19"/>
  <c r="M28" i="21"/>
  <c r="E7" i="19"/>
  <c r="M29" i="21"/>
  <c r="E8" i="19"/>
  <c r="M30" i="21"/>
  <c r="E9" i="19"/>
  <c r="M31" i="21"/>
  <c r="R31" i="21"/>
  <c r="M32" i="21"/>
  <c r="E11" i="19"/>
  <c r="M33" i="21"/>
  <c r="R33" i="21"/>
  <c r="E12" i="19"/>
  <c r="M34" i="21"/>
  <c r="R34" i="21"/>
  <c r="E13" i="19"/>
  <c r="M35" i="21"/>
  <c r="R35" i="21"/>
  <c r="E14" i="19"/>
  <c r="M36" i="21"/>
  <c r="R36" i="21"/>
  <c r="E15" i="19"/>
  <c r="M37" i="21"/>
  <c r="R37" i="21"/>
  <c r="E16" i="19"/>
  <c r="M38" i="21"/>
  <c r="E17" i="19"/>
  <c r="M39" i="21"/>
  <c r="E18" i="19"/>
  <c r="M40" i="21"/>
  <c r="E19" i="19"/>
  <c r="M41" i="21"/>
  <c r="E20" i="19"/>
  <c r="M42" i="21"/>
  <c r="R42" i="21"/>
  <c r="M43" i="21"/>
  <c r="F6" i="20"/>
  <c r="G6" i="20"/>
  <c r="P27" i="21"/>
  <c r="P28" i="21"/>
  <c r="E9" i="20"/>
  <c r="F9" i="20"/>
  <c r="G9" i="20"/>
  <c r="P29" i="21"/>
  <c r="E10" i="20"/>
  <c r="F10" i="20"/>
  <c r="G10" i="20"/>
  <c r="P30" i="21"/>
  <c r="G4" i="19"/>
  <c r="O27" i="21"/>
  <c r="G8" i="19"/>
  <c r="O30" i="21"/>
  <c r="G10" i="19"/>
  <c r="O32" i="21"/>
  <c r="G19" i="19"/>
  <c r="O41" i="21"/>
  <c r="F16" i="19"/>
  <c r="N38" i="21"/>
  <c r="F17" i="19"/>
  <c r="N39" i="21"/>
  <c r="F18" i="19"/>
  <c r="N40" i="21"/>
  <c r="L28" i="20"/>
  <c r="M28" i="20"/>
  <c r="L27" i="20"/>
  <c r="M27" i="20"/>
  <c r="L26" i="20"/>
  <c r="L25" i="20"/>
  <c r="K25" i="20"/>
  <c r="M25" i="20"/>
  <c r="L24" i="20"/>
  <c r="L23" i="20"/>
  <c r="L22" i="20"/>
  <c r="L21" i="20"/>
  <c r="L20" i="20"/>
  <c r="K26" i="20"/>
  <c r="K12" i="20"/>
  <c r="K24" i="20"/>
  <c r="K23" i="20"/>
  <c r="K22" i="20"/>
  <c r="K21" i="20"/>
  <c r="M21" i="20"/>
  <c r="K20" i="20"/>
  <c r="I28" i="20"/>
  <c r="I27" i="20"/>
  <c r="J27" i="20"/>
  <c r="I26" i="20"/>
  <c r="I25" i="20"/>
  <c r="J25" i="20"/>
  <c r="I24" i="20"/>
  <c r="H24" i="20"/>
  <c r="J24" i="20"/>
  <c r="I23" i="20"/>
  <c r="I22" i="20"/>
  <c r="I20" i="20"/>
  <c r="H26" i="20"/>
  <c r="H22" i="20"/>
  <c r="H21" i="20"/>
  <c r="H20" i="20"/>
  <c r="H29" i="20"/>
  <c r="F23" i="20"/>
  <c r="F22" i="20"/>
  <c r="F20" i="20"/>
  <c r="E23" i="20"/>
  <c r="E22" i="20"/>
  <c r="E29" i="20"/>
  <c r="J28" i="20"/>
  <c r="J26" i="20"/>
  <c r="M24" i="20"/>
  <c r="J23" i="20"/>
  <c r="G23" i="20"/>
  <c r="M22" i="20"/>
  <c r="J22" i="20"/>
  <c r="J21" i="20"/>
  <c r="G20" i="20"/>
  <c r="I4" i="19"/>
  <c r="I5" i="19"/>
  <c r="I6" i="19"/>
  <c r="I7" i="19"/>
  <c r="I12" i="19"/>
  <c r="I14" i="19"/>
  <c r="I21" i="19"/>
  <c r="S24" i="19"/>
  <c r="S25" i="19"/>
  <c r="S26" i="19"/>
  <c r="S27" i="19"/>
  <c r="S32" i="19"/>
  <c r="S34" i="19"/>
  <c r="H6" i="19"/>
  <c r="H7" i="19"/>
  <c r="H8" i="19"/>
  <c r="H21" i="19"/>
  <c r="R26" i="19"/>
  <c r="R28" i="19"/>
  <c r="G21" i="19"/>
  <c r="Q24" i="19"/>
  <c r="Q28" i="19"/>
  <c r="Q30" i="19"/>
  <c r="F21" i="19"/>
  <c r="P36" i="19"/>
  <c r="P37" i="19"/>
  <c r="P38" i="19"/>
  <c r="E21" i="19"/>
  <c r="O24" i="19"/>
  <c r="O25" i="19"/>
  <c r="O27" i="19"/>
  <c r="O28" i="19"/>
  <c r="O29" i="19"/>
  <c r="O31" i="19"/>
  <c r="O32" i="19"/>
  <c r="O33" i="19"/>
  <c r="O34" i="19"/>
  <c r="O35" i="19"/>
  <c r="O37" i="19"/>
  <c r="O38" i="19"/>
  <c r="O39" i="19"/>
  <c r="O40" i="19"/>
  <c r="D4" i="19"/>
  <c r="D5" i="19"/>
  <c r="D6" i="19"/>
  <c r="D7" i="19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N24" i="19"/>
  <c r="N25" i="19"/>
  <c r="N26" i="19"/>
  <c r="N27" i="19"/>
  <c r="N28" i="19"/>
  <c r="N29" i="19"/>
  <c r="N30" i="19"/>
  <c r="N31" i="19"/>
  <c r="N32" i="19"/>
  <c r="N33" i="19"/>
  <c r="N34" i="19"/>
  <c r="N35" i="19"/>
  <c r="N39" i="19"/>
  <c r="N40" i="19"/>
  <c r="O4" i="21"/>
  <c r="O8" i="21"/>
  <c r="O10" i="21"/>
  <c r="O19" i="21"/>
  <c r="N16" i="21"/>
  <c r="N17" i="21"/>
  <c r="N18" i="21"/>
  <c r="M20" i="21"/>
  <c r="R20" i="21"/>
  <c r="M18" i="21"/>
  <c r="M16" i="21"/>
  <c r="R16" i="21"/>
  <c r="M14" i="21"/>
  <c r="M12" i="21"/>
  <c r="M10" i="21"/>
  <c r="R10" i="21"/>
  <c r="M6" i="21"/>
  <c r="M4" i="21"/>
  <c r="I7" i="21"/>
  <c r="I8" i="21"/>
  <c r="I9" i="21"/>
  <c r="I10" i="21"/>
  <c r="I11" i="21"/>
  <c r="I12" i="21"/>
  <c r="I13" i="21"/>
  <c r="I14" i="21"/>
  <c r="I15" i="21"/>
  <c r="I17" i="21"/>
  <c r="I18" i="21"/>
  <c r="I19" i="21"/>
  <c r="H5" i="21"/>
  <c r="H9" i="21"/>
  <c r="H10" i="21"/>
  <c r="H11" i="21"/>
  <c r="H12" i="21"/>
  <c r="H13" i="21"/>
  <c r="H14" i="21"/>
  <c r="H15" i="21"/>
  <c r="H17" i="21"/>
  <c r="H18" i="21"/>
  <c r="H19" i="21"/>
  <c r="D4" i="21"/>
  <c r="F5" i="21"/>
  <c r="F6" i="21"/>
  <c r="F7" i="21"/>
  <c r="F8" i="21"/>
  <c r="F9" i="21"/>
  <c r="F10" i="21"/>
  <c r="F11" i="21"/>
  <c r="F12" i="21"/>
  <c r="F13" i="21"/>
  <c r="F14" i="21"/>
  <c r="F15" i="21"/>
  <c r="F17" i="21"/>
  <c r="F18" i="21"/>
  <c r="F19" i="21"/>
  <c r="F4" i="21"/>
  <c r="D5" i="21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L15" i="20"/>
  <c r="M15" i="20"/>
  <c r="L14" i="20"/>
  <c r="M14" i="20"/>
  <c r="L13" i="20"/>
  <c r="L12" i="20"/>
  <c r="M12" i="20"/>
  <c r="L11" i="20"/>
  <c r="L10" i="20"/>
  <c r="L9" i="20"/>
  <c r="L8" i="20"/>
  <c r="L7" i="20"/>
  <c r="L6" i="20"/>
  <c r="K7" i="20"/>
  <c r="K8" i="20"/>
  <c r="M8" i="20"/>
  <c r="K9" i="20"/>
  <c r="M9" i="20"/>
  <c r="K10" i="20"/>
  <c r="M10" i="20"/>
  <c r="K11" i="20"/>
  <c r="M11" i="20"/>
  <c r="K13" i="20"/>
  <c r="K6" i="20"/>
  <c r="M6" i="20"/>
  <c r="Q17" i="21"/>
  <c r="Q15" i="21"/>
  <c r="Q13" i="21"/>
  <c r="Q8" i="21"/>
  <c r="I8" i="20"/>
  <c r="P4" i="21"/>
  <c r="Q14" i="21"/>
  <c r="Q12" i="21"/>
  <c r="Q7" i="21"/>
  <c r="H8" i="20"/>
  <c r="Q5" i="21"/>
  <c r="Q4" i="21"/>
  <c r="E8" i="20"/>
  <c r="P8" i="21"/>
  <c r="M5" i="21"/>
  <c r="M7" i="21"/>
  <c r="M8" i="21"/>
  <c r="M9" i="21"/>
  <c r="R9" i="21"/>
  <c r="M11" i="21"/>
  <c r="R11" i="21"/>
  <c r="M13" i="21"/>
  <c r="M15" i="21"/>
  <c r="M17" i="21"/>
  <c r="M19" i="21"/>
  <c r="R19" i="21"/>
  <c r="J6" i="19"/>
  <c r="N6" i="19"/>
  <c r="J12" i="19"/>
  <c r="N12" i="19"/>
  <c r="J14" i="19"/>
  <c r="J16" i="19"/>
  <c r="O16" i="19"/>
  <c r="J17" i="19"/>
  <c r="J18" i="19"/>
  <c r="O18" i="19"/>
  <c r="N43" i="21"/>
  <c r="O43" i="21"/>
  <c r="P43" i="21"/>
  <c r="R40" i="21"/>
  <c r="R38" i="21"/>
  <c r="R32" i="21"/>
  <c r="R30" i="21"/>
  <c r="R28" i="21"/>
  <c r="Q43" i="21"/>
  <c r="R41" i="21"/>
  <c r="R39" i="21"/>
  <c r="R29" i="21"/>
  <c r="R27" i="21"/>
  <c r="M23" i="20"/>
  <c r="M7" i="20"/>
  <c r="K29" i="20"/>
  <c r="M26" i="20"/>
  <c r="L29" i="20"/>
  <c r="I29" i="20"/>
  <c r="G22" i="20"/>
  <c r="F29" i="20"/>
  <c r="G29" i="20"/>
  <c r="J20" i="20"/>
  <c r="J29" i="20"/>
  <c r="M20" i="20"/>
  <c r="M29" i="20"/>
  <c r="E16" i="20"/>
  <c r="P7" i="21"/>
  <c r="F16" i="20"/>
  <c r="I16" i="20"/>
  <c r="L16" i="20"/>
  <c r="R15" i="21"/>
  <c r="R13" i="21"/>
  <c r="R8" i="21"/>
  <c r="K16" i="20"/>
  <c r="R14" i="21"/>
  <c r="G8" i="20"/>
  <c r="P6" i="21"/>
  <c r="R7" i="21"/>
  <c r="H16" i="20"/>
  <c r="M21" i="21"/>
  <c r="R18" i="21"/>
  <c r="N21" i="21"/>
  <c r="O21" i="21"/>
  <c r="P21" i="21"/>
  <c r="R17" i="21"/>
  <c r="R5" i="21"/>
  <c r="R12" i="21"/>
  <c r="R4" i="21"/>
  <c r="S14" i="19"/>
  <c r="N14" i="19"/>
  <c r="J10" i="19"/>
  <c r="Q10" i="19"/>
  <c r="R6" i="19"/>
  <c r="P18" i="19"/>
  <c r="P16" i="19"/>
  <c r="O14" i="19"/>
  <c r="O12" i="19"/>
  <c r="S12" i="19"/>
  <c r="S6" i="19"/>
  <c r="P17" i="19"/>
  <c r="J5" i="19"/>
  <c r="N5" i="19"/>
  <c r="J7" i="19"/>
  <c r="J9" i="19"/>
  <c r="O9" i="19"/>
  <c r="J11" i="19"/>
  <c r="N11" i="19"/>
  <c r="J13" i="19"/>
  <c r="N13" i="19"/>
  <c r="J15" i="19"/>
  <c r="N15" i="19"/>
  <c r="J19" i="19"/>
  <c r="N19" i="19"/>
  <c r="O19" i="19"/>
  <c r="J4" i="19"/>
  <c r="Q4" i="19"/>
  <c r="J8" i="19"/>
  <c r="Q8" i="19"/>
  <c r="N10" i="19"/>
  <c r="J20" i="19"/>
  <c r="O20" i="19"/>
  <c r="O5" i="19"/>
  <c r="O11" i="19"/>
  <c r="O13" i="19"/>
  <c r="O15" i="19"/>
  <c r="O17" i="19"/>
  <c r="R8" i="19"/>
  <c r="O4" i="19"/>
  <c r="S4" i="19"/>
  <c r="N4" i="19"/>
  <c r="H21" i="21"/>
  <c r="I21" i="21"/>
  <c r="F21" i="21"/>
  <c r="D21" i="21"/>
  <c r="J8" i="20"/>
  <c r="Q6" i="21"/>
  <c r="R6" i="21"/>
  <c r="M13" i="20"/>
  <c r="M16" i="20"/>
  <c r="L10" i="15"/>
  <c r="L7" i="15"/>
  <c r="L9" i="15"/>
  <c r="L11" i="15"/>
  <c r="L14" i="15"/>
  <c r="X24" i="15"/>
  <c r="P38" i="17"/>
  <c r="P36" i="17"/>
  <c r="AX25" i="17"/>
  <c r="AX26" i="17"/>
  <c r="AX27" i="17"/>
  <c r="AX28" i="17"/>
  <c r="AX29" i="17"/>
  <c r="AX36" i="17"/>
  <c r="O36" i="17"/>
  <c r="AW25" i="17"/>
  <c r="AW26" i="17"/>
  <c r="AW27" i="17"/>
  <c r="AW28" i="17"/>
  <c r="AW29" i="17"/>
  <c r="AW36" i="17"/>
  <c r="P34" i="17"/>
  <c r="AX8" i="17"/>
  <c r="AX9" i="17"/>
  <c r="AX10" i="17"/>
  <c r="AX11" i="17"/>
  <c r="AX16" i="17"/>
  <c r="AX18" i="17"/>
  <c r="AX34" i="17"/>
  <c r="O34" i="17"/>
  <c r="AW10" i="17"/>
  <c r="AW11" i="17"/>
  <c r="AW12" i="17"/>
  <c r="AW34" i="17"/>
  <c r="N34" i="17"/>
  <c r="AV14" i="17"/>
  <c r="AV12" i="17"/>
  <c r="AV8" i="17"/>
  <c r="L34" i="17"/>
  <c r="AT22" i="17"/>
  <c r="AT21" i="17"/>
  <c r="AT20" i="17"/>
  <c r="AT32" i="17"/>
  <c r="R31" i="17"/>
  <c r="U31" i="17"/>
  <c r="X31" i="17"/>
  <c r="Y31" i="17"/>
  <c r="Z31" i="17"/>
  <c r="AA31" i="17"/>
  <c r="AB31" i="17"/>
  <c r="AG31" i="17"/>
  <c r="AI31" i="17"/>
  <c r="R9" i="17"/>
  <c r="R10" i="17"/>
  <c r="R11" i="17"/>
  <c r="R12" i="17"/>
  <c r="R13" i="17"/>
  <c r="R14" i="17"/>
  <c r="R15" i="17"/>
  <c r="R16" i="17"/>
  <c r="R17" i="17"/>
  <c r="R18" i="17"/>
  <c r="R19" i="17"/>
  <c r="R20" i="17"/>
  <c r="R21" i="17"/>
  <c r="R22" i="17"/>
  <c r="R23" i="17"/>
  <c r="R24" i="17"/>
  <c r="R8" i="17"/>
  <c r="D34" i="17"/>
  <c r="R32" i="17"/>
  <c r="AF32" i="17"/>
  <c r="R30" i="17"/>
  <c r="M34" i="17"/>
  <c r="R43" i="21"/>
  <c r="S39" i="21"/>
  <c r="S42" i="21"/>
  <c r="Q21" i="21"/>
  <c r="S37" i="21"/>
  <c r="F44" i="21"/>
  <c r="J16" i="20"/>
  <c r="G16" i="20"/>
  <c r="G18" i="21"/>
  <c r="E18" i="21"/>
  <c r="R21" i="21"/>
  <c r="O8" i="19"/>
  <c r="R7" i="19"/>
  <c r="O7" i="19"/>
  <c r="N8" i="19"/>
  <c r="N20" i="19"/>
  <c r="N7" i="19"/>
  <c r="J21" i="19"/>
  <c r="S5" i="19"/>
  <c r="S7" i="19"/>
  <c r="Q19" i="19"/>
  <c r="N9" i="19"/>
  <c r="E7" i="21"/>
  <c r="E11" i="21"/>
  <c r="E19" i="21"/>
  <c r="E10" i="21"/>
  <c r="E20" i="21"/>
  <c r="E15" i="21"/>
  <c r="E6" i="21"/>
  <c r="E14" i="21"/>
  <c r="G6" i="21"/>
  <c r="G10" i="21"/>
  <c r="G14" i="21"/>
  <c r="G19" i="21"/>
  <c r="G7" i="21"/>
  <c r="G11" i="21"/>
  <c r="G15" i="21"/>
  <c r="E4" i="21"/>
  <c r="G8" i="21"/>
  <c r="G12" i="21"/>
  <c r="G17" i="21"/>
  <c r="E5" i="21"/>
  <c r="E9" i="21"/>
  <c r="E13" i="21"/>
  <c r="E17" i="21"/>
  <c r="G5" i="21"/>
  <c r="G9" i="21"/>
  <c r="G13" i="21"/>
  <c r="G4" i="21"/>
  <c r="E8" i="21"/>
  <c r="E12" i="21"/>
  <c r="E16" i="21"/>
  <c r="AC32" i="17"/>
  <c r="AG32" i="17"/>
  <c r="E34" i="17"/>
  <c r="AM29" i="17"/>
  <c r="AM28" i="17"/>
  <c r="AM27" i="17"/>
  <c r="AM26" i="17"/>
  <c r="AM25" i="17"/>
  <c r="AM34" i="17"/>
  <c r="AI10" i="17"/>
  <c r="F34" i="17"/>
  <c r="AN29" i="17"/>
  <c r="G34" i="17"/>
  <c r="AO32" i="17"/>
  <c r="H34" i="17"/>
  <c r="AP31" i="17"/>
  <c r="I34" i="17"/>
  <c r="AQ32" i="17"/>
  <c r="J34" i="17"/>
  <c r="AR31" i="17"/>
  <c r="K34" i="17"/>
  <c r="AS32" i="17"/>
  <c r="AT29" i="17"/>
  <c r="AB9" i="17"/>
  <c r="X11" i="17"/>
  <c r="X13" i="17"/>
  <c r="AB15" i="17"/>
  <c r="AB17" i="17"/>
  <c r="AB19" i="17"/>
  <c r="AB21" i="17"/>
  <c r="AB23" i="17"/>
  <c r="AA24" i="17"/>
  <c r="AA32" i="17"/>
  <c r="X25" i="17"/>
  <c r="X24" i="17"/>
  <c r="X23" i="17"/>
  <c r="X22" i="17"/>
  <c r="X21" i="17"/>
  <c r="X20" i="17"/>
  <c r="X19" i="17"/>
  <c r="X18" i="17"/>
  <c r="X17" i="17"/>
  <c r="X16" i="17"/>
  <c r="X15" i="17"/>
  <c r="X12" i="17"/>
  <c r="X9" i="17"/>
  <c r="AB24" i="17"/>
  <c r="Z24" i="17"/>
  <c r="Y23" i="17"/>
  <c r="AB22" i="17"/>
  <c r="AA22" i="17"/>
  <c r="Z22" i="17"/>
  <c r="Y22" i="17"/>
  <c r="AA21" i="17"/>
  <c r="Y21" i="17"/>
  <c r="AB20" i="17"/>
  <c r="AA20" i="17"/>
  <c r="Z20" i="17"/>
  <c r="Y20" i="17"/>
  <c r="AA19" i="17"/>
  <c r="Y19" i="17"/>
  <c r="AB18" i="17"/>
  <c r="AA18" i="17"/>
  <c r="Z18" i="17"/>
  <c r="Y18" i="17"/>
  <c r="AA17" i="17"/>
  <c r="Y17" i="17"/>
  <c r="AB16" i="17"/>
  <c r="AA16" i="17"/>
  <c r="Z16" i="17"/>
  <c r="Y16" i="17"/>
  <c r="AA15" i="17"/>
  <c r="Y15" i="17"/>
  <c r="AA13" i="17"/>
  <c r="Y13" i="17"/>
  <c r="AB12" i="17"/>
  <c r="AA12" i="17"/>
  <c r="Z12" i="17"/>
  <c r="Y12" i="17"/>
  <c r="AA11" i="17"/>
  <c r="Y11" i="17"/>
  <c r="AA9" i="17"/>
  <c r="Y9" i="17"/>
  <c r="AB8" i="17"/>
  <c r="AA8" i="17"/>
  <c r="Z8" i="17"/>
  <c r="Y8" i="17"/>
  <c r="X8" i="17"/>
  <c r="S27" i="21"/>
  <c r="S29" i="21"/>
  <c r="S40" i="21"/>
  <c r="S31" i="21"/>
  <c r="S41" i="21"/>
  <c r="S33" i="21"/>
  <c r="S32" i="21"/>
  <c r="S34" i="21"/>
  <c r="S36" i="21"/>
  <c r="Q44" i="21"/>
  <c r="P44" i="21"/>
  <c r="N44" i="21"/>
  <c r="O44" i="21"/>
  <c r="M44" i="21"/>
  <c r="S30" i="21"/>
  <c r="S28" i="21"/>
  <c r="S38" i="21"/>
  <c r="S35" i="21"/>
  <c r="S43" i="21"/>
  <c r="D44" i="21"/>
  <c r="M22" i="21"/>
  <c r="Q22" i="21"/>
  <c r="O22" i="21"/>
  <c r="P22" i="21"/>
  <c r="N22" i="21"/>
  <c r="S4" i="21"/>
  <c r="S6" i="21"/>
  <c r="S8" i="21"/>
  <c r="S10" i="21"/>
  <c r="S12" i="21"/>
  <c r="S14" i="21"/>
  <c r="S16" i="21"/>
  <c r="S18" i="21"/>
  <c r="S20" i="21"/>
  <c r="S5" i="21"/>
  <c r="S7" i="21"/>
  <c r="S9" i="21"/>
  <c r="S11" i="21"/>
  <c r="S13" i="21"/>
  <c r="S15" i="21"/>
  <c r="S17" i="21"/>
  <c r="S19" i="21"/>
  <c r="AN25" i="17"/>
  <c r="AN26" i="17"/>
  <c r="AN27" i="17"/>
  <c r="AN28" i="17"/>
  <c r="Y24" i="17"/>
  <c r="AI24" i="17"/>
  <c r="AO8" i="17"/>
  <c r="AQ8" i="17"/>
  <c r="AS8" i="17"/>
  <c r="AP9" i="17"/>
  <c r="AR9" i="17"/>
  <c r="AO10" i="17"/>
  <c r="AQ10" i="17"/>
  <c r="AS10" i="17"/>
  <c r="AP11" i="17"/>
  <c r="AR11" i="17"/>
  <c r="AO12" i="17"/>
  <c r="AQ12" i="17"/>
  <c r="AS12" i="17"/>
  <c r="AP13" i="17"/>
  <c r="AR13" i="17"/>
  <c r="AO14" i="17"/>
  <c r="AQ14" i="17"/>
  <c r="AS14" i="17"/>
  <c r="AP15" i="17"/>
  <c r="AR15" i="17"/>
  <c r="AO16" i="17"/>
  <c r="AQ16" i="17"/>
  <c r="AS16" i="17"/>
  <c r="AP17" i="17"/>
  <c r="AR17" i="17"/>
  <c r="AO18" i="17"/>
  <c r="AQ18" i="17"/>
  <c r="AS18" i="17"/>
  <c r="AP19" i="17"/>
  <c r="AR19" i="17"/>
  <c r="AO20" i="17"/>
  <c r="AQ20" i="17"/>
  <c r="AS20" i="17"/>
  <c r="AP21" i="17"/>
  <c r="AR21" i="17"/>
  <c r="AO22" i="17"/>
  <c r="AQ22" i="17"/>
  <c r="AS22" i="17"/>
  <c r="AP23" i="17"/>
  <c r="AR23" i="17"/>
  <c r="AO24" i="17"/>
  <c r="AQ24" i="17"/>
  <c r="AS24" i="17"/>
  <c r="AP26" i="17"/>
  <c r="AR28" i="17"/>
  <c r="AO31" i="17"/>
  <c r="AQ31" i="17"/>
  <c r="AS31" i="17"/>
  <c r="AP32" i="17"/>
  <c r="AR32" i="17"/>
  <c r="AP8" i="17"/>
  <c r="AR8" i="17"/>
  <c r="AO9" i="17"/>
  <c r="AQ9" i="17"/>
  <c r="AS9" i="17"/>
  <c r="AP10" i="17"/>
  <c r="AR10" i="17"/>
  <c r="AO11" i="17"/>
  <c r="AQ11" i="17"/>
  <c r="AS11" i="17"/>
  <c r="AP12" i="17"/>
  <c r="AR12" i="17"/>
  <c r="AO13" i="17"/>
  <c r="AQ13" i="17"/>
  <c r="AS13" i="17"/>
  <c r="AP14" i="17"/>
  <c r="AR14" i="17"/>
  <c r="AO15" i="17"/>
  <c r="AQ15" i="17"/>
  <c r="AS15" i="17"/>
  <c r="AP16" i="17"/>
  <c r="AR16" i="17"/>
  <c r="AO17" i="17"/>
  <c r="AQ17" i="17"/>
  <c r="AS17" i="17"/>
  <c r="AP18" i="17"/>
  <c r="AR18" i="17"/>
  <c r="AO19" i="17"/>
  <c r="AQ19" i="17"/>
  <c r="AS19" i="17"/>
  <c r="AP20" i="17"/>
  <c r="AR20" i="17"/>
  <c r="AO21" i="17"/>
  <c r="AQ21" i="17"/>
  <c r="AS21" i="17"/>
  <c r="AP22" i="17"/>
  <c r="AR22" i="17"/>
  <c r="AO23" i="17"/>
  <c r="AQ23" i="17"/>
  <c r="AS23" i="17"/>
  <c r="AP24" i="17"/>
  <c r="AR24" i="17"/>
  <c r="AO25" i="17"/>
  <c r="AQ27" i="17"/>
  <c r="AS29" i="17"/>
  <c r="AA23" i="17"/>
  <c r="AT26" i="17"/>
  <c r="AT28" i="17"/>
  <c r="AT25" i="17"/>
  <c r="AT27" i="17"/>
  <c r="AI12" i="17"/>
  <c r="AI8" i="17"/>
  <c r="Z9" i="17"/>
  <c r="AI9" i="17"/>
  <c r="Z11" i="17"/>
  <c r="AB11" i="17"/>
  <c r="Z13" i="17"/>
  <c r="AB13" i="17"/>
  <c r="Z15" i="17"/>
  <c r="AI15" i="17"/>
  <c r="Z17" i="17"/>
  <c r="AI17" i="17"/>
  <c r="Z19" i="17"/>
  <c r="AI19" i="17"/>
  <c r="Z21" i="17"/>
  <c r="AI21" i="17"/>
  <c r="Z23" i="17"/>
  <c r="AI23" i="17"/>
  <c r="AI16" i="17"/>
  <c r="AI18" i="17"/>
  <c r="AI20" i="17"/>
  <c r="AI22" i="17"/>
  <c r="AB29" i="17"/>
  <c r="Z27" i="17"/>
  <c r="X32" i="17"/>
  <c r="Z32" i="17"/>
  <c r="AB32" i="17"/>
  <c r="AF25" i="17"/>
  <c r="AC26" i="17"/>
  <c r="AG26" i="17"/>
  <c r="AF27" i="17"/>
  <c r="AC28" i="17"/>
  <c r="AG28" i="17"/>
  <c r="AF29" i="17"/>
  <c r="V25" i="17"/>
  <c r="V26" i="17"/>
  <c r="V27" i="17"/>
  <c r="V28" i="17"/>
  <c r="V29" i="17"/>
  <c r="Y26" i="17"/>
  <c r="AA28" i="17"/>
  <c r="Y32" i="17"/>
  <c r="AC25" i="17"/>
  <c r="AG25" i="17"/>
  <c r="AF26" i="17"/>
  <c r="AC27" i="17"/>
  <c r="AG27" i="17"/>
  <c r="AF28" i="17"/>
  <c r="AC29" i="17"/>
  <c r="AG29" i="17"/>
  <c r="I11" i="15"/>
  <c r="BE69" i="12"/>
  <c r="BE68" i="12"/>
  <c r="BE128" i="3"/>
  <c r="BA69" i="12"/>
  <c r="Y56" i="12"/>
  <c r="AY48" i="12"/>
  <c r="AW50" i="12"/>
  <c r="AZ48" i="12"/>
  <c r="BA48" i="12"/>
  <c r="AI26" i="17"/>
  <c r="AI29" i="17"/>
  <c r="AI27" i="17"/>
  <c r="AI25" i="17"/>
  <c r="AI32" i="17"/>
  <c r="AI28" i="17"/>
  <c r="AN34" i="17"/>
  <c r="AR34" i="17"/>
  <c r="AZ31" i="17"/>
  <c r="AQ34" i="17"/>
  <c r="AO34" i="17"/>
  <c r="AP34" i="17"/>
  <c r="AS34" i="17"/>
  <c r="AT34" i="17"/>
  <c r="AI13" i="17"/>
  <c r="AI11" i="17"/>
  <c r="BE70" i="12"/>
  <c r="DP124" i="3"/>
  <c r="DS122" i="3"/>
  <c r="DN124" i="3"/>
  <c r="DS120" i="3"/>
  <c r="DM124" i="3"/>
  <c r="DS119" i="3"/>
  <c r="DL124" i="3"/>
  <c r="DS118" i="3"/>
  <c r="DK124" i="3"/>
  <c r="DS117" i="3"/>
  <c r="DJ124" i="3"/>
  <c r="DS116" i="3"/>
  <c r="DI124" i="3"/>
  <c r="DS115" i="3"/>
  <c r="DH124" i="3"/>
  <c r="DS114" i="3"/>
  <c r="DG124" i="3"/>
  <c r="DS113" i="3"/>
  <c r="DF124" i="3"/>
  <c r="DS112" i="3"/>
  <c r="DE124" i="3"/>
  <c r="DS111" i="3"/>
  <c r="DD124" i="3"/>
  <c r="DS110" i="3"/>
  <c r="DC124" i="3"/>
  <c r="DS109" i="3"/>
  <c r="DB124" i="3"/>
  <c r="DS108" i="3"/>
  <c r="DA124" i="3"/>
  <c r="DS107" i="3"/>
  <c r="CZ124" i="3"/>
  <c r="DS106" i="3"/>
  <c r="CX124" i="3"/>
  <c r="DS104" i="3"/>
  <c r="CW124" i="3"/>
  <c r="DS103" i="3"/>
  <c r="CV124" i="3"/>
  <c r="DS102" i="3"/>
  <c r="CU124" i="3"/>
  <c r="DS101" i="3"/>
  <c r="CT124" i="3"/>
  <c r="DS100" i="3"/>
  <c r="CR124" i="3"/>
  <c r="DS98" i="3"/>
  <c r="CI124" i="3"/>
  <c r="DS89" i="3"/>
  <c r="CQ124" i="3"/>
  <c r="DS97" i="3"/>
  <c r="CP124" i="3"/>
  <c r="DS96" i="3"/>
  <c r="CO124" i="3"/>
  <c r="DS95" i="3"/>
  <c r="CN124" i="3"/>
  <c r="DS94" i="3"/>
  <c r="CM124" i="3"/>
  <c r="DS93" i="3"/>
  <c r="CL124" i="3"/>
  <c r="DS92" i="3"/>
  <c r="CK124" i="3"/>
  <c r="DS91" i="3"/>
  <c r="CJ124" i="3"/>
  <c r="DS90" i="3"/>
  <c r="CH124" i="3"/>
  <c r="DS88" i="3"/>
  <c r="CG124" i="3"/>
  <c r="DS87" i="3"/>
  <c r="CF124" i="3"/>
  <c r="DS86" i="3"/>
  <c r="CE124" i="3"/>
  <c r="DS85" i="3"/>
  <c r="CD124" i="3"/>
  <c r="DS84" i="3"/>
  <c r="CC124" i="3"/>
  <c r="DS83" i="3"/>
  <c r="CB124" i="3"/>
  <c r="DS82" i="3"/>
  <c r="CA124" i="3"/>
  <c r="DS81" i="3"/>
  <c r="BZ124" i="3"/>
  <c r="DS80" i="3"/>
  <c r="BY124" i="3"/>
  <c r="DS79" i="3"/>
  <c r="BX124" i="3"/>
  <c r="DS78" i="3"/>
  <c r="BW124" i="3"/>
  <c r="DS77" i="3"/>
  <c r="BV124" i="3"/>
  <c r="DS76" i="3"/>
  <c r="BU124" i="3"/>
  <c r="DS75" i="3"/>
  <c r="BT124" i="3"/>
  <c r="DS74" i="3"/>
  <c r="BS124" i="3"/>
  <c r="DS73" i="3"/>
  <c r="BR124" i="3"/>
  <c r="DS72" i="3"/>
  <c r="BQ124" i="3"/>
  <c r="DS71" i="3"/>
  <c r="BP124" i="3"/>
  <c r="DS70" i="3"/>
  <c r="BO124" i="3"/>
  <c r="DS69" i="3"/>
  <c r="BN124" i="3"/>
  <c r="DS68" i="3"/>
  <c r="BM124" i="3"/>
  <c r="DS67" i="3"/>
  <c r="BL124" i="3"/>
  <c r="DS66" i="3"/>
  <c r="BK124" i="3"/>
  <c r="DS65" i="3"/>
  <c r="BJ124" i="3"/>
  <c r="DS64" i="3"/>
  <c r="BI124" i="3"/>
  <c r="DS63" i="3"/>
  <c r="BH124" i="3"/>
  <c r="DS62" i="3"/>
  <c r="DR62" i="3"/>
  <c r="DT62" i="3"/>
  <c r="DR63" i="3"/>
  <c r="DT63" i="3"/>
  <c r="DR64" i="3"/>
  <c r="DT64" i="3"/>
  <c r="DR65" i="3"/>
  <c r="DT65" i="3"/>
  <c r="DR66" i="3"/>
  <c r="DT66" i="3"/>
  <c r="DR67" i="3"/>
  <c r="DT67" i="3"/>
  <c r="DR69" i="3"/>
  <c r="DT69" i="3"/>
  <c r="DR70" i="3"/>
  <c r="DT70" i="3"/>
  <c r="DR71" i="3"/>
  <c r="DT71" i="3"/>
  <c r="DR72" i="3"/>
  <c r="DT72" i="3"/>
  <c r="DR73" i="3"/>
  <c r="DT73" i="3"/>
  <c r="DR74" i="3"/>
  <c r="DT74" i="3"/>
  <c r="DR76" i="3"/>
  <c r="DT76" i="3"/>
  <c r="DR77" i="3"/>
  <c r="DT77" i="3"/>
  <c r="DR78" i="3"/>
  <c r="DT78" i="3"/>
  <c r="DR79" i="3"/>
  <c r="DT79" i="3"/>
  <c r="DR80" i="3"/>
  <c r="DT80" i="3"/>
  <c r="DR81" i="3"/>
  <c r="DT81" i="3"/>
  <c r="DR82" i="3"/>
  <c r="DT82" i="3"/>
  <c r="DR83" i="3"/>
  <c r="DT83" i="3"/>
  <c r="DR84" i="3"/>
  <c r="DT84" i="3"/>
  <c r="DR85" i="3"/>
  <c r="DT85" i="3"/>
  <c r="DR86" i="3"/>
  <c r="DT86" i="3"/>
  <c r="DR87" i="3"/>
  <c r="DT87" i="3"/>
  <c r="DR88" i="3"/>
  <c r="DT88" i="3"/>
  <c r="DR89" i="3"/>
  <c r="DT89" i="3"/>
  <c r="DR91" i="3"/>
  <c r="DT91" i="3"/>
  <c r="DR92" i="3"/>
  <c r="DT92" i="3"/>
  <c r="DR93" i="3"/>
  <c r="DT93" i="3"/>
  <c r="DR94" i="3"/>
  <c r="DT94" i="3"/>
  <c r="DR95" i="3"/>
  <c r="DT95" i="3"/>
  <c r="DR96" i="3"/>
  <c r="DT96" i="3"/>
  <c r="DR97" i="3"/>
  <c r="DT97" i="3"/>
  <c r="DR98" i="3"/>
  <c r="DT98" i="3"/>
  <c r="DR101" i="3"/>
  <c r="DT101" i="3"/>
  <c r="DR102" i="3"/>
  <c r="DT102" i="3"/>
  <c r="DR103" i="3"/>
  <c r="DT103" i="3"/>
  <c r="DR104" i="3"/>
  <c r="DT104" i="3"/>
  <c r="DR106" i="3"/>
  <c r="DT106" i="3"/>
  <c r="DR107" i="3"/>
  <c r="DT107" i="3"/>
  <c r="DR108" i="3"/>
  <c r="DT108" i="3"/>
  <c r="DR109" i="3"/>
  <c r="DT109" i="3"/>
  <c r="DR110" i="3"/>
  <c r="DT110" i="3"/>
  <c r="DR111" i="3"/>
  <c r="DT111" i="3"/>
  <c r="DR112" i="3"/>
  <c r="DT112" i="3"/>
  <c r="DR114" i="3"/>
  <c r="DT114" i="3"/>
  <c r="DR115" i="3"/>
  <c r="DT115" i="3"/>
  <c r="DR116" i="3"/>
  <c r="DT116" i="3"/>
  <c r="DR117" i="3"/>
  <c r="DT117" i="3"/>
  <c r="DR118" i="3"/>
  <c r="DT118" i="3"/>
  <c r="DR119" i="3"/>
  <c r="DT119" i="3"/>
  <c r="DR120" i="3"/>
  <c r="DT120" i="3"/>
  <c r="DR122" i="3"/>
  <c r="DT122" i="3"/>
  <c r="DR7" i="3"/>
  <c r="DR6" i="3"/>
  <c r="DR99" i="3"/>
  <c r="BC58" i="12"/>
  <c r="BC59" i="12"/>
  <c r="BC60" i="12"/>
  <c r="CS124" i="3"/>
  <c r="DS99" i="3"/>
  <c r="DU57" i="3"/>
  <c r="DU58" i="3"/>
  <c r="DU59" i="3"/>
  <c r="DU60" i="3"/>
  <c r="DU61" i="3"/>
  <c r="DU62" i="3"/>
  <c r="DU63" i="3"/>
  <c r="DU64" i="3"/>
  <c r="DU65" i="3"/>
  <c r="DU66" i="3"/>
  <c r="DU56" i="3"/>
  <c r="BA65" i="12"/>
  <c r="DR5" i="3"/>
  <c r="DR8" i="3"/>
  <c r="DR9" i="3"/>
  <c r="DR10" i="3"/>
  <c r="DR11" i="3"/>
  <c r="DR12" i="3"/>
  <c r="DR13" i="3"/>
  <c r="DR14" i="3"/>
  <c r="DR15" i="3"/>
  <c r="DR16" i="3"/>
  <c r="DR17" i="3"/>
  <c r="DR18" i="3"/>
  <c r="DR19" i="3"/>
  <c r="DR20" i="3"/>
  <c r="DR21" i="3"/>
  <c r="DR22" i="3"/>
  <c r="DR23" i="3"/>
  <c r="DR24" i="3"/>
  <c r="DR25" i="3"/>
  <c r="DR26" i="3"/>
  <c r="DR27" i="3"/>
  <c r="DR28" i="3"/>
  <c r="DR29" i="3"/>
  <c r="DR30" i="3"/>
  <c r="DR31" i="3"/>
  <c r="DR32" i="3"/>
  <c r="DR33" i="3"/>
  <c r="DR34" i="3"/>
  <c r="DR35" i="3"/>
  <c r="DR36" i="3"/>
  <c r="DR37" i="3"/>
  <c r="DR38" i="3"/>
  <c r="DR39" i="3"/>
  <c r="DR40" i="3"/>
  <c r="DR41" i="3"/>
  <c r="DR42" i="3"/>
  <c r="DR43" i="3"/>
  <c r="DR44" i="3"/>
  <c r="DR45" i="3"/>
  <c r="DR46" i="3"/>
  <c r="DR47" i="3"/>
  <c r="DR48" i="3"/>
  <c r="DR49" i="3"/>
  <c r="DR50" i="3"/>
  <c r="DR51" i="3"/>
  <c r="DR52" i="3"/>
  <c r="DR53" i="3"/>
  <c r="DR54" i="3"/>
  <c r="DR55" i="3"/>
  <c r="DR56" i="3"/>
  <c r="DR57" i="3"/>
  <c r="DR58" i="3"/>
  <c r="DR59" i="3"/>
  <c r="DR60" i="3"/>
  <c r="DR61" i="3"/>
  <c r="DR68" i="3"/>
  <c r="DT68" i="3"/>
  <c r="DR75" i="3"/>
  <c r="DT75" i="3"/>
  <c r="DR90" i="3"/>
  <c r="DT90" i="3"/>
  <c r="DR100" i="3"/>
  <c r="DT100" i="3"/>
  <c r="DR105" i="3"/>
  <c r="DR113" i="3"/>
  <c r="DT113" i="3"/>
  <c r="DR121" i="3"/>
  <c r="DR123" i="3"/>
  <c r="DR4" i="3"/>
  <c r="C124" i="3"/>
  <c r="DS5" i="3"/>
  <c r="DT5" i="3"/>
  <c r="D124" i="3"/>
  <c r="DS6" i="3"/>
  <c r="DT6" i="3"/>
  <c r="E124" i="3"/>
  <c r="DS7" i="3"/>
  <c r="F124" i="3"/>
  <c r="DS8" i="3"/>
  <c r="DT8" i="3"/>
  <c r="G124" i="3"/>
  <c r="DS9" i="3"/>
  <c r="DT9" i="3"/>
  <c r="H124" i="3"/>
  <c r="DS10" i="3"/>
  <c r="DT10" i="3"/>
  <c r="I124" i="3"/>
  <c r="DS11" i="3"/>
  <c r="DT11" i="3"/>
  <c r="J124" i="3"/>
  <c r="DS12" i="3"/>
  <c r="DT12" i="3"/>
  <c r="K124" i="3"/>
  <c r="DS13" i="3"/>
  <c r="DT13" i="3"/>
  <c r="L124" i="3"/>
  <c r="DS14" i="3"/>
  <c r="DT14" i="3"/>
  <c r="M124" i="3"/>
  <c r="DS15" i="3"/>
  <c r="DT15" i="3"/>
  <c r="N124" i="3"/>
  <c r="DS16" i="3"/>
  <c r="DT16" i="3"/>
  <c r="O124" i="3"/>
  <c r="DS17" i="3"/>
  <c r="DT17" i="3"/>
  <c r="P124" i="3"/>
  <c r="DS18" i="3"/>
  <c r="DT18" i="3"/>
  <c r="Q124" i="3"/>
  <c r="DS19" i="3"/>
  <c r="DT19" i="3"/>
  <c r="R124" i="3"/>
  <c r="DS20" i="3"/>
  <c r="DT20" i="3"/>
  <c r="S124" i="3"/>
  <c r="DS21" i="3"/>
  <c r="DT21" i="3"/>
  <c r="T124" i="3"/>
  <c r="DS22" i="3"/>
  <c r="DT22" i="3"/>
  <c r="U124" i="3"/>
  <c r="DS23" i="3"/>
  <c r="DT23" i="3"/>
  <c r="V124" i="3"/>
  <c r="DS24" i="3"/>
  <c r="DT24" i="3"/>
  <c r="W124" i="3"/>
  <c r="DS25" i="3"/>
  <c r="X124" i="3"/>
  <c r="DS26" i="3"/>
  <c r="DT26" i="3"/>
  <c r="Y124" i="3"/>
  <c r="DS27" i="3"/>
  <c r="Z124" i="3"/>
  <c r="DS28" i="3"/>
  <c r="DT28" i="3"/>
  <c r="AA124" i="3"/>
  <c r="DS29" i="3"/>
  <c r="DT29" i="3"/>
  <c r="AB124" i="3"/>
  <c r="DS30" i="3"/>
  <c r="DT30" i="3"/>
  <c r="AC124" i="3"/>
  <c r="DS31" i="3"/>
  <c r="DT31" i="3"/>
  <c r="AD124" i="3"/>
  <c r="DS32" i="3"/>
  <c r="DT32" i="3"/>
  <c r="AE124" i="3"/>
  <c r="DS33" i="3"/>
  <c r="DT33" i="3"/>
  <c r="AF124" i="3"/>
  <c r="DS34" i="3"/>
  <c r="DT34" i="3"/>
  <c r="AG124" i="3"/>
  <c r="DS35" i="3"/>
  <c r="DT35" i="3"/>
  <c r="AH124" i="3"/>
  <c r="DS36" i="3"/>
  <c r="DT36" i="3"/>
  <c r="AI124" i="3"/>
  <c r="DS37" i="3"/>
  <c r="DT37" i="3"/>
  <c r="AJ124" i="3"/>
  <c r="DS38" i="3"/>
  <c r="DT38" i="3"/>
  <c r="AK124" i="3"/>
  <c r="DS39" i="3"/>
  <c r="DT39" i="3"/>
  <c r="AL124" i="3"/>
  <c r="DS40" i="3"/>
  <c r="DT40" i="3"/>
  <c r="AM124" i="3"/>
  <c r="DS41" i="3"/>
  <c r="DT41" i="3"/>
  <c r="AN124" i="3"/>
  <c r="DS42" i="3"/>
  <c r="DT42" i="3"/>
  <c r="AO124" i="3"/>
  <c r="DS43" i="3"/>
  <c r="DT43" i="3"/>
  <c r="AP124" i="3"/>
  <c r="DS44" i="3"/>
  <c r="DT44" i="3"/>
  <c r="AQ124" i="3"/>
  <c r="DS45" i="3"/>
  <c r="DT45" i="3"/>
  <c r="AR124" i="3"/>
  <c r="DS46" i="3"/>
  <c r="DT46" i="3"/>
  <c r="AS124" i="3"/>
  <c r="DS47" i="3"/>
  <c r="DT47" i="3"/>
  <c r="AT124" i="3"/>
  <c r="DS48" i="3"/>
  <c r="DT48" i="3"/>
  <c r="AU124" i="3"/>
  <c r="DS49" i="3"/>
  <c r="DT49" i="3"/>
  <c r="AV124" i="3"/>
  <c r="DS50" i="3"/>
  <c r="DT50" i="3"/>
  <c r="AW124" i="3"/>
  <c r="DS51" i="3"/>
  <c r="DT51" i="3"/>
  <c r="AX124" i="3"/>
  <c r="DS52" i="3"/>
  <c r="DT52" i="3"/>
  <c r="AY124" i="3"/>
  <c r="DS53" i="3"/>
  <c r="DT53" i="3"/>
  <c r="AZ124" i="3"/>
  <c r="DS54" i="3"/>
  <c r="DT54" i="3"/>
  <c r="BA124" i="3"/>
  <c r="DS55" i="3"/>
  <c r="DT55" i="3"/>
  <c r="BB124" i="3"/>
  <c r="DS56" i="3"/>
  <c r="BC124" i="3"/>
  <c r="DS57" i="3"/>
  <c r="DT57" i="3"/>
  <c r="BD124" i="3"/>
  <c r="DS58" i="3"/>
  <c r="DT58" i="3"/>
  <c r="BE124" i="3"/>
  <c r="DS59" i="3"/>
  <c r="DT59" i="3"/>
  <c r="BF124" i="3"/>
  <c r="DS60" i="3"/>
  <c r="DT60" i="3"/>
  <c r="BG124" i="3"/>
  <c r="DS61" i="3"/>
  <c r="DT61" i="3"/>
  <c r="CY124" i="3"/>
  <c r="DS105" i="3"/>
  <c r="DO124" i="3"/>
  <c r="DS121" i="3"/>
  <c r="DT121" i="3"/>
  <c r="DQ124" i="3"/>
  <c r="DS123" i="3"/>
  <c r="B124" i="3"/>
  <c r="DS4" i="3"/>
  <c r="DT4" i="3"/>
  <c r="W38" i="15"/>
  <c r="K11" i="15"/>
  <c r="K9" i="15"/>
  <c r="H9" i="15"/>
  <c r="I9" i="15"/>
  <c r="H11" i="15"/>
  <c r="H10" i="15"/>
  <c r="G9" i="15"/>
  <c r="K7" i="15"/>
  <c r="J7" i="15"/>
  <c r="J14" i="15"/>
  <c r="I7" i="15"/>
  <c r="H7" i="15"/>
  <c r="F13" i="15"/>
  <c r="M13" i="15"/>
  <c r="F12" i="15"/>
  <c r="M12" i="15"/>
  <c r="F10" i="15"/>
  <c r="F6" i="15"/>
  <c r="M6" i="15"/>
  <c r="E10" i="15"/>
  <c r="E8" i="15"/>
  <c r="M8" i="15"/>
  <c r="E7" i="15"/>
  <c r="L19" i="15"/>
  <c r="L18" i="15"/>
  <c r="DT123" i="3"/>
  <c r="DT105" i="3"/>
  <c r="DT99" i="3"/>
  <c r="DT25" i="3"/>
  <c r="DT56" i="3"/>
  <c r="DT7" i="3"/>
  <c r="DT27" i="3"/>
  <c r="DS124" i="3"/>
  <c r="DR124" i="3"/>
  <c r="R34" i="15"/>
  <c r="Y34" i="15"/>
  <c r="Q36" i="15"/>
  <c r="Y36" i="15"/>
  <c r="R40" i="15"/>
  <c r="Y40" i="15"/>
  <c r="R41" i="15"/>
  <c r="Y41" i="15"/>
  <c r="X23" i="15"/>
  <c r="X25" i="15"/>
  <c r="V21" i="15"/>
  <c r="X21" i="15"/>
  <c r="M7" i="15"/>
  <c r="T35" i="15"/>
  <c r="M10" i="15"/>
  <c r="R38" i="15"/>
  <c r="I14" i="15"/>
  <c r="U21" i="15"/>
  <c r="K14" i="15"/>
  <c r="W25" i="15"/>
  <c r="M9" i="15"/>
  <c r="U37" i="15"/>
  <c r="M11" i="15"/>
  <c r="T39" i="15"/>
  <c r="F14" i="15"/>
  <c r="R24" i="15"/>
  <c r="H14" i="15"/>
  <c r="T25" i="15"/>
  <c r="G14" i="15"/>
  <c r="S23" i="15"/>
  <c r="E14" i="15"/>
  <c r="Q21" i="15"/>
  <c r="E51" i="12"/>
  <c r="F51" i="12"/>
  <c r="G51" i="12"/>
  <c r="H51" i="12"/>
  <c r="I51" i="12"/>
  <c r="J51" i="12"/>
  <c r="K51" i="12"/>
  <c r="L51" i="12"/>
  <c r="M51" i="12"/>
  <c r="N51" i="12"/>
  <c r="O51" i="12"/>
  <c r="P51" i="12"/>
  <c r="Q51" i="12"/>
  <c r="R51" i="12"/>
  <c r="S51" i="12"/>
  <c r="T51" i="12"/>
  <c r="D51" i="12"/>
  <c r="I57" i="12"/>
  <c r="J57" i="12"/>
  <c r="K57" i="12"/>
  <c r="L57" i="12"/>
  <c r="M57" i="12"/>
  <c r="N57" i="12"/>
  <c r="O57" i="12"/>
  <c r="P57" i="12"/>
  <c r="Q57" i="12"/>
  <c r="R57" i="12"/>
  <c r="S57" i="12"/>
  <c r="T57" i="12"/>
  <c r="E57" i="12"/>
  <c r="F57" i="12"/>
  <c r="G57" i="12"/>
  <c r="H57" i="12"/>
  <c r="D57" i="12"/>
  <c r="AT59" i="12"/>
  <c r="AU59" i="12"/>
  <c r="AV59" i="12"/>
  <c r="AW59" i="12"/>
  <c r="AS59" i="12"/>
  <c r="AH55" i="12"/>
  <c r="AO55" i="12"/>
  <c r="AP55" i="12"/>
  <c r="S28" i="15"/>
  <c r="K18" i="15"/>
  <c r="V28" i="15"/>
  <c r="DT124" i="3"/>
  <c r="X28" i="15"/>
  <c r="V35" i="15"/>
  <c r="W35" i="15"/>
  <c r="W37" i="15"/>
  <c r="Q35" i="15"/>
  <c r="Z35" i="15"/>
  <c r="X35" i="15"/>
  <c r="X39" i="15"/>
  <c r="U39" i="15"/>
  <c r="S37" i="15"/>
  <c r="U35" i="15"/>
  <c r="Q38" i="15"/>
  <c r="W39" i="15"/>
  <c r="T37" i="15"/>
  <c r="T38" i="15"/>
  <c r="X37" i="15"/>
  <c r="W24" i="15"/>
  <c r="R27" i="15"/>
  <c r="R26" i="15"/>
  <c r="W23" i="15"/>
  <c r="R20" i="15"/>
  <c r="W21" i="15"/>
  <c r="U23" i="15"/>
  <c r="T21" i="15"/>
  <c r="U25" i="15"/>
  <c r="Q22" i="15"/>
  <c r="Q24" i="15"/>
  <c r="T23" i="15"/>
  <c r="T24" i="15"/>
  <c r="AJ59" i="12"/>
  <c r="Y39" i="15"/>
  <c r="W28" i="15"/>
  <c r="Y38" i="15"/>
  <c r="Y37" i="15"/>
  <c r="R28" i="15"/>
  <c r="U28" i="15"/>
  <c r="Q28" i="15"/>
  <c r="T28" i="15"/>
  <c r="Y35" i="15"/>
  <c r="AX57" i="12"/>
  <c r="U53" i="12"/>
  <c r="AM59" i="12"/>
  <c r="AL56" i="12"/>
  <c r="AK56" i="12"/>
  <c r="AI56" i="12"/>
  <c r="AL58" i="12"/>
  <c r="AK58" i="12"/>
  <c r="AI58" i="12"/>
  <c r="AL55" i="12"/>
  <c r="AL57" i="12"/>
  <c r="AL54" i="12"/>
  <c r="U54" i="12"/>
  <c r="U55" i="12"/>
  <c r="U56" i="12"/>
  <c r="U58" i="12"/>
  <c r="U59" i="12"/>
  <c r="AK55" i="12"/>
  <c r="AN59" i="12"/>
  <c r="AH56" i="12"/>
  <c r="AO56" i="12"/>
  <c r="AP56" i="12"/>
  <c r="U57" i="12"/>
  <c r="V57" i="12"/>
  <c r="AK54" i="12"/>
  <c r="AK57" i="12"/>
  <c r="AI57" i="12"/>
  <c r="AH58" i="12"/>
  <c r="AO58" i="12"/>
  <c r="AP58" i="12"/>
  <c r="AO54" i="12"/>
  <c r="AO57" i="12"/>
  <c r="AO59" i="12"/>
  <c r="AI54" i="12"/>
  <c r="AI59" i="12"/>
  <c r="AH57" i="12"/>
  <c r="AP57" i="12"/>
  <c r="AK59" i="12"/>
  <c r="H60" i="12"/>
  <c r="H61" i="12"/>
  <c r="I60" i="12"/>
  <c r="I61" i="12"/>
  <c r="J60" i="12"/>
  <c r="J61" i="12"/>
  <c r="K60" i="12"/>
  <c r="K61" i="12"/>
  <c r="L60" i="12"/>
  <c r="L61" i="12"/>
  <c r="M60" i="12"/>
  <c r="M61" i="12"/>
  <c r="N60" i="12"/>
  <c r="N61" i="12"/>
  <c r="O60" i="12"/>
  <c r="O61" i="12"/>
  <c r="P60" i="12"/>
  <c r="P61" i="12"/>
  <c r="Q60" i="12"/>
  <c r="Q61" i="12"/>
  <c r="R60" i="12"/>
  <c r="R61" i="12"/>
  <c r="S60" i="12"/>
  <c r="S61" i="12"/>
  <c r="T60" i="12"/>
  <c r="T61" i="12"/>
  <c r="G60" i="12"/>
  <c r="G61" i="12"/>
  <c r="AP54" i="12"/>
  <c r="AP59" i="12"/>
  <c r="AH54" i="12"/>
  <c r="AH59" i="12"/>
  <c r="E60" i="12"/>
  <c r="E61" i="12"/>
  <c r="F60" i="12"/>
  <c r="F61" i="12"/>
  <c r="D60" i="12"/>
  <c r="AY49" i="12"/>
  <c r="AY47" i="12"/>
  <c r="AY46" i="12"/>
  <c r="AU50" i="12"/>
  <c r="AZ46" i="12"/>
  <c r="AY44" i="12"/>
  <c r="AY43" i="12"/>
  <c r="AY42" i="12"/>
  <c r="AY41" i="12"/>
  <c r="AN50" i="12"/>
  <c r="AZ39" i="12"/>
  <c r="AM50" i="12"/>
  <c r="AZ38" i="12"/>
  <c r="AY39" i="12"/>
  <c r="AY38" i="12"/>
  <c r="AY37" i="12"/>
  <c r="AY36" i="12"/>
  <c r="AY35" i="12"/>
  <c r="AY34" i="12"/>
  <c r="AY33" i="12"/>
  <c r="T50" i="12"/>
  <c r="AZ19" i="12"/>
  <c r="AY32" i="12"/>
  <c r="AY31" i="12"/>
  <c r="AY30" i="12"/>
  <c r="AY29" i="12"/>
  <c r="U50" i="12"/>
  <c r="AZ20" i="12"/>
  <c r="AY28" i="12"/>
  <c r="AY27" i="12"/>
  <c r="AY26" i="12"/>
  <c r="S50" i="12"/>
  <c r="AZ18" i="12"/>
  <c r="R50" i="12"/>
  <c r="AZ17" i="12"/>
  <c r="Q50" i="12"/>
  <c r="AZ16" i="12"/>
  <c r="O50" i="12"/>
  <c r="AZ14" i="12"/>
  <c r="N50" i="12"/>
  <c r="AZ13" i="12"/>
  <c r="M50" i="12"/>
  <c r="AZ12" i="12"/>
  <c r="K50" i="12"/>
  <c r="AZ10" i="12"/>
  <c r="I50" i="12"/>
  <c r="AZ8" i="12"/>
  <c r="AY25" i="12"/>
  <c r="AY24" i="12"/>
  <c r="J50" i="12"/>
  <c r="AZ9" i="12"/>
  <c r="F50" i="12"/>
  <c r="AZ5" i="12"/>
  <c r="AY23" i="12"/>
  <c r="AY22" i="12"/>
  <c r="AV50" i="12"/>
  <c r="AZ47" i="12"/>
  <c r="AR50" i="12"/>
  <c r="AZ43" i="12"/>
  <c r="AQ50" i="12"/>
  <c r="AZ42" i="12"/>
  <c r="AP50" i="12"/>
  <c r="AZ41" i="12"/>
  <c r="AO50" i="12"/>
  <c r="AZ40" i="12"/>
  <c r="P50" i="12"/>
  <c r="AZ15" i="12"/>
  <c r="L50" i="12"/>
  <c r="AZ11" i="12"/>
  <c r="H50" i="12"/>
  <c r="AZ7" i="12"/>
  <c r="G50" i="12"/>
  <c r="AZ6" i="12"/>
  <c r="E50" i="12"/>
  <c r="AZ4" i="12"/>
  <c r="AY21" i="12"/>
  <c r="AY20" i="12"/>
  <c r="AY19" i="12"/>
  <c r="AY18" i="12"/>
  <c r="AY17" i="12"/>
  <c r="AI50" i="12"/>
  <c r="AY16" i="12"/>
  <c r="AY15" i="12"/>
  <c r="AH50" i="12"/>
  <c r="AJ50" i="12"/>
  <c r="AY14" i="12"/>
  <c r="AY13" i="12"/>
  <c r="AF50" i="12"/>
  <c r="AY12" i="12"/>
  <c r="BA12" i="12"/>
  <c r="AK50" i="12"/>
  <c r="AE50" i="12"/>
  <c r="AD50" i="12"/>
  <c r="AY11" i="12"/>
  <c r="AY10" i="12"/>
  <c r="AC50" i="12"/>
  <c r="AY9" i="12"/>
  <c r="AY8" i="12"/>
  <c r="BA8" i="12"/>
  <c r="AA50" i="12"/>
  <c r="AY7" i="12"/>
  <c r="AY6" i="12"/>
  <c r="Y50" i="12"/>
  <c r="AG50" i="12"/>
  <c r="AB50" i="12"/>
  <c r="Z50" i="12"/>
  <c r="X50" i="12"/>
  <c r="AY4" i="12"/>
  <c r="W50" i="12"/>
  <c r="AY3" i="12"/>
  <c r="V50" i="12"/>
  <c r="D61" i="12"/>
  <c r="U61" i="12"/>
  <c r="U60" i="12"/>
  <c r="BA13" i="12"/>
  <c r="BA47" i="12"/>
  <c r="BA17" i="12"/>
  <c r="BA7" i="12"/>
  <c r="BA6" i="12"/>
  <c r="BA11" i="12"/>
  <c r="BA41" i="12"/>
  <c r="BA10" i="12"/>
  <c r="BA9" i="12"/>
  <c r="BA39" i="12"/>
  <c r="BA15" i="12"/>
  <c r="BA38" i="12"/>
  <c r="BA4" i="12"/>
  <c r="BA16" i="12"/>
  <c r="AZ32" i="12"/>
  <c r="BA32" i="12"/>
  <c r="AZ29" i="12"/>
  <c r="BA29" i="12"/>
  <c r="AZ27" i="12"/>
  <c r="BA27" i="12"/>
  <c r="AZ35" i="12"/>
  <c r="BA35" i="12"/>
  <c r="AZ25" i="12"/>
  <c r="BA25" i="12"/>
  <c r="AZ28" i="12"/>
  <c r="BA28" i="12"/>
  <c r="AZ31" i="12"/>
  <c r="BA31" i="12"/>
  <c r="AZ34" i="12"/>
  <c r="BA34" i="12"/>
  <c r="AZ23" i="12"/>
  <c r="BA20" i="12"/>
  <c r="BA18" i="12"/>
  <c r="BA19" i="12"/>
  <c r="AZ22" i="12"/>
  <c r="BA22" i="12"/>
  <c r="AZ36" i="12"/>
  <c r="BA36" i="12"/>
  <c r="AZ21" i="12"/>
  <c r="BA21" i="12"/>
  <c r="AZ24" i="12"/>
  <c r="BA24" i="12"/>
  <c r="AZ26" i="12"/>
  <c r="BA26" i="12"/>
  <c r="AZ30" i="12"/>
  <c r="BA30" i="12"/>
  <c r="AZ33" i="12"/>
  <c r="BA33" i="12"/>
  <c r="BA43" i="12"/>
  <c r="BA14" i="12"/>
  <c r="BA23" i="12"/>
  <c r="BA42" i="12"/>
  <c r="BA46" i="12"/>
  <c r="AL50" i="12"/>
  <c r="AT50" i="12"/>
  <c r="AZ45" i="12"/>
  <c r="AS50" i="12"/>
  <c r="AZ44" i="12"/>
  <c r="BA44" i="12"/>
  <c r="AY5" i="12"/>
  <c r="BA5" i="12"/>
  <c r="AY45" i="12"/>
  <c r="D50" i="12"/>
  <c r="AZ3" i="12"/>
  <c r="BA3" i="12"/>
  <c r="AY40" i="12"/>
  <c r="BA40" i="12"/>
  <c r="AX50" i="12"/>
  <c r="AZ49" i="12"/>
  <c r="BA49" i="12"/>
  <c r="BA45" i="12"/>
  <c r="AZ37" i="12"/>
  <c r="BA37" i="12"/>
  <c r="AY50" i="12"/>
  <c r="AZ50" i="12"/>
  <c r="C21" i="21"/>
  <c r="H22" i="21"/>
  <c r="I22" i="21"/>
  <c r="F22" i="21"/>
  <c r="D22" i="21"/>
</calcChain>
</file>

<file path=xl/sharedStrings.xml><?xml version="1.0" encoding="utf-8"?>
<sst xmlns="http://schemas.openxmlformats.org/spreadsheetml/2006/main" count="1696" uniqueCount="409">
  <si>
    <t>Cuadro de Transacciones</t>
  </si>
  <si>
    <t>Cuadro de Producción</t>
  </si>
  <si>
    <t>Factores</t>
  </si>
  <si>
    <t>Demanda Final</t>
  </si>
  <si>
    <t>CAA-01</t>
  </si>
  <si>
    <t>CAA-02</t>
  </si>
  <si>
    <t>CAA-03</t>
  </si>
  <si>
    <t>CAA-04</t>
  </si>
  <si>
    <t>CAA-05</t>
  </si>
  <si>
    <t>CAA-06</t>
  </si>
  <si>
    <t>CAA-07</t>
  </si>
  <si>
    <t>CAA-08</t>
  </si>
  <si>
    <t>CAA-09</t>
  </si>
  <si>
    <t>CAA-10</t>
  </si>
  <si>
    <t>CAA-11</t>
  </si>
  <si>
    <t>CAA-12</t>
  </si>
  <si>
    <t>CAA-13</t>
  </si>
  <si>
    <t>CAA-14</t>
  </si>
  <si>
    <t>CAA-15</t>
  </si>
  <si>
    <t>CAA-16</t>
  </si>
  <si>
    <t>CAA-17</t>
  </si>
  <si>
    <t>CPA01</t>
  </si>
  <si>
    <t>CPA02</t>
  </si>
  <si>
    <t>CPA03</t>
  </si>
  <si>
    <t>CPA04</t>
  </si>
  <si>
    <t>CPA05</t>
  </si>
  <si>
    <t>CPA06</t>
  </si>
  <si>
    <t>CPA07</t>
  </si>
  <si>
    <t>CPA08</t>
  </si>
  <si>
    <t>CPA09</t>
  </si>
  <si>
    <t>CPA10</t>
  </si>
  <si>
    <t>CPA11</t>
  </si>
  <si>
    <t>CPA12</t>
  </si>
  <si>
    <t>CPA13</t>
  </si>
  <si>
    <t>CPA14</t>
  </si>
  <si>
    <t>CPA15</t>
  </si>
  <si>
    <t>CPA16</t>
  </si>
  <si>
    <t>CPA17</t>
  </si>
  <si>
    <t>CSS</t>
  </si>
  <si>
    <t>GOB</t>
  </si>
  <si>
    <t>XRM</t>
  </si>
  <si>
    <t>XRMEX</t>
  </si>
  <si>
    <t>Actividades</t>
  </si>
  <si>
    <t>Mercancías</t>
  </si>
  <si>
    <t>Instituciones</t>
  </si>
  <si>
    <t>Total</t>
  </si>
  <si>
    <t>HOG1</t>
  </si>
  <si>
    <t>HOG2</t>
  </si>
  <si>
    <t>HOG3</t>
  </si>
  <si>
    <t>HOG4</t>
  </si>
  <si>
    <t>HOG5</t>
  </si>
  <si>
    <t>L</t>
  </si>
  <si>
    <t>K</t>
  </si>
  <si>
    <t>T</t>
  </si>
  <si>
    <t>AHOINV</t>
  </si>
  <si>
    <t>CAA-18</t>
  </si>
  <si>
    <t>MRM</t>
  </si>
  <si>
    <t>MRMEX</t>
  </si>
  <si>
    <t>MARGEN</t>
  </si>
  <si>
    <t>RDM</t>
  </si>
  <si>
    <t>RDMEX</t>
  </si>
  <si>
    <t>MRM01</t>
  </si>
  <si>
    <t>MRM04</t>
  </si>
  <si>
    <t>MRM05</t>
  </si>
  <si>
    <t>XRM03</t>
  </si>
  <si>
    <t>XRM04</t>
  </si>
  <si>
    <t>XRM05</t>
  </si>
  <si>
    <t>MRMEX01</t>
  </si>
  <si>
    <t>MRMEX03</t>
  </si>
  <si>
    <t>MRMEX04</t>
  </si>
  <si>
    <t>MRMEX05</t>
  </si>
  <si>
    <t>MRMEX09</t>
  </si>
  <si>
    <t>MRMEX11</t>
  </si>
  <si>
    <t>MRMEX12</t>
  </si>
  <si>
    <t>MRMEX10</t>
  </si>
  <si>
    <t>MRMEX14</t>
  </si>
  <si>
    <t>XRMEX01</t>
  </si>
  <si>
    <t>XRMEX02</t>
  </si>
  <si>
    <t>XRMEX03</t>
  </si>
  <si>
    <t>XRMEX04</t>
  </si>
  <si>
    <t>XRMEX09</t>
  </si>
  <si>
    <t>XRMEX11</t>
  </si>
  <si>
    <t>css</t>
  </si>
  <si>
    <t>tp</t>
  </si>
  <si>
    <t>otp</t>
  </si>
  <si>
    <t>osp</t>
  </si>
  <si>
    <t>iva</t>
  </si>
  <si>
    <t>va</t>
  </si>
  <si>
    <t>t</t>
  </si>
  <si>
    <t>Totales</t>
  </si>
  <si>
    <t xml:space="preserve">Ingreso </t>
  </si>
  <si>
    <t>Primario</t>
  </si>
  <si>
    <t xml:space="preserve">Asumo que las contribuciones se pagan en la misma distribución del </t>
  </si>
  <si>
    <t>en la misma distribución del ingreso</t>
  </si>
  <si>
    <t>Ingreso</t>
  </si>
  <si>
    <t>Primario + css</t>
  </si>
  <si>
    <t>L+EBE</t>
  </si>
  <si>
    <t>sys</t>
  </si>
  <si>
    <t>Déficit Balanza Comercial</t>
  </si>
  <si>
    <t>EXP</t>
  </si>
  <si>
    <t>IMP</t>
  </si>
  <si>
    <t>BP</t>
  </si>
  <si>
    <t>Columnas de Gasto</t>
  </si>
  <si>
    <t>Renglones de Ingreso</t>
  </si>
  <si>
    <t>A</t>
  </si>
  <si>
    <t>P</t>
  </si>
  <si>
    <t>F</t>
  </si>
  <si>
    <t>Hogares</t>
  </si>
  <si>
    <t>H</t>
  </si>
  <si>
    <t>Gobierno</t>
  </si>
  <si>
    <t>G</t>
  </si>
  <si>
    <t>Ahorro e Inversión</t>
  </si>
  <si>
    <t>S-I</t>
  </si>
  <si>
    <t>Resto del Mundo</t>
  </si>
  <si>
    <t>RDMex</t>
  </si>
  <si>
    <t>Resto del país</t>
  </si>
  <si>
    <t>A-I</t>
  </si>
  <si>
    <t>Contribución a la Generación del Ingreso</t>
  </si>
  <si>
    <t>VA-SEC01</t>
  </si>
  <si>
    <t>VA-SEC02</t>
  </si>
  <si>
    <t>VA-SEC03</t>
  </si>
  <si>
    <t>VA-SEC04</t>
  </si>
  <si>
    <t>VA-SEC05</t>
  </si>
  <si>
    <t>VA-SEC06</t>
  </si>
  <si>
    <t>VA-SEC07</t>
  </si>
  <si>
    <t>VA-SEC08</t>
  </si>
  <si>
    <t>VA-SEC09</t>
  </si>
  <si>
    <t>VA-SEC10</t>
  </si>
  <si>
    <t>VA-SEC11</t>
  </si>
  <si>
    <t>VA-SEC12</t>
  </si>
  <si>
    <t>VA-SEC13</t>
  </si>
  <si>
    <t>VA-SEC14</t>
  </si>
  <si>
    <t>VA-SEC15</t>
  </si>
  <si>
    <t>VA-SEC16</t>
  </si>
  <si>
    <t>VA-SEC17</t>
  </si>
  <si>
    <t>ACT-SEC01</t>
  </si>
  <si>
    <t>ACT-SEC02</t>
  </si>
  <si>
    <t>ACT-SEC03</t>
  </si>
  <si>
    <t>ACT-SEC04</t>
  </si>
  <si>
    <t>ACT-SEC05</t>
  </si>
  <si>
    <t>ACT-SEC06</t>
  </si>
  <si>
    <t>ACT-SEC07</t>
  </si>
  <si>
    <t>ACT-SEC08</t>
  </si>
  <si>
    <t>ACT-SEC09</t>
  </si>
  <si>
    <t>ACT-SEC10</t>
  </si>
  <si>
    <t>ACT-SEC11</t>
  </si>
  <si>
    <t>ACT-SEC12</t>
  </si>
  <si>
    <t>ACT-SEC13</t>
  </si>
  <si>
    <t>ACT-SEC14</t>
  </si>
  <si>
    <t>ACT-SEC15</t>
  </si>
  <si>
    <t>ACT-SEC16</t>
  </si>
  <si>
    <t>ACT-SEC17</t>
  </si>
  <si>
    <t>ACT-SEC18</t>
  </si>
  <si>
    <t>PI-SEC01</t>
  </si>
  <si>
    <t>PI-SEC02</t>
  </si>
  <si>
    <t>PI-SEC03</t>
  </si>
  <si>
    <t>PI-SEC04</t>
  </si>
  <si>
    <t>PI-SEC05</t>
  </si>
  <si>
    <t>PI-SEC06</t>
  </si>
  <si>
    <t>PI-SEC07</t>
  </si>
  <si>
    <t>PI-SEC08</t>
  </si>
  <si>
    <t>PI-SEC09</t>
  </si>
  <si>
    <t>PI-SEC10</t>
  </si>
  <si>
    <t>PI-SEC11</t>
  </si>
  <si>
    <t>PI-SEC12</t>
  </si>
  <si>
    <t>PI-SEC13</t>
  </si>
  <si>
    <t>PI-SEC14</t>
  </si>
  <si>
    <t>PI-SEC15</t>
  </si>
  <si>
    <t>PI-SEC16</t>
  </si>
  <si>
    <t>PI-SEC17</t>
  </si>
  <si>
    <t>MER-01</t>
  </si>
  <si>
    <t>MER-02</t>
  </si>
  <si>
    <t>MER-03</t>
  </si>
  <si>
    <t>MER-04</t>
  </si>
  <si>
    <t>MER-05</t>
  </si>
  <si>
    <t>MER-06</t>
  </si>
  <si>
    <t>MER-07</t>
  </si>
  <si>
    <t>MER-08</t>
  </si>
  <si>
    <t>MER-09</t>
  </si>
  <si>
    <t>MER-10</t>
  </si>
  <si>
    <t>MER-11</t>
  </si>
  <si>
    <t>MER-12</t>
  </si>
  <si>
    <t>MER-13</t>
  </si>
  <si>
    <t>MER-14</t>
  </si>
  <si>
    <t>MER-15</t>
  </si>
  <si>
    <t>MER-16</t>
  </si>
  <si>
    <t>MER-17</t>
  </si>
  <si>
    <t>TRABAJO</t>
  </si>
  <si>
    <t>CAPITAL</t>
  </si>
  <si>
    <t>VALOR AGREGADO</t>
  </si>
  <si>
    <t>ACTIVIDADES</t>
  </si>
  <si>
    <r>
      <t>PRODUCCIÓN INTERNA</t>
    </r>
    <r>
      <rPr>
        <b/>
        <vertAlign val="subscript"/>
        <sz val="10"/>
        <color rgb="FF000000"/>
        <rFont val="Calibri"/>
        <family val="2"/>
        <scheme val="minor"/>
      </rPr>
      <t>PM</t>
    </r>
  </si>
  <si>
    <t xml:space="preserve">          FACTORES</t>
  </si>
  <si>
    <t>INGPRIG</t>
  </si>
  <si>
    <t>INGSECG</t>
  </si>
  <si>
    <t>INGTOG</t>
  </si>
  <si>
    <t>INGRESOS</t>
  </si>
  <si>
    <r>
      <t>MERCANCÍAS</t>
    </r>
    <r>
      <rPr>
        <b/>
        <vertAlign val="subscript"/>
        <sz val="10"/>
        <color rgb="FF000000"/>
        <rFont val="Calibri"/>
        <family val="2"/>
        <scheme val="minor"/>
      </rPr>
      <t>PM</t>
    </r>
  </si>
  <si>
    <t>INGTOH1</t>
  </si>
  <si>
    <t>INGTOH2</t>
  </si>
  <si>
    <t>INGTOH3</t>
  </si>
  <si>
    <t>INGTOH4</t>
  </si>
  <si>
    <t>INGTOH5</t>
  </si>
  <si>
    <t>TRRDM</t>
  </si>
  <si>
    <t>TRMEX</t>
  </si>
  <si>
    <t>GASTOT</t>
  </si>
  <si>
    <t>AHO-INV</t>
  </si>
  <si>
    <t>Consumo de Gobierno</t>
  </si>
  <si>
    <t>INGTOT</t>
  </si>
  <si>
    <t>EXPORT</t>
  </si>
  <si>
    <t>TRDMEX</t>
  </si>
  <si>
    <t>INGPRIH1</t>
  </si>
  <si>
    <t>INGPRIH2</t>
  </si>
  <si>
    <t>INGPRIH3</t>
  </si>
  <si>
    <t>INGPRIH4</t>
  </si>
  <si>
    <t>INGPRIH5</t>
  </si>
  <si>
    <t>INGSECH1</t>
  </si>
  <si>
    <t>INGSECH2</t>
  </si>
  <si>
    <t>INGSECH3</t>
  </si>
  <si>
    <t>INGSECH4</t>
  </si>
  <si>
    <t>INGSECH5</t>
  </si>
  <si>
    <t>s</t>
  </si>
  <si>
    <t>VE(-)</t>
  </si>
  <si>
    <r>
      <t xml:space="preserve">M </t>
    </r>
    <r>
      <rPr>
        <sz val="10"/>
        <color rgb="FF000000"/>
        <rFont val="Symbol"/>
        <family val="1"/>
        <charset val="2"/>
      </rPr>
      <t>D</t>
    </r>
  </si>
  <si>
    <t>por VE (-)</t>
  </si>
  <si>
    <t>Por lo que BP +</t>
  </si>
  <si>
    <t>Déficit Balanza Comercial Nuevo</t>
  </si>
  <si>
    <t>Productos de la agricultura, ganadería y servicios relacionados</t>
  </si>
  <si>
    <t>Productos de la pesca y acuicultura y servicios relacionados</t>
  </si>
  <si>
    <t>Productos de la minería</t>
  </si>
  <si>
    <t>Alimentos, bebidas y tabaco</t>
  </si>
  <si>
    <t>Productos de otras industrias manufactureras</t>
  </si>
  <si>
    <t>Suministro de electricidad, agua y servicios relacionados</t>
  </si>
  <si>
    <t>Actividades comerciales y servicios de reparación</t>
  </si>
  <si>
    <t>Hoteles y restaurantes</t>
  </si>
  <si>
    <t>Banca y servicios de intermediación financiera</t>
  </si>
  <si>
    <t>Servicios públicos en general</t>
  </si>
  <si>
    <t>Servicios de educación</t>
  </si>
  <si>
    <t>Servicios de salud</t>
  </si>
  <si>
    <t>Servicios comunitarios, sociales y personales</t>
  </si>
  <si>
    <t>Servicio doméstico</t>
  </si>
  <si>
    <t>CP01</t>
  </si>
  <si>
    <t>CP02</t>
  </si>
  <si>
    <t>CP03</t>
  </si>
  <si>
    <t>CP04</t>
  </si>
  <si>
    <t>CP05</t>
  </si>
  <si>
    <t>CP06</t>
  </si>
  <si>
    <t>CP07</t>
  </si>
  <si>
    <t>CP08</t>
  </si>
  <si>
    <t>CP09</t>
  </si>
  <si>
    <t>CP10</t>
  </si>
  <si>
    <t>CP11</t>
  </si>
  <si>
    <t>CP12</t>
  </si>
  <si>
    <t>CP13</t>
  </si>
  <si>
    <t>CP14</t>
  </si>
  <si>
    <t>CP15</t>
  </si>
  <si>
    <t>CP16</t>
  </si>
  <si>
    <t>CP17</t>
  </si>
  <si>
    <t>Edificaciones y productos y  servicios relacionados</t>
  </si>
  <si>
    <t>Transporte, mensajería y telecomunicaciones</t>
  </si>
  <si>
    <t>Alquiler de muebles e inmuebles, servicios empresariales y profesionales</t>
  </si>
  <si>
    <t>ACT01...17</t>
  </si>
  <si>
    <t>ACT</t>
  </si>
  <si>
    <t>Distribución del Ingreso, Patrones de Consumo</t>
  </si>
  <si>
    <t>Descripción</t>
  </si>
  <si>
    <t>CI</t>
  </si>
  <si>
    <t>HOG</t>
  </si>
  <si>
    <t>I</t>
  </si>
  <si>
    <t>TOTAL</t>
  </si>
  <si>
    <t>Prod</t>
  </si>
  <si>
    <t>XRMN</t>
  </si>
  <si>
    <t>XT</t>
  </si>
  <si>
    <t>MT</t>
  </si>
  <si>
    <t>XTN</t>
  </si>
  <si>
    <t>XRMEXN</t>
  </si>
  <si>
    <t>PIB</t>
  </si>
  <si>
    <t>Sueldos y Salarios</t>
  </si>
  <si>
    <t>%</t>
  </si>
  <si>
    <t>IVA</t>
  </si>
  <si>
    <t>Act-01</t>
  </si>
  <si>
    <t>Act-02</t>
  </si>
  <si>
    <t>Act-03</t>
  </si>
  <si>
    <t>Act-04</t>
  </si>
  <si>
    <t>Act-05</t>
  </si>
  <si>
    <t>Act-06</t>
  </si>
  <si>
    <t>Act-07</t>
  </si>
  <si>
    <t>Act-08</t>
  </si>
  <si>
    <t>Act-09</t>
  </si>
  <si>
    <t>Act-10</t>
  </si>
  <si>
    <t>Act-11</t>
  </si>
  <si>
    <t>Act-12</t>
  </si>
  <si>
    <t>Act-13</t>
  </si>
  <si>
    <t>Act-14</t>
  </si>
  <si>
    <t>Act-15</t>
  </si>
  <si>
    <t>Act-16</t>
  </si>
  <si>
    <t>Act-17</t>
  </si>
  <si>
    <t>Agricultura, ganadería</t>
  </si>
  <si>
    <t>Pesca y acuicultura</t>
  </si>
  <si>
    <t>Minería</t>
  </si>
  <si>
    <t>Otra industria manufacturera</t>
  </si>
  <si>
    <t>Suministro de energía y agua</t>
  </si>
  <si>
    <t>Construcción</t>
  </si>
  <si>
    <t>Comercio y reparaciones</t>
  </si>
  <si>
    <t>Industria de servicios de restaurantes y bares</t>
  </si>
  <si>
    <t>Transporte, almacenamiento y comunicaciones</t>
  </si>
  <si>
    <t>Intermediación financiera</t>
  </si>
  <si>
    <t>Actividades inmobiliarias, empresariales y de alquiler</t>
  </si>
  <si>
    <t>Administración pública</t>
  </si>
  <si>
    <t>Educación</t>
  </si>
  <si>
    <t>Salud</t>
  </si>
  <si>
    <t>Otras actividades de servicios comunitarios, sociales y personales</t>
  </si>
  <si>
    <t>Hogares privados con servicio doméstico</t>
  </si>
  <si>
    <t>Industria  de alimentos, bebidas y tabaco</t>
  </si>
  <si>
    <t>Excedente Bruto de Explotación</t>
  </si>
  <si>
    <t>Impuestos sobre la producción</t>
  </si>
  <si>
    <t>Industrias</t>
  </si>
  <si>
    <t>Act</t>
  </si>
  <si>
    <t>Productos</t>
  </si>
  <si>
    <t>Participación en la absorción total de cada producto</t>
  </si>
  <si>
    <t>Absorción Total</t>
  </si>
  <si>
    <t>Patrón de consumo de los agentes del mercado</t>
  </si>
  <si>
    <t>Exportaciones Netas</t>
  </si>
  <si>
    <t>Act-18</t>
  </si>
  <si>
    <t>Márgenes</t>
  </si>
  <si>
    <t>Producción</t>
  </si>
  <si>
    <t>Empleo</t>
  </si>
  <si>
    <t xml:space="preserve">        Multiplicadores</t>
  </si>
  <si>
    <t xml:space="preserve">  Incrementos de 100%</t>
  </si>
  <si>
    <t xml:space="preserve">  Incrementos de 10%</t>
  </si>
  <si>
    <t>Disminuciones de 10%</t>
  </si>
  <si>
    <t>Multiplicadores de Leontief</t>
  </si>
  <si>
    <t xml:space="preserve">Liberación del supuesto </t>
  </si>
  <si>
    <t>de complementos perfectos</t>
  </si>
  <si>
    <t>no converge</t>
  </si>
  <si>
    <t xml:space="preserve">                  Leontief</t>
  </si>
  <si>
    <t xml:space="preserve">      capital es fijo</t>
  </si>
  <si>
    <t xml:space="preserve">Multiplicadores </t>
  </si>
  <si>
    <t>Sector</t>
  </si>
  <si>
    <t>Bajo</t>
  </si>
  <si>
    <t>Medio</t>
  </si>
  <si>
    <t>Alto</t>
  </si>
  <si>
    <t xml:space="preserve">Agricultura </t>
  </si>
  <si>
    <t xml:space="preserve">Alimentos </t>
  </si>
  <si>
    <t xml:space="preserve">Minería </t>
  </si>
  <si>
    <t>Textiles y prendas de vestir</t>
  </si>
  <si>
    <t>Otras manufactureras</t>
  </si>
  <si>
    <t>Servicios comercializados</t>
  </si>
  <si>
    <t xml:space="preserve">  Increm. de 100%</t>
  </si>
  <si>
    <t xml:space="preserve">         elast. baja</t>
  </si>
  <si>
    <t xml:space="preserve">        elast. media</t>
  </si>
  <si>
    <t xml:space="preserve"> </t>
  </si>
  <si>
    <t xml:space="preserve">        elast. alta</t>
  </si>
  <si>
    <t xml:space="preserve">       capital fijo</t>
  </si>
  <si>
    <t>Actividades inmobiliaruas, empresariales y de alquiler</t>
  </si>
  <si>
    <t>Multiplicadores hacia atrás</t>
  </si>
  <si>
    <t>Se simula el incremento en 100% de cada actividad para los multiplicadores hacia atrás y se observe el comportamiento de toda la economía</t>
  </si>
  <si>
    <t>Cuando no converge es que al simular el incremento del 100% en esa actividad no llega a converger el Jacobiano</t>
  </si>
  <si>
    <t xml:space="preserve">Se simulan incremento de </t>
  </si>
  <si>
    <t>Emleo</t>
  </si>
  <si>
    <t>Transporte, almacena-miento y comunicaciones</t>
  </si>
  <si>
    <t xml:space="preserve"> Elasticidades</t>
  </si>
  <si>
    <t>comporta</t>
  </si>
  <si>
    <t>mult</t>
  </si>
  <si>
    <t>producción /</t>
  </si>
  <si>
    <t>empleo</t>
  </si>
  <si>
    <t>inc/inc</t>
  </si>
  <si>
    <t>dis/dis</t>
  </si>
  <si>
    <t>Fuente: Datos interpolados en Shiells, Stern y Deardorff (1986)</t>
  </si>
  <si>
    <t>Stern, Francis y Schumacher (1976) y Dixon et al. (1982)</t>
  </si>
  <si>
    <t>De Melo y Tarr pag 231</t>
  </si>
  <si>
    <t>Otros bienes de consumo</t>
  </si>
  <si>
    <t>Petróleo crudo</t>
  </si>
  <si>
    <t>Productos del petroleo</t>
  </si>
  <si>
    <r>
      <t>Estimación de las elasticidades (</t>
    </r>
    <r>
      <rPr>
        <b/>
        <sz val="10"/>
        <color rgb="FF000000"/>
        <rFont val="Symbol"/>
        <family val="1"/>
        <charset val="2"/>
      </rPr>
      <t>s</t>
    </r>
    <r>
      <rPr>
        <b/>
        <sz val="10"/>
        <color rgb="FF000000"/>
        <rFont val="System"/>
        <family val="2"/>
      </rPr>
      <t xml:space="preserve"> </t>
    </r>
    <r>
      <rPr>
        <b/>
        <i/>
        <sz val="10"/>
        <color rgb="FF000000"/>
        <rFont val="System"/>
        <family val="2"/>
      </rPr>
      <t>v</t>
    </r>
    <r>
      <rPr>
        <b/>
        <vertAlign val="subscript"/>
        <sz val="10"/>
        <color rgb="FF000000"/>
        <rFont val="Calibri"/>
        <family val="2"/>
      </rPr>
      <t>i</t>
    </r>
    <r>
      <rPr>
        <b/>
        <sz val="10"/>
        <color rgb="FF000000"/>
        <rFont val="Calibri"/>
        <family val="2"/>
      </rPr>
      <t>)</t>
    </r>
  </si>
  <si>
    <r>
      <t xml:space="preserve">Estimación de las elasticidades (s </t>
    </r>
    <r>
      <rPr>
        <i/>
        <sz val="12"/>
        <color rgb="FF000000"/>
        <rFont val="Calibri"/>
        <family val="2"/>
        <scheme val="minor"/>
      </rPr>
      <t>v</t>
    </r>
    <r>
      <rPr>
        <vertAlign val="subscript"/>
        <sz val="12"/>
        <color rgb="FF000000"/>
        <rFont val="Calibri"/>
        <family val="2"/>
        <scheme val="minor"/>
      </rPr>
      <t>i</t>
    </r>
    <r>
      <rPr>
        <sz val="12"/>
        <color rgb="FF000000"/>
        <rFont val="Calibri"/>
        <family val="2"/>
        <scheme val="minor"/>
      </rPr>
      <t>)</t>
    </r>
  </si>
  <si>
    <t>Prod-01</t>
  </si>
  <si>
    <t>Prod-02</t>
  </si>
  <si>
    <t>Prod-03</t>
  </si>
  <si>
    <t>Prod-04</t>
  </si>
  <si>
    <t>Prod-05</t>
  </si>
  <si>
    <t>Prod-06</t>
  </si>
  <si>
    <t>Prod-07</t>
  </si>
  <si>
    <t>Prod-08</t>
  </si>
  <si>
    <t>Prod-09</t>
  </si>
  <si>
    <t>Prod-10</t>
  </si>
  <si>
    <t>Prod-11</t>
  </si>
  <si>
    <t>Prod-12</t>
  </si>
  <si>
    <t>Prod-13</t>
  </si>
  <si>
    <t>Prod-14</t>
  </si>
  <si>
    <t>Prod-15</t>
  </si>
  <si>
    <t>Prod-16</t>
  </si>
  <si>
    <t>Prod-17</t>
  </si>
  <si>
    <t>EPS</t>
  </si>
  <si>
    <t>Hierro y acero</t>
  </si>
  <si>
    <t>Autos motores</t>
  </si>
  <si>
    <t xml:space="preserve">Producción </t>
  </si>
  <si>
    <t>baja</t>
  </si>
  <si>
    <t>media</t>
  </si>
  <si>
    <t>alta</t>
  </si>
  <si>
    <t xml:space="preserve">media </t>
  </si>
  <si>
    <t>dis</t>
  </si>
  <si>
    <t>aum</t>
  </si>
  <si>
    <t xml:space="preserve">dis </t>
  </si>
  <si>
    <t>Margins</t>
  </si>
  <si>
    <t>Margenes</t>
  </si>
  <si>
    <t>Pet</t>
  </si>
  <si>
    <t>Aggregated SAM-&gt;</t>
  </si>
  <si>
    <t>Industria</t>
  </si>
  <si>
    <t>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</si>
</sst>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0"/>
    <numFmt numFmtId="165" formatCode="#,##0.000"/>
    <numFmt numFmtId="166" formatCode="#,##0.00000"/>
    <numFmt numFmtId="167" formatCode="0.0%"/>
    <numFmt numFmtId="168" formatCode="#,##0.0"/>
  </numFmts>
  <fonts count="49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9"/>
      <color indexed="8"/>
      <name val="Calibri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bscript"/>
      <sz val="10"/>
      <color rgb="FF000000"/>
      <name val="Calibri"/>
      <family val="2"/>
      <scheme val="minor"/>
    </font>
    <font>
      <sz val="10"/>
      <color rgb="FF000000"/>
      <name val="Symbol"/>
      <family val="1"/>
      <charset val="2"/>
    </font>
    <font>
      <b/>
      <sz val="9"/>
      <color rgb="FFFFFFFF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color rgb="FF000000"/>
      <name val="Calibri"/>
      <family val="2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9"/>
      <color rgb="FF000000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rgb="FF000000"/>
      <name val="Calibri"/>
      <family val="2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0"/>
      <name val="Calibri"/>
      <family val="2"/>
    </font>
    <font>
      <b/>
      <sz val="8"/>
      <color rgb="FF000000"/>
      <name val="Calibri"/>
      <family val="2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b/>
      <sz val="11"/>
      <name val="Calibri"/>
      <family val="2"/>
    </font>
    <font>
      <sz val="8"/>
      <name val="Calibri"/>
      <family val="2"/>
      <scheme val="minor"/>
    </font>
    <font>
      <b/>
      <vertAlign val="subscript"/>
      <sz val="10"/>
      <color rgb="FF000000"/>
      <name val="Calibri"/>
      <family val="2"/>
    </font>
    <font>
      <b/>
      <sz val="10"/>
      <color rgb="FF000000"/>
      <name val="Symbol"/>
      <family val="1"/>
      <charset val="2"/>
    </font>
    <font>
      <b/>
      <sz val="10"/>
      <color rgb="FF000000"/>
      <name val="System"/>
      <family val="2"/>
    </font>
    <font>
      <b/>
      <i/>
      <sz val="10"/>
      <color rgb="FF000000"/>
      <name val="System"/>
      <family val="2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vertAlign val="subscript"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Calibri"/>
      <family val="2"/>
    </font>
    <font>
      <sz val="9"/>
      <name val="Calibri"/>
      <family val="2"/>
    </font>
    <font>
      <sz val="12"/>
      <color rgb="FF9C6500"/>
      <name val="Comic Sans MS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rgb="FFC2D69A"/>
        <bgColor rgb="FFC2D69A"/>
      </patternFill>
    </fill>
    <fill>
      <patternFill patternType="solid">
        <fgColor rgb="FFFCC96C"/>
        <bgColor rgb="FFFCC96C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249977111117893"/>
        <bgColor rgb="FFFCC96C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A7C46E"/>
        <bgColor rgb="FFD7E4BC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C5BE97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C5BE97"/>
      </patternFill>
    </fill>
    <fill>
      <patternFill patternType="solid">
        <fgColor theme="6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CDDDAC"/>
        <bgColor indexed="64"/>
      </patternFill>
    </fill>
    <fill>
      <patternFill patternType="solid">
        <fgColor rgb="FFE6EED5"/>
        <bgColor indexed="64"/>
      </patternFill>
    </fill>
    <fill>
      <patternFill patternType="solid">
        <fgColor theme="6"/>
        <bgColor rgb="FFD7E4BC"/>
      </patternFill>
    </fill>
    <fill>
      <patternFill patternType="solid">
        <fgColor theme="6"/>
        <bgColor rgb="FFC5BE97"/>
      </patternFill>
    </fill>
    <fill>
      <patternFill patternType="solid">
        <fgColor theme="6"/>
        <bgColor rgb="FFFCC96C"/>
      </patternFill>
    </fill>
    <fill>
      <patternFill patternType="solid">
        <fgColor theme="6"/>
        <bgColor rgb="FFC2D69A"/>
      </patternFill>
    </fill>
    <fill>
      <patternFill patternType="solid">
        <fgColor theme="6"/>
        <bgColor rgb="FFEAF1DD"/>
      </patternFill>
    </fill>
    <fill>
      <patternFill patternType="solid">
        <fgColor rgb="FFFFCC66"/>
        <bgColor rgb="FFFCC96C"/>
      </patternFill>
    </fill>
    <fill>
      <patternFill patternType="solid">
        <fgColor rgb="FFFFCC66"/>
        <bgColor indexed="64"/>
      </patternFill>
    </fill>
    <fill>
      <patternFill patternType="solid">
        <fgColor rgb="FFA7C46E"/>
        <bgColor indexed="64"/>
      </patternFill>
    </fill>
    <fill>
      <patternFill patternType="solid">
        <fgColor rgb="FFA7C46E"/>
        <bgColor rgb="FFC2D69A"/>
      </patternFill>
    </fill>
    <fill>
      <patternFill patternType="solid">
        <fgColor theme="6"/>
        <bgColor theme="6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D6E3BC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rgb="FFC2D69A"/>
      </patternFill>
    </fill>
    <fill>
      <patternFill patternType="solid">
        <fgColor theme="9"/>
        <bgColor rgb="FFC2D69A"/>
      </patternFill>
    </fill>
    <fill>
      <patternFill patternType="solid">
        <fgColor theme="4"/>
        <bgColor rgb="FFC2D69A"/>
      </patternFill>
    </fill>
    <fill>
      <patternFill patternType="solid">
        <fgColor theme="9"/>
        <bgColor rgb="FFD7E4BC"/>
      </patternFill>
    </fill>
    <fill>
      <patternFill patternType="solid">
        <fgColor theme="9"/>
        <bgColor indexed="64"/>
      </patternFill>
    </fill>
  </fills>
  <borders count="2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theme="6" tint="0.39994506668294322"/>
      </top>
      <bottom/>
      <diagonal/>
    </border>
    <border>
      <left/>
      <right style="thick">
        <color theme="6" tint="0.39994506668294322"/>
      </right>
      <top style="medium">
        <color theme="6" tint="0.39994506668294322"/>
      </top>
      <bottom/>
      <diagonal/>
    </border>
    <border>
      <left/>
      <right style="thick">
        <color theme="6" tint="0.39994506668294322"/>
      </right>
      <top/>
      <bottom/>
      <diagonal/>
    </border>
    <border>
      <left style="thin">
        <color theme="0"/>
      </left>
      <right style="thick">
        <color theme="6" tint="0.39994506668294322"/>
      </right>
      <top style="thin">
        <color theme="0"/>
      </top>
      <bottom style="thin">
        <color theme="0"/>
      </bottom>
      <diagonal/>
    </border>
    <border>
      <left/>
      <right/>
      <top/>
      <bottom style="thick">
        <color theme="6" tint="0.39994506668294322"/>
      </bottom>
      <diagonal/>
    </border>
    <border>
      <left/>
      <right style="thick">
        <color theme="6" tint="0.39994506668294322"/>
      </right>
      <top/>
      <bottom style="thick">
        <color theme="6" tint="0.39994506668294322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/>
      <right/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thick">
        <color rgb="FFFFFFFF"/>
      </right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thick">
        <color rgb="FFFFFFFF"/>
      </right>
      <top style="thick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theme="6"/>
      </right>
      <top style="medium">
        <color rgb="FFFFFFFF"/>
      </top>
      <bottom style="medium">
        <color theme="6"/>
      </bottom>
      <diagonal/>
    </border>
    <border>
      <left/>
      <right style="medium">
        <color theme="6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theme="6"/>
      </right>
      <top style="thick">
        <color rgb="FFFFFFFF"/>
      </top>
      <bottom/>
      <diagonal/>
    </border>
    <border>
      <left style="medium">
        <color rgb="FFFFFFFF"/>
      </left>
      <right style="medium">
        <color theme="6"/>
      </right>
      <top/>
      <bottom style="medium">
        <color rgb="FFFFFFFF"/>
      </bottom>
      <diagonal/>
    </border>
    <border>
      <left style="medium">
        <color rgb="FFFFFFFF"/>
      </left>
      <right style="medium">
        <color theme="6"/>
      </right>
      <top style="medium">
        <color rgb="FFFFFFFF"/>
      </top>
      <bottom/>
      <diagonal/>
    </border>
    <border>
      <left style="medium">
        <color rgb="FFFFFFFF"/>
      </left>
      <right style="thick">
        <color rgb="FFFFFFFF"/>
      </right>
      <top/>
      <bottom style="medium">
        <color theme="6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theme="6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 style="medium">
        <color theme="6"/>
      </bottom>
      <diagonal/>
    </border>
    <border>
      <left style="thick">
        <color rgb="FFFFFFFF"/>
      </left>
      <right/>
      <top style="thick">
        <color rgb="FFFFFFFF"/>
      </top>
      <bottom/>
      <diagonal/>
    </border>
    <border>
      <left style="thick">
        <color rgb="FFFFFFFF"/>
      </left>
      <right/>
      <top/>
      <bottom/>
      <diagonal/>
    </border>
    <border>
      <left style="thick">
        <color rgb="FFFFFFFF"/>
      </left>
      <right/>
      <top style="medium">
        <color rgb="FFFFFFFF"/>
      </top>
      <bottom style="medium">
        <color rgb="FFFFFFFF"/>
      </bottom>
      <diagonal/>
    </border>
    <border>
      <left style="thick">
        <color rgb="FFFFFFFF"/>
      </left>
      <right/>
      <top style="medium">
        <color rgb="FFFFFFFF"/>
      </top>
      <bottom style="medium">
        <color theme="6"/>
      </bottom>
      <diagonal/>
    </border>
    <border>
      <left/>
      <right style="medium">
        <color rgb="FFFFFFFF"/>
      </right>
      <top style="thick">
        <color rgb="FFFFFFFF"/>
      </top>
      <bottom/>
      <diagonal/>
    </border>
    <border>
      <left/>
      <right style="medium">
        <color theme="6"/>
      </right>
      <top/>
      <bottom/>
      <diagonal/>
    </border>
    <border>
      <left/>
      <right style="medium">
        <color theme="6"/>
      </right>
      <top/>
      <bottom style="medium">
        <color rgb="FFFFFFFF"/>
      </bottom>
      <diagonal/>
    </border>
    <border>
      <left style="medium">
        <color theme="6"/>
      </left>
      <right/>
      <top style="medium">
        <color theme="6"/>
      </top>
      <bottom/>
      <diagonal/>
    </border>
    <border>
      <left style="medium">
        <color theme="6"/>
      </left>
      <right/>
      <top/>
      <bottom/>
      <diagonal/>
    </border>
    <border>
      <left style="medium">
        <color theme="6"/>
      </left>
      <right/>
      <top/>
      <bottom style="medium">
        <color theme="6"/>
      </bottom>
      <diagonal/>
    </border>
    <border>
      <left style="medium">
        <color theme="6"/>
      </left>
      <right/>
      <top style="medium">
        <color theme="6"/>
      </top>
      <bottom style="medium">
        <color theme="6"/>
      </bottom>
      <diagonal/>
    </border>
    <border>
      <left style="medium">
        <color theme="6"/>
      </left>
      <right/>
      <top style="medium">
        <color theme="6"/>
      </top>
      <bottom style="thick">
        <color theme="6"/>
      </bottom>
      <diagonal/>
    </border>
    <border>
      <left/>
      <right style="thick">
        <color theme="6"/>
      </right>
      <top/>
      <bottom/>
      <diagonal/>
    </border>
    <border>
      <left/>
      <right style="thick">
        <color theme="6"/>
      </right>
      <top/>
      <bottom style="medium">
        <color theme="6"/>
      </bottom>
      <diagonal/>
    </border>
    <border>
      <left style="medium">
        <color theme="6"/>
      </left>
      <right/>
      <top/>
      <bottom style="dashed">
        <color theme="6"/>
      </bottom>
      <diagonal/>
    </border>
    <border>
      <left style="medium">
        <color theme="6"/>
      </left>
      <right/>
      <top style="dashed">
        <color theme="6"/>
      </top>
      <bottom style="dashed">
        <color theme="6"/>
      </bottom>
      <diagonal/>
    </border>
    <border>
      <left style="medium">
        <color theme="6"/>
      </left>
      <right/>
      <top style="dashed">
        <color theme="6"/>
      </top>
      <bottom/>
      <diagonal/>
    </border>
    <border>
      <left style="thin">
        <color theme="0"/>
      </left>
      <right style="thin">
        <color theme="0"/>
      </right>
      <top style="medium">
        <color theme="6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6"/>
      </bottom>
      <diagonal/>
    </border>
    <border>
      <left style="thin">
        <color theme="0"/>
      </left>
      <right/>
      <top style="thin">
        <color theme="0"/>
      </top>
      <bottom style="medium">
        <color theme="6"/>
      </bottom>
      <diagonal/>
    </border>
    <border>
      <left style="thin">
        <color theme="0"/>
      </left>
      <right/>
      <top style="medium">
        <color theme="6"/>
      </top>
      <bottom style="thin">
        <color theme="0"/>
      </bottom>
      <diagonal/>
    </border>
    <border>
      <left/>
      <right style="thin">
        <color theme="0"/>
      </right>
      <top style="medium">
        <color theme="6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theme="6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theme="6"/>
      </left>
      <right style="thin">
        <color theme="0"/>
      </right>
      <top style="medium">
        <color theme="6"/>
      </top>
      <bottom style="thin">
        <color theme="0"/>
      </bottom>
      <diagonal/>
    </border>
    <border>
      <left style="medium">
        <color theme="6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6"/>
      </left>
      <right style="thin">
        <color theme="0"/>
      </right>
      <top style="thin">
        <color theme="0"/>
      </top>
      <bottom style="medium">
        <color theme="6"/>
      </bottom>
      <diagonal/>
    </border>
    <border>
      <left style="medium">
        <color theme="6"/>
      </left>
      <right style="thin">
        <color theme="0"/>
      </right>
      <top style="thin">
        <color theme="0"/>
      </top>
      <bottom/>
      <diagonal/>
    </border>
    <border>
      <left style="medium">
        <color theme="6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medium">
        <color theme="6"/>
      </top>
      <bottom style="medium">
        <color theme="6"/>
      </bottom>
      <diagonal/>
    </border>
    <border>
      <left/>
      <right style="thin">
        <color theme="0"/>
      </right>
      <top style="medium">
        <color theme="6"/>
      </top>
      <bottom style="medium">
        <color theme="6"/>
      </bottom>
      <diagonal/>
    </border>
    <border>
      <left style="thin">
        <color theme="0"/>
      </left>
      <right/>
      <top style="medium">
        <color theme="6"/>
      </top>
      <bottom style="medium">
        <color theme="6"/>
      </bottom>
      <diagonal/>
    </border>
    <border>
      <left style="medium">
        <color theme="6"/>
      </left>
      <right style="thin">
        <color theme="0"/>
      </right>
      <top style="medium">
        <color theme="6"/>
      </top>
      <bottom style="medium">
        <color theme="6"/>
      </bottom>
      <diagonal/>
    </border>
    <border>
      <left style="thin">
        <color rgb="FF000000"/>
      </left>
      <right/>
      <top style="thin">
        <color rgb="FF000000"/>
      </top>
      <bottom style="thin">
        <color theme="0"/>
      </bottom>
      <diagonal/>
    </border>
    <border>
      <left style="thin">
        <color rgb="FF000000"/>
      </left>
      <right/>
      <top style="thin">
        <color theme="0"/>
      </top>
      <bottom style="thin">
        <color theme="0"/>
      </bottom>
      <diagonal/>
    </border>
    <border>
      <left/>
      <right style="thick">
        <color theme="6"/>
      </right>
      <top/>
      <bottom style="thick">
        <color theme="6"/>
      </bottom>
      <diagonal/>
    </border>
    <border>
      <left style="thin">
        <color theme="0"/>
      </left>
      <right style="thick">
        <color theme="6"/>
      </right>
      <top style="medium">
        <color theme="6"/>
      </top>
      <bottom style="thin">
        <color theme="0"/>
      </bottom>
      <diagonal/>
    </border>
    <border>
      <left style="thin">
        <color theme="0"/>
      </left>
      <right style="thick">
        <color theme="6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theme="6"/>
      </right>
      <top style="thin">
        <color theme="0"/>
      </top>
      <bottom style="medium">
        <color theme="6"/>
      </bottom>
      <diagonal/>
    </border>
    <border>
      <left style="thin">
        <color theme="0"/>
      </left>
      <right style="thick">
        <color theme="6"/>
      </right>
      <top style="medium">
        <color theme="6"/>
      </top>
      <bottom style="medium">
        <color theme="6"/>
      </bottom>
      <diagonal/>
    </border>
    <border>
      <left style="thin">
        <color theme="0"/>
      </left>
      <right style="thick">
        <color theme="6"/>
      </right>
      <top/>
      <bottom style="thin">
        <color theme="0"/>
      </bottom>
      <diagonal/>
    </border>
    <border>
      <left style="thin">
        <color rgb="FF000000"/>
      </left>
      <right style="thin">
        <color rgb="FF000000"/>
      </right>
      <top style="thin">
        <color theme="0"/>
      </top>
      <bottom style="thick">
        <color theme="6"/>
      </bottom>
      <diagonal/>
    </border>
    <border>
      <left/>
      <right style="thin">
        <color theme="0"/>
      </right>
      <top/>
      <bottom style="thick">
        <color theme="6"/>
      </bottom>
      <diagonal/>
    </border>
    <border>
      <left style="thin">
        <color theme="0"/>
      </left>
      <right style="thin">
        <color theme="0"/>
      </right>
      <top/>
      <bottom style="thick">
        <color theme="6"/>
      </bottom>
      <diagonal/>
    </border>
    <border>
      <left style="thin">
        <color theme="0"/>
      </left>
      <right/>
      <top/>
      <bottom style="thick">
        <color theme="6"/>
      </bottom>
      <diagonal/>
    </border>
    <border>
      <left/>
      <right style="thin">
        <color rgb="FF000000"/>
      </right>
      <top/>
      <bottom style="thick">
        <color theme="6"/>
      </bottom>
      <diagonal/>
    </border>
    <border>
      <left style="thin">
        <color theme="0"/>
      </left>
      <right style="thick">
        <color theme="6"/>
      </right>
      <top/>
      <bottom/>
      <diagonal/>
    </border>
    <border>
      <left style="thin">
        <color rgb="FF000000"/>
      </left>
      <right style="thin">
        <color theme="0"/>
      </right>
      <top style="dotted">
        <color theme="0"/>
      </top>
      <bottom style="medium">
        <color theme="6"/>
      </bottom>
      <diagonal/>
    </border>
    <border>
      <left style="thin">
        <color theme="0"/>
      </left>
      <right style="thin">
        <color theme="0"/>
      </right>
      <top style="dotted">
        <color theme="0"/>
      </top>
      <bottom style="medium">
        <color theme="6"/>
      </bottom>
      <diagonal/>
    </border>
    <border>
      <left/>
      <right style="thin">
        <color theme="0"/>
      </right>
      <top style="dotted">
        <color theme="0"/>
      </top>
      <bottom style="medium">
        <color theme="6"/>
      </bottom>
      <diagonal/>
    </border>
    <border>
      <left style="thin">
        <color theme="0"/>
      </left>
      <right style="thin">
        <color rgb="FF000000"/>
      </right>
      <top style="dotted">
        <color theme="0"/>
      </top>
      <bottom style="medium">
        <color theme="6"/>
      </bottom>
      <diagonal/>
    </border>
    <border>
      <left style="thin">
        <color theme="0"/>
      </left>
      <right/>
      <top style="dotted">
        <color theme="0"/>
      </top>
      <bottom style="medium">
        <color theme="6"/>
      </bottom>
      <diagonal/>
    </border>
    <border>
      <left style="thin">
        <color theme="0"/>
      </left>
      <right style="thick">
        <color theme="6"/>
      </right>
      <top style="dotted">
        <color theme="0"/>
      </top>
      <bottom style="medium">
        <color theme="6"/>
      </bottom>
      <diagonal/>
    </border>
    <border>
      <left style="thick">
        <color theme="6"/>
      </left>
      <right/>
      <top/>
      <bottom/>
      <diagonal/>
    </border>
    <border>
      <left style="thick">
        <color theme="6"/>
      </left>
      <right style="thin">
        <color theme="0"/>
      </right>
      <top style="dotted">
        <color theme="0"/>
      </top>
      <bottom style="medium">
        <color theme="6"/>
      </bottom>
      <diagonal/>
    </border>
    <border>
      <left style="thick">
        <color theme="6"/>
      </left>
      <right style="thin">
        <color theme="0"/>
      </right>
      <top style="medium">
        <color theme="6"/>
      </top>
      <bottom style="thin">
        <color theme="0"/>
      </bottom>
      <diagonal/>
    </border>
    <border>
      <left style="thick">
        <color theme="6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6"/>
      </left>
      <right style="thin">
        <color theme="0"/>
      </right>
      <top style="thin">
        <color theme="0"/>
      </top>
      <bottom style="medium">
        <color theme="6"/>
      </bottom>
      <diagonal/>
    </border>
    <border>
      <left style="thick">
        <color theme="6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ck">
        <color theme="6"/>
      </right>
      <top style="thin">
        <color theme="0"/>
      </top>
      <bottom/>
      <diagonal/>
    </border>
    <border>
      <left style="thick">
        <color theme="6"/>
      </left>
      <right style="thin">
        <color theme="0"/>
      </right>
      <top/>
      <bottom style="thin">
        <color theme="0"/>
      </bottom>
      <diagonal/>
    </border>
    <border>
      <left style="thick">
        <color theme="6"/>
      </left>
      <right style="thin">
        <color theme="0"/>
      </right>
      <top style="medium">
        <color theme="6"/>
      </top>
      <bottom style="medium">
        <color theme="6"/>
      </bottom>
      <diagonal/>
    </border>
    <border>
      <left style="thick">
        <color theme="6"/>
      </left>
      <right style="thin">
        <color theme="0"/>
      </right>
      <top/>
      <bottom style="thick">
        <color theme="6"/>
      </bottom>
      <diagonal/>
    </border>
    <border>
      <left style="thin">
        <color theme="0"/>
      </left>
      <right style="thick">
        <color theme="6"/>
      </right>
      <top/>
      <bottom style="thick">
        <color theme="6"/>
      </bottom>
      <diagonal/>
    </border>
    <border>
      <left/>
      <right style="thin">
        <color theme="0"/>
      </right>
      <top style="medium">
        <color theme="6"/>
      </top>
      <bottom/>
      <diagonal/>
    </border>
    <border>
      <left style="thin">
        <color theme="0"/>
      </left>
      <right style="thin">
        <color theme="0"/>
      </right>
      <top style="medium">
        <color theme="6"/>
      </top>
      <bottom/>
      <diagonal/>
    </border>
    <border>
      <left style="thin">
        <color theme="0"/>
      </left>
      <right style="thick">
        <color theme="6"/>
      </right>
      <top style="medium">
        <color theme="6"/>
      </top>
      <bottom/>
      <diagonal/>
    </border>
    <border>
      <left/>
      <right style="thin">
        <color theme="0"/>
      </right>
      <top/>
      <bottom style="medium">
        <color theme="6"/>
      </bottom>
      <diagonal/>
    </border>
    <border>
      <left style="thin">
        <color theme="0"/>
      </left>
      <right style="thin">
        <color theme="0"/>
      </right>
      <top/>
      <bottom style="medium">
        <color theme="6"/>
      </bottom>
      <diagonal/>
    </border>
    <border>
      <left style="thin">
        <color theme="0"/>
      </left>
      <right style="thick">
        <color theme="6"/>
      </right>
      <top/>
      <bottom style="medium">
        <color theme="6"/>
      </bottom>
      <diagonal/>
    </border>
    <border>
      <left/>
      <right style="thin">
        <color theme="0"/>
      </right>
      <top/>
      <bottom style="dashed">
        <color theme="6"/>
      </bottom>
      <diagonal/>
    </border>
    <border>
      <left style="thin">
        <color theme="0"/>
      </left>
      <right style="thin">
        <color theme="0"/>
      </right>
      <top/>
      <bottom style="dashed">
        <color theme="6"/>
      </bottom>
      <diagonal/>
    </border>
    <border>
      <left style="thin">
        <color theme="0"/>
      </left>
      <right style="thick">
        <color theme="6"/>
      </right>
      <top/>
      <bottom style="dashed">
        <color theme="6"/>
      </bottom>
      <diagonal/>
    </border>
    <border>
      <left/>
      <right style="thin">
        <color theme="0"/>
      </right>
      <top style="dashed">
        <color theme="6"/>
      </top>
      <bottom/>
      <diagonal/>
    </border>
    <border>
      <left style="thin">
        <color theme="0"/>
      </left>
      <right style="thin">
        <color theme="0"/>
      </right>
      <top style="dashed">
        <color theme="6"/>
      </top>
      <bottom/>
      <diagonal/>
    </border>
    <border>
      <left style="thin">
        <color theme="0"/>
      </left>
      <right style="thick">
        <color theme="6"/>
      </right>
      <top style="dashed">
        <color theme="6"/>
      </top>
      <bottom/>
      <diagonal/>
    </border>
    <border>
      <left/>
      <right style="thin">
        <color theme="0"/>
      </right>
      <top style="dashed">
        <color theme="6"/>
      </top>
      <bottom style="dashed">
        <color theme="6"/>
      </bottom>
      <diagonal/>
    </border>
    <border>
      <left style="thin">
        <color theme="0"/>
      </left>
      <right style="thin">
        <color theme="0"/>
      </right>
      <top style="dashed">
        <color theme="6"/>
      </top>
      <bottom style="dashed">
        <color theme="6"/>
      </bottom>
      <diagonal/>
    </border>
    <border>
      <left style="thin">
        <color theme="0"/>
      </left>
      <right style="thick">
        <color theme="6"/>
      </right>
      <top style="dashed">
        <color theme="6"/>
      </top>
      <bottom style="dashed">
        <color theme="6"/>
      </bottom>
      <diagonal/>
    </border>
    <border>
      <left/>
      <right style="thin">
        <color theme="0"/>
      </right>
      <top style="medium">
        <color theme="6"/>
      </top>
      <bottom style="thick">
        <color theme="6"/>
      </bottom>
      <diagonal/>
    </border>
    <border>
      <left style="thin">
        <color theme="0"/>
      </left>
      <right style="thin">
        <color theme="0"/>
      </right>
      <top style="medium">
        <color theme="6"/>
      </top>
      <bottom style="thick">
        <color theme="6"/>
      </bottom>
      <diagonal/>
    </border>
    <border>
      <left style="thin">
        <color theme="0"/>
      </left>
      <right style="thick">
        <color theme="6"/>
      </right>
      <top style="medium">
        <color theme="6"/>
      </top>
      <bottom style="thick">
        <color theme="6"/>
      </bottom>
      <diagonal/>
    </border>
    <border>
      <left/>
      <right/>
      <top style="medium">
        <color theme="6"/>
      </top>
      <bottom/>
      <diagonal/>
    </border>
    <border>
      <left style="medium">
        <color theme="6"/>
      </left>
      <right/>
      <top style="thin">
        <color theme="0"/>
      </top>
      <bottom style="thin">
        <color theme="0"/>
      </bottom>
      <diagonal/>
    </border>
    <border>
      <left style="medium">
        <color theme="6"/>
      </left>
      <right/>
      <top style="thin">
        <color theme="0"/>
      </top>
      <bottom style="thick">
        <color theme="6"/>
      </bottom>
      <diagonal/>
    </border>
    <border>
      <left style="thin">
        <color theme="0"/>
      </left>
      <right/>
      <top style="medium">
        <color theme="6"/>
      </top>
      <bottom style="thick">
        <color theme="6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dotted">
        <color theme="0"/>
      </top>
      <bottom/>
      <diagonal/>
    </border>
    <border>
      <left style="thin">
        <color theme="6"/>
      </left>
      <right style="thin">
        <color theme="0"/>
      </right>
      <top style="thin">
        <color theme="6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6"/>
      </top>
      <bottom style="thin">
        <color theme="0"/>
      </bottom>
      <diagonal/>
    </border>
    <border>
      <left style="thin">
        <color theme="6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6"/>
      </left>
      <right style="thin">
        <color theme="0"/>
      </right>
      <top style="thin">
        <color theme="0"/>
      </top>
      <bottom style="thin">
        <color theme="6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6"/>
      </bottom>
      <diagonal/>
    </border>
    <border>
      <left/>
      <right style="thick">
        <color theme="6"/>
      </right>
      <top style="medium">
        <color theme="6"/>
      </top>
      <bottom/>
      <diagonal/>
    </border>
    <border>
      <left style="thin">
        <color theme="0"/>
      </left>
      <right style="thick">
        <color theme="6"/>
      </right>
      <top style="dotted">
        <color theme="0"/>
      </top>
      <bottom/>
      <diagonal/>
    </border>
    <border>
      <left style="thin">
        <color theme="0"/>
      </left>
      <right style="thick">
        <color theme="6"/>
      </right>
      <top style="thin">
        <color theme="6"/>
      </top>
      <bottom style="thin">
        <color theme="0"/>
      </bottom>
      <diagonal/>
    </border>
    <border>
      <left style="thin">
        <color theme="0"/>
      </left>
      <right style="thick">
        <color theme="6"/>
      </right>
      <top style="thin">
        <color theme="0"/>
      </top>
      <bottom style="thin">
        <color theme="6"/>
      </bottom>
      <diagonal/>
    </border>
    <border>
      <left style="medium">
        <color theme="6"/>
      </left>
      <right/>
      <top/>
      <bottom style="thin">
        <color theme="0"/>
      </bottom>
      <diagonal/>
    </border>
    <border>
      <left style="medium">
        <color theme="6"/>
      </left>
      <right/>
      <top/>
      <bottom style="thick">
        <color theme="6"/>
      </bottom>
      <diagonal/>
    </border>
    <border>
      <left style="medium">
        <color theme="6"/>
      </left>
      <right style="thin">
        <color theme="0"/>
      </right>
      <top style="thin">
        <color theme="0"/>
      </top>
      <bottom style="thick">
        <color theme="6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6"/>
      </bottom>
      <diagonal/>
    </border>
    <border>
      <left style="thin">
        <color theme="0"/>
      </left>
      <right style="thick">
        <color theme="6"/>
      </right>
      <top style="thin">
        <color theme="0"/>
      </top>
      <bottom style="thick">
        <color theme="6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ck">
        <color theme="0"/>
      </top>
      <bottom/>
      <diagonal/>
    </border>
    <border>
      <left/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 style="medium">
        <color theme="6"/>
      </left>
      <right style="thin">
        <color theme="0"/>
      </right>
      <top style="medium">
        <color theme="6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medium">
        <color theme="6"/>
      </top>
      <bottom style="thick">
        <color theme="0"/>
      </bottom>
      <diagonal/>
    </border>
    <border>
      <left style="thin">
        <color theme="0"/>
      </left>
      <right style="thick">
        <color theme="6"/>
      </right>
      <top style="medium">
        <color theme="6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 style="thin">
        <color theme="0"/>
      </left>
      <right style="thin">
        <color theme="0"/>
      </right>
      <top style="thick">
        <color theme="0"/>
      </top>
      <bottom style="thin">
        <color theme="0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ck">
        <color theme="0"/>
      </top>
      <bottom style="thin">
        <color theme="0"/>
      </bottom>
      <diagonal/>
    </border>
    <border>
      <left/>
      <right/>
      <top style="thin">
        <color theme="6"/>
      </top>
      <bottom/>
      <diagonal/>
    </border>
    <border>
      <left/>
      <right/>
      <top/>
      <bottom style="thick">
        <color theme="6"/>
      </bottom>
      <diagonal/>
    </border>
    <border>
      <left/>
      <right style="medium">
        <color theme="6"/>
      </right>
      <top style="thin">
        <color theme="0"/>
      </top>
      <bottom style="thin">
        <color theme="0"/>
      </bottom>
      <diagonal/>
    </border>
    <border>
      <left style="medium">
        <color theme="6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dotted">
        <color theme="0"/>
      </top>
      <bottom style="thin">
        <color theme="6"/>
      </bottom>
      <diagonal/>
    </border>
    <border>
      <left style="thin">
        <color theme="6"/>
      </left>
      <right style="thick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6"/>
      </bottom>
      <diagonal/>
    </border>
    <border>
      <left/>
      <right style="thick">
        <color theme="6"/>
      </right>
      <top style="thin">
        <color theme="0"/>
      </top>
      <bottom style="thin">
        <color theme="6"/>
      </bottom>
      <diagonal/>
    </border>
    <border>
      <left style="medium">
        <color theme="6"/>
      </left>
      <right/>
      <top style="thin">
        <color theme="6"/>
      </top>
      <bottom/>
      <diagonal/>
    </border>
    <border>
      <left style="thin">
        <color theme="0"/>
      </left>
      <right style="thin">
        <color theme="0"/>
      </right>
      <top style="thin">
        <color theme="6"/>
      </top>
      <bottom style="thin">
        <color theme="6"/>
      </bottom>
      <diagonal/>
    </border>
    <border>
      <left style="thin">
        <color theme="0"/>
      </left>
      <right style="thin">
        <color theme="0"/>
      </right>
      <top style="thin">
        <color theme="6"/>
      </top>
      <bottom/>
      <diagonal/>
    </border>
    <border>
      <left style="thin">
        <color theme="0"/>
      </left>
      <right style="thick">
        <color theme="6"/>
      </right>
      <top style="thin">
        <color theme="6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/>
      <bottom style="thick">
        <color theme="0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/>
      <diagonal/>
    </border>
    <border>
      <left style="thin">
        <color theme="6" tint="-0.24994659260841701"/>
      </left>
      <right style="thin">
        <color theme="6" tint="-0.24994659260841701"/>
      </right>
      <top/>
      <bottom style="thick">
        <color theme="0"/>
      </bottom>
      <diagonal/>
    </border>
    <border>
      <left/>
      <right style="thin">
        <color theme="6" tint="-0.24994659260841701"/>
      </right>
      <top/>
      <bottom style="thin">
        <color theme="6" tint="-0.24994659260841701"/>
      </bottom>
      <diagonal/>
    </border>
    <border>
      <left/>
      <right/>
      <top/>
      <bottom style="thin">
        <color theme="6" tint="-0.24994659260841701"/>
      </bottom>
      <diagonal/>
    </border>
    <border>
      <left style="thin">
        <color theme="6" tint="-0.24994659260841701"/>
      </left>
      <right/>
      <top/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/>
      </right>
      <top style="thin">
        <color theme="6" tint="-0.24994659260841701"/>
      </top>
      <bottom/>
      <diagonal/>
    </border>
    <border>
      <left style="thin">
        <color theme="6"/>
      </left>
      <right/>
      <top style="thin">
        <color theme="6" tint="-0.24994659260841701"/>
      </top>
      <bottom/>
      <diagonal/>
    </border>
    <border>
      <left style="thin">
        <color theme="6" tint="-0.24994659260841701"/>
      </left>
      <right style="thick">
        <color theme="6" tint="-0.24994659260841701"/>
      </right>
      <top style="thin">
        <color theme="6" tint="-0.24994659260841701"/>
      </top>
      <bottom/>
      <diagonal/>
    </border>
    <border>
      <left style="thin">
        <color theme="6" tint="-0.24994659260841701"/>
      </left>
      <right style="thin">
        <color theme="6"/>
      </right>
      <top/>
      <bottom style="thick">
        <color theme="0"/>
      </bottom>
      <diagonal/>
    </border>
    <border>
      <left style="thin">
        <color theme="6" tint="-0.24994659260841701"/>
      </left>
      <right style="thick">
        <color theme="6" tint="-0.24994659260841701"/>
      </right>
      <top/>
      <bottom style="thick">
        <color theme="0"/>
      </bottom>
      <diagonal/>
    </border>
    <border>
      <left style="thin">
        <color theme="6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theme="6" tint="-0.24994659260841701"/>
      </right>
      <top style="thin">
        <color theme="0"/>
      </top>
      <bottom style="thin">
        <color theme="0"/>
      </bottom>
      <diagonal/>
    </border>
    <border>
      <left style="thin">
        <color theme="6" tint="-0.24994659260841701"/>
      </left>
      <right style="thin">
        <color theme="0"/>
      </right>
      <top style="thin">
        <color theme="0"/>
      </top>
      <bottom style="thick">
        <color theme="6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6" tint="-0.24994659260841701"/>
      </bottom>
      <diagonal/>
    </border>
    <border>
      <left/>
      <right style="thin">
        <color theme="0"/>
      </right>
      <top style="thin">
        <color theme="0"/>
      </top>
      <bottom style="thick">
        <color theme="6" tint="-0.24994659260841701"/>
      </bottom>
      <diagonal/>
    </border>
    <border>
      <left style="thin">
        <color theme="0"/>
      </left>
      <right style="thick">
        <color theme="6" tint="-0.24994659260841701"/>
      </right>
      <top style="thin">
        <color theme="0"/>
      </top>
      <bottom style="thick">
        <color theme="6" tint="-0.24994659260841701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/>
      <diagonal/>
    </border>
    <border>
      <left/>
      <right style="thin">
        <color theme="6" tint="-0.24994659260841701"/>
      </right>
      <top style="thin">
        <color theme="6" tint="-0.24994659260841701"/>
      </top>
      <bottom/>
      <diagonal/>
    </border>
    <border>
      <left/>
      <right/>
      <top style="thin">
        <color theme="6" tint="-0.24994659260841701"/>
      </top>
      <bottom/>
      <diagonal/>
    </border>
    <border>
      <left/>
      <right style="thick">
        <color theme="6" tint="-0.24994659260841701"/>
      </right>
      <top style="thin">
        <color theme="6" tint="-0.24994659260841701"/>
      </top>
      <bottom/>
      <diagonal/>
    </border>
    <border>
      <left/>
      <right style="thick">
        <color theme="6" tint="-0.24994659260841701"/>
      </right>
      <top/>
      <bottom style="thin">
        <color theme="6" tint="-0.24994659260841701"/>
      </bottom>
      <diagonal/>
    </border>
    <border>
      <left style="thick">
        <color rgb="FF76923C"/>
      </left>
      <right/>
      <top style="thick">
        <color rgb="FF76923C"/>
      </top>
      <bottom/>
      <diagonal/>
    </border>
    <border>
      <left/>
      <right style="thick">
        <color rgb="FF76923C"/>
      </right>
      <top style="thick">
        <color rgb="FF76923C"/>
      </top>
      <bottom style="medium">
        <color auto="1"/>
      </bottom>
      <diagonal/>
    </border>
    <border>
      <left/>
      <right/>
      <top style="thick">
        <color rgb="FF76923C"/>
      </top>
      <bottom style="medium">
        <color auto="1"/>
      </bottom>
      <diagonal/>
    </border>
    <border>
      <left style="thick">
        <color rgb="FF76923C"/>
      </left>
      <right/>
      <top/>
      <bottom style="thick">
        <color rgb="FFFFFFFF"/>
      </bottom>
      <diagonal/>
    </border>
    <border>
      <left/>
      <right/>
      <top/>
      <bottom style="thick">
        <color rgb="FFFFFFFF"/>
      </bottom>
      <diagonal/>
    </border>
    <border>
      <left/>
      <right/>
      <top style="medium">
        <color auto="1"/>
      </top>
      <bottom style="thick">
        <color rgb="FFFFFFFF"/>
      </bottom>
      <diagonal/>
    </border>
    <border>
      <left/>
      <right style="thick">
        <color rgb="FF76923C"/>
      </right>
      <top style="medium">
        <color auto="1"/>
      </top>
      <bottom style="thick">
        <color rgb="FFFFFFFF"/>
      </bottom>
      <diagonal/>
    </border>
    <border>
      <left style="thick">
        <color rgb="FF76923C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thick">
        <color rgb="FF76923C"/>
      </right>
      <top/>
      <bottom style="medium">
        <color rgb="FFFFFFFF"/>
      </bottom>
      <diagonal/>
    </border>
    <border>
      <left style="thick">
        <color rgb="FF76923C"/>
      </left>
      <right/>
      <top/>
      <bottom style="thick">
        <color rgb="FF76923C"/>
      </bottom>
      <diagonal/>
    </border>
    <border>
      <left/>
      <right/>
      <top/>
      <bottom style="thick">
        <color rgb="FF76923C"/>
      </bottom>
      <diagonal/>
    </border>
    <border>
      <left/>
      <right style="thick">
        <color rgb="FF76923C"/>
      </right>
      <top/>
      <bottom style="thick">
        <color rgb="FF76923C"/>
      </bottom>
      <diagonal/>
    </border>
    <border>
      <left/>
      <right style="thick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/>
      </left>
      <right style="thick">
        <color theme="6" tint="-0.24994659260841701"/>
      </right>
      <top/>
      <bottom style="thick">
        <color theme="0"/>
      </bottom>
      <diagonal/>
    </border>
    <border>
      <left style="thick">
        <color rgb="FF76923C"/>
      </left>
      <right/>
      <top/>
      <bottom/>
      <diagonal/>
    </border>
    <border>
      <left/>
      <right style="thick">
        <color rgb="FF76923C"/>
      </right>
      <top/>
      <bottom/>
      <diagonal/>
    </border>
    <border>
      <left style="thick">
        <color rgb="FF76923C"/>
      </left>
      <right/>
      <top style="medium">
        <color theme="0"/>
      </top>
      <bottom style="medium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thick">
        <color rgb="FF76923C"/>
      </right>
      <top style="medium">
        <color theme="0"/>
      </top>
      <bottom style="medium">
        <color rgb="FFFFFFFF"/>
      </bottom>
      <diagonal/>
    </border>
    <border>
      <left style="thin">
        <color theme="6" tint="-0.24994659260841701"/>
      </left>
      <right/>
      <top/>
      <bottom/>
      <diagonal/>
    </border>
    <border>
      <left/>
      <right style="thick">
        <color theme="6" tint="-0.24994659260841701"/>
      </right>
      <top/>
      <bottom/>
      <diagonal/>
    </border>
    <border>
      <left style="thin">
        <color theme="6" tint="-0.24994659260841701"/>
      </left>
      <right/>
      <top/>
      <bottom style="thick">
        <color theme="6" tint="-0.24994659260841701"/>
      </bottom>
      <diagonal/>
    </border>
    <border>
      <left/>
      <right/>
      <top/>
      <bottom style="thick">
        <color theme="6" tint="-0.24994659260841701"/>
      </bottom>
      <diagonal/>
    </border>
    <border>
      <left/>
      <right style="thick">
        <color theme="6" tint="-0.24994659260841701"/>
      </right>
      <top/>
      <bottom style="thick">
        <color theme="6" tint="-0.24994659260841701"/>
      </bottom>
      <diagonal/>
    </border>
    <border>
      <left/>
      <right style="thick">
        <color theme="6" tint="-0.24994659260841701"/>
      </right>
      <top style="thin">
        <color theme="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theme="0"/>
      </bottom>
      <diagonal/>
    </border>
  </borders>
  <cellStyleXfs count="18">
    <xf numFmtId="0" fontId="0" fillId="0" borderId="0"/>
    <xf numFmtId="0" fontId="2" fillId="0" borderId="0" applyNumberFormat="0" applyFont="0" applyBorder="0" applyProtection="0"/>
    <xf numFmtId="0" fontId="3" fillId="0" borderId="0" applyNumberFormat="0" applyBorder="0" applyProtection="0"/>
    <xf numFmtId="0" fontId="1" fillId="0" borderId="0"/>
    <xf numFmtId="9" fontId="2" fillId="0" borderId="0" applyFont="0" applyFill="0" applyBorder="0" applyAlignment="0" applyProtection="0"/>
    <xf numFmtId="0" fontId="46" fillId="32" borderId="0" applyNumberFormat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</cellStyleXfs>
  <cellXfs count="852">
    <xf numFmtId="0" fontId="0" fillId="0" borderId="0" xfId="0"/>
    <xf numFmtId="0" fontId="0" fillId="0" borderId="0" xfId="2" applyFont="1" applyFill="1" applyAlignment="1" applyProtection="1"/>
    <xf numFmtId="0" fontId="0" fillId="2" borderId="0" xfId="2" applyFont="1" applyFill="1" applyAlignment="1" applyProtection="1"/>
    <xf numFmtId="0" fontId="5" fillId="0" borderId="0" xfId="2" applyFont="1" applyFill="1" applyAlignment="1" applyProtection="1"/>
    <xf numFmtId="0" fontId="5" fillId="0" borderId="0" xfId="0" applyFont="1"/>
    <xf numFmtId="0" fontId="6" fillId="2" borderId="0" xfId="2" applyFont="1" applyFill="1" applyAlignment="1" applyProtection="1"/>
    <xf numFmtId="3" fontId="5" fillId="3" borderId="1" xfId="2" applyNumberFormat="1" applyFont="1" applyFill="1" applyBorder="1" applyAlignment="1" applyProtection="1"/>
    <xf numFmtId="0" fontId="5" fillId="2" borderId="0" xfId="2" applyFont="1" applyFill="1" applyAlignment="1" applyProtection="1"/>
    <xf numFmtId="0" fontId="5" fillId="0" borderId="0" xfId="0" applyFont="1" applyAlignment="1">
      <alignment wrapText="1"/>
    </xf>
    <xf numFmtId="3" fontId="5" fillId="0" borderId="0" xfId="0" applyNumberFormat="1" applyFont="1"/>
    <xf numFmtId="3" fontId="5" fillId="4" borderId="0" xfId="0" applyNumberFormat="1" applyFont="1" applyFill="1"/>
    <xf numFmtId="0" fontId="5" fillId="5" borderId="0" xfId="0" applyFont="1" applyFill="1"/>
    <xf numFmtId="3" fontId="5" fillId="6" borderId="1" xfId="2" applyNumberFormat="1" applyFont="1" applyFill="1" applyBorder="1" applyAlignment="1" applyProtection="1"/>
    <xf numFmtId="0" fontId="6" fillId="0" borderId="0" xfId="0" applyFont="1"/>
    <xf numFmtId="0" fontId="5" fillId="0" borderId="0" xfId="0" applyFont="1" applyFill="1" applyBorder="1"/>
    <xf numFmtId="3" fontId="5" fillId="0" borderId="0" xfId="2" applyNumberFormat="1" applyFont="1" applyFill="1" applyBorder="1" applyAlignment="1" applyProtection="1"/>
    <xf numFmtId="3" fontId="5" fillId="12" borderId="2" xfId="2" applyNumberFormat="1" applyFont="1" applyFill="1" applyBorder="1" applyAlignment="1" applyProtection="1"/>
    <xf numFmtId="3" fontId="5" fillId="10" borderId="2" xfId="2" applyNumberFormat="1" applyFont="1" applyFill="1" applyBorder="1" applyAlignment="1" applyProtection="1"/>
    <xf numFmtId="3" fontId="5" fillId="11" borderId="6" xfId="0" applyNumberFormat="1" applyFont="1" applyFill="1" applyBorder="1"/>
    <xf numFmtId="3" fontId="5" fillId="9" borderId="6" xfId="0" applyNumberFormat="1" applyFont="1" applyFill="1" applyBorder="1"/>
    <xf numFmtId="3" fontId="5" fillId="7" borderId="7" xfId="0" applyNumberFormat="1" applyFont="1" applyFill="1" applyBorder="1"/>
    <xf numFmtId="3" fontId="5" fillId="7" borderId="8" xfId="0" applyNumberFormat="1" applyFont="1" applyFill="1" applyBorder="1"/>
    <xf numFmtId="3" fontId="7" fillId="0" borderId="0" xfId="0" applyNumberFormat="1" applyFont="1" applyFill="1" applyBorder="1" applyAlignment="1" applyProtection="1"/>
    <xf numFmtId="3" fontId="5" fillId="0" borderId="0" xfId="0" applyNumberFormat="1" applyFont="1" applyFill="1" applyBorder="1"/>
    <xf numFmtId="3" fontId="5" fillId="6" borderId="1" xfId="2" applyNumberFormat="1" applyFont="1" applyFill="1" applyBorder="1" applyAlignment="1" applyProtection="1">
      <alignment horizontal="center"/>
    </xf>
    <xf numFmtId="3" fontId="8" fillId="0" borderId="0" xfId="2" applyNumberFormat="1" applyFont="1" applyFill="1" applyBorder="1" applyAlignment="1" applyProtection="1"/>
    <xf numFmtId="3" fontId="8" fillId="0" borderId="0" xfId="0" applyNumberFormat="1" applyFont="1" applyFill="1" applyBorder="1"/>
    <xf numFmtId="3" fontId="9" fillId="0" borderId="0" xfId="2" applyNumberFormat="1" applyFont="1" applyFill="1" applyBorder="1" applyAlignment="1" applyProtection="1">
      <alignment horizontal="center"/>
    </xf>
    <xf numFmtId="3" fontId="9" fillId="0" borderId="0" xfId="2" applyNumberFormat="1" applyFont="1" applyFill="1" applyBorder="1" applyAlignment="1" applyProtection="1"/>
    <xf numFmtId="3" fontId="8" fillId="0" borderId="0" xfId="0" applyNumberFormat="1" applyFont="1" applyFill="1" applyBorder="1" applyAlignment="1">
      <alignment wrapText="1"/>
    </xf>
    <xf numFmtId="3" fontId="8" fillId="0" borderId="0" xfId="2" applyNumberFormat="1" applyFont="1" applyFill="1" applyBorder="1" applyAlignment="1" applyProtection="1">
      <alignment wrapText="1"/>
    </xf>
    <xf numFmtId="3" fontId="9" fillId="0" borderId="0" xfId="0" applyNumberFormat="1" applyFont="1" applyFill="1" applyBorder="1"/>
    <xf numFmtId="3" fontId="9" fillId="0" borderId="0" xfId="0" applyNumberFormat="1" applyFont="1" applyFill="1" applyBorder="1" applyAlignment="1">
      <alignment horizontal="center"/>
    </xf>
    <xf numFmtId="3" fontId="9" fillId="13" borderId="0" xfId="2" applyNumberFormat="1" applyFont="1" applyFill="1" applyBorder="1" applyAlignment="1" applyProtection="1">
      <alignment horizontal="center"/>
    </xf>
    <xf numFmtId="3" fontId="9" fillId="13" borderId="0" xfId="2" applyNumberFormat="1" applyFont="1" applyFill="1" applyBorder="1" applyAlignment="1" applyProtection="1">
      <alignment wrapText="1"/>
    </xf>
    <xf numFmtId="3" fontId="9" fillId="13" borderId="0" xfId="2" applyNumberFormat="1" applyFont="1" applyFill="1" applyBorder="1" applyAlignment="1" applyProtection="1"/>
    <xf numFmtId="3" fontId="9" fillId="13" borderId="0" xfId="0" applyNumberFormat="1" applyFont="1" applyFill="1" applyBorder="1"/>
    <xf numFmtId="3" fontId="9" fillId="7" borderId="34" xfId="2" applyNumberFormat="1" applyFont="1" applyFill="1" applyBorder="1" applyAlignment="1" applyProtection="1">
      <alignment horizontal="center" wrapText="1"/>
    </xf>
    <xf numFmtId="3" fontId="9" fillId="7" borderId="33" xfId="2" applyNumberFormat="1" applyFont="1" applyFill="1" applyBorder="1" applyAlignment="1" applyProtection="1">
      <alignment horizontal="center" wrapText="1"/>
    </xf>
    <xf numFmtId="3" fontId="9" fillId="7" borderId="35" xfId="2" applyNumberFormat="1" applyFont="1" applyFill="1" applyBorder="1" applyAlignment="1" applyProtection="1">
      <alignment horizontal="center" wrapText="1"/>
    </xf>
    <xf numFmtId="3" fontId="9" fillId="7" borderId="36" xfId="2" applyNumberFormat="1" applyFont="1" applyFill="1" applyBorder="1" applyAlignment="1" applyProtection="1">
      <alignment horizontal="center" wrapText="1"/>
    </xf>
    <xf numFmtId="3" fontId="9" fillId="13" borderId="38" xfId="0" applyNumberFormat="1" applyFont="1" applyFill="1" applyBorder="1"/>
    <xf numFmtId="3" fontId="9" fillId="7" borderId="40" xfId="2" applyNumberFormat="1" applyFont="1" applyFill="1" applyBorder="1" applyAlignment="1" applyProtection="1">
      <alignment horizontal="center" wrapText="1"/>
    </xf>
    <xf numFmtId="3" fontId="9" fillId="7" borderId="42" xfId="2" applyNumberFormat="1" applyFont="1" applyFill="1" applyBorder="1" applyAlignment="1" applyProtection="1">
      <alignment horizontal="center" wrapText="1"/>
    </xf>
    <xf numFmtId="3" fontId="9" fillId="7" borderId="41" xfId="2" applyNumberFormat="1" applyFont="1" applyFill="1" applyBorder="1" applyAlignment="1" applyProtection="1">
      <alignment horizontal="center" wrapText="1"/>
    </xf>
    <xf numFmtId="164" fontId="9" fillId="0" borderId="0" xfId="0" applyNumberFormat="1" applyFont="1" applyFill="1" applyBorder="1"/>
    <xf numFmtId="164" fontId="9" fillId="0" borderId="0" xfId="0" applyNumberFormat="1" applyFont="1" applyFill="1" applyBorder="1" applyAlignment="1">
      <alignment horizontal="center"/>
    </xf>
    <xf numFmtId="164" fontId="8" fillId="0" borderId="0" xfId="0" applyNumberFormat="1" applyFont="1" applyFill="1" applyBorder="1"/>
    <xf numFmtId="3" fontId="9" fillId="7" borderId="0" xfId="2" applyNumberFormat="1" applyFont="1" applyFill="1" applyBorder="1" applyAlignment="1" applyProtection="1">
      <alignment horizontal="center"/>
    </xf>
    <xf numFmtId="0" fontId="5" fillId="13" borderId="0" xfId="0" applyFont="1" applyFill="1" applyAlignment="1">
      <alignment wrapText="1"/>
    </xf>
    <xf numFmtId="0" fontId="6" fillId="13" borderId="3" xfId="0" applyFont="1" applyFill="1" applyBorder="1" applyAlignment="1">
      <alignment horizontal="center"/>
    </xf>
    <xf numFmtId="0" fontId="6" fillId="13" borderId="4" xfId="0" applyFont="1" applyFill="1" applyBorder="1" applyAlignment="1">
      <alignment horizontal="center"/>
    </xf>
    <xf numFmtId="0" fontId="6" fillId="13" borderId="0" xfId="0" applyFont="1" applyFill="1" applyBorder="1" applyAlignment="1">
      <alignment horizontal="center"/>
    </xf>
    <xf numFmtId="0" fontId="6" fillId="13" borderId="5" xfId="0" applyFont="1" applyFill="1" applyBorder="1" applyAlignment="1">
      <alignment horizontal="center"/>
    </xf>
    <xf numFmtId="3" fontId="8" fillId="9" borderId="43" xfId="2" applyNumberFormat="1" applyFont="1" applyFill="1" applyBorder="1" applyAlignment="1" applyProtection="1"/>
    <xf numFmtId="3" fontId="8" fillId="9" borderId="44" xfId="2" applyNumberFormat="1" applyFont="1" applyFill="1" applyBorder="1" applyAlignment="1" applyProtection="1"/>
    <xf numFmtId="3" fontId="8" fillId="11" borderId="2" xfId="2" applyNumberFormat="1" applyFont="1" applyFill="1" applyBorder="1" applyAlignment="1" applyProtection="1"/>
    <xf numFmtId="3" fontId="8" fillId="11" borderId="45" xfId="2" applyNumberFormat="1" applyFont="1" applyFill="1" applyBorder="1" applyAlignment="1" applyProtection="1"/>
    <xf numFmtId="3" fontId="8" fillId="9" borderId="2" xfId="2" applyNumberFormat="1" applyFont="1" applyFill="1" applyBorder="1" applyAlignment="1" applyProtection="1"/>
    <xf numFmtId="3" fontId="8" fillId="9" borderId="45" xfId="2" applyNumberFormat="1" applyFont="1" applyFill="1" applyBorder="1" applyAlignment="1" applyProtection="1"/>
    <xf numFmtId="3" fontId="8" fillId="11" borderId="46" xfId="2" applyNumberFormat="1" applyFont="1" applyFill="1" applyBorder="1" applyAlignment="1" applyProtection="1"/>
    <xf numFmtId="3" fontId="8" fillId="11" borderId="47" xfId="2" applyNumberFormat="1" applyFont="1" applyFill="1" applyBorder="1" applyAlignment="1" applyProtection="1"/>
    <xf numFmtId="3" fontId="8" fillId="9" borderId="48" xfId="2" applyNumberFormat="1" applyFont="1" applyFill="1" applyBorder="1" applyAlignment="1" applyProtection="1"/>
    <xf numFmtId="3" fontId="8" fillId="9" borderId="46" xfId="2" applyNumberFormat="1" applyFont="1" applyFill="1" applyBorder="1" applyAlignment="1" applyProtection="1"/>
    <xf numFmtId="3" fontId="8" fillId="9" borderId="47" xfId="2" applyNumberFormat="1" applyFont="1" applyFill="1" applyBorder="1" applyAlignment="1" applyProtection="1"/>
    <xf numFmtId="3" fontId="8" fillId="11" borderId="43" xfId="2" applyNumberFormat="1" applyFont="1" applyFill="1" applyBorder="1" applyAlignment="1" applyProtection="1"/>
    <xf numFmtId="3" fontId="8" fillId="11" borderId="48" xfId="2" applyNumberFormat="1" applyFont="1" applyFill="1" applyBorder="1" applyAlignment="1" applyProtection="1"/>
    <xf numFmtId="3" fontId="9" fillId="9" borderId="50" xfId="2" applyNumberFormat="1" applyFont="1" applyFill="1" applyBorder="1" applyAlignment="1" applyProtection="1">
      <alignment wrapText="1"/>
    </xf>
    <xf numFmtId="3" fontId="9" fillId="11" borderId="50" xfId="2" applyNumberFormat="1" applyFont="1" applyFill="1" applyBorder="1" applyAlignment="1" applyProtection="1">
      <alignment wrapText="1"/>
    </xf>
    <xf numFmtId="0" fontId="6" fillId="20" borderId="0" xfId="2" applyFont="1" applyFill="1" applyAlignment="1" applyProtection="1"/>
    <xf numFmtId="0" fontId="5" fillId="13" borderId="0" xfId="0" applyFont="1" applyFill="1"/>
    <xf numFmtId="3" fontId="8" fillId="11" borderId="52" xfId="2" applyNumberFormat="1" applyFont="1" applyFill="1" applyBorder="1" applyAlignment="1" applyProtection="1"/>
    <xf numFmtId="3" fontId="8" fillId="11" borderId="44" xfId="2" applyNumberFormat="1" applyFont="1" applyFill="1" applyBorder="1" applyAlignment="1" applyProtection="1"/>
    <xf numFmtId="3" fontId="8" fillId="7" borderId="2" xfId="0" applyNumberFormat="1" applyFont="1" applyFill="1" applyBorder="1"/>
    <xf numFmtId="3" fontId="8" fillId="7" borderId="2" xfId="2" applyNumberFormat="1" applyFont="1" applyFill="1" applyBorder="1" applyAlignment="1" applyProtection="1"/>
    <xf numFmtId="3" fontId="8" fillId="7" borderId="45" xfId="0" applyNumberFormat="1" applyFont="1" applyFill="1" applyBorder="1"/>
    <xf numFmtId="0" fontId="5" fillId="0" borderId="54" xfId="0" applyFont="1" applyBorder="1"/>
    <xf numFmtId="0" fontId="5" fillId="0" borderId="55" xfId="0" applyFont="1" applyFill="1" applyBorder="1"/>
    <xf numFmtId="3" fontId="8" fillId="9" borderId="54" xfId="2" applyNumberFormat="1" applyFont="1" applyFill="1" applyBorder="1" applyAlignment="1" applyProtection="1"/>
    <xf numFmtId="3" fontId="8" fillId="9" borderId="55" xfId="2" applyNumberFormat="1" applyFont="1" applyFill="1" applyBorder="1" applyAlignment="1" applyProtection="1"/>
    <xf numFmtId="3" fontId="9" fillId="9" borderId="56" xfId="2" applyNumberFormat="1" applyFont="1" applyFill="1" applyBorder="1" applyAlignment="1" applyProtection="1">
      <alignment wrapText="1"/>
    </xf>
    <xf numFmtId="3" fontId="8" fillId="9" borderId="52" xfId="2" applyNumberFormat="1" applyFont="1" applyFill="1" applyBorder="1" applyAlignment="1" applyProtection="1"/>
    <xf numFmtId="3" fontId="8" fillId="11" borderId="54" xfId="2" applyNumberFormat="1" applyFont="1" applyFill="1" applyBorder="1" applyAlignment="1" applyProtection="1"/>
    <xf numFmtId="3" fontId="8" fillId="11" borderId="55" xfId="2" applyNumberFormat="1" applyFont="1" applyFill="1" applyBorder="1" applyAlignment="1" applyProtection="1"/>
    <xf numFmtId="3" fontId="8" fillId="11" borderId="50" xfId="2" applyNumberFormat="1" applyFont="1" applyFill="1" applyBorder="1" applyAlignment="1" applyProtection="1"/>
    <xf numFmtId="3" fontId="8" fillId="7" borderId="50" xfId="0" applyNumberFormat="1" applyFont="1" applyFill="1" applyBorder="1"/>
    <xf numFmtId="3" fontId="8" fillId="7" borderId="51" xfId="0" applyNumberFormat="1" applyFont="1" applyFill="1" applyBorder="1"/>
    <xf numFmtId="3" fontId="8" fillId="7" borderId="46" xfId="2" applyNumberFormat="1" applyFont="1" applyFill="1" applyBorder="1" applyAlignment="1" applyProtection="1"/>
    <xf numFmtId="3" fontId="8" fillId="7" borderId="46" xfId="0" applyNumberFormat="1" applyFont="1" applyFill="1" applyBorder="1"/>
    <xf numFmtId="3" fontId="8" fillId="11" borderId="49" xfId="2" applyNumberFormat="1" applyFont="1" applyFill="1" applyBorder="1" applyAlignment="1" applyProtection="1"/>
    <xf numFmtId="3" fontId="8" fillId="11" borderId="51" xfId="2" applyNumberFormat="1" applyFont="1" applyFill="1" applyBorder="1" applyAlignment="1" applyProtection="1"/>
    <xf numFmtId="3" fontId="8" fillId="7" borderId="49" xfId="0" applyNumberFormat="1" applyFont="1" applyFill="1" applyBorder="1"/>
    <xf numFmtId="3" fontId="8" fillId="7" borderId="43" xfId="2" applyNumberFormat="1" applyFont="1" applyFill="1" applyBorder="1" applyAlignment="1" applyProtection="1"/>
    <xf numFmtId="3" fontId="8" fillId="7" borderId="43" xfId="0" applyNumberFormat="1" applyFont="1" applyFill="1" applyBorder="1"/>
    <xf numFmtId="3" fontId="8" fillId="7" borderId="48" xfId="0" applyNumberFormat="1" applyFont="1" applyFill="1" applyBorder="1"/>
    <xf numFmtId="3" fontId="8" fillId="7" borderId="47" xfId="0" applyNumberFormat="1" applyFont="1" applyFill="1" applyBorder="1"/>
    <xf numFmtId="3" fontId="8" fillId="9" borderId="50" xfId="2" applyNumberFormat="1" applyFont="1" applyFill="1" applyBorder="1" applyAlignment="1" applyProtection="1"/>
    <xf numFmtId="3" fontId="8" fillId="9" borderId="51" xfId="2" applyNumberFormat="1" applyFont="1" applyFill="1" applyBorder="1" applyAlignment="1" applyProtection="1"/>
    <xf numFmtId="3" fontId="8" fillId="9" borderId="49" xfId="2" applyNumberFormat="1" applyFont="1" applyFill="1" applyBorder="1" applyAlignment="1" applyProtection="1"/>
    <xf numFmtId="3" fontId="8" fillId="9" borderId="53" xfId="2" applyNumberFormat="1" applyFont="1" applyFill="1" applyBorder="1" applyAlignment="1" applyProtection="1"/>
    <xf numFmtId="3" fontId="8" fillId="9" borderId="56" xfId="2" applyNumberFormat="1" applyFont="1" applyFill="1" applyBorder="1" applyAlignment="1" applyProtection="1"/>
    <xf numFmtId="3" fontId="8" fillId="11" borderId="56" xfId="2" applyNumberFormat="1" applyFont="1" applyFill="1" applyBorder="1" applyAlignment="1" applyProtection="1"/>
    <xf numFmtId="3" fontId="8" fillId="7" borderId="56" xfId="0" applyNumberFormat="1" applyFont="1" applyFill="1" applyBorder="1"/>
    <xf numFmtId="3" fontId="8" fillId="7" borderId="52" xfId="2" applyNumberFormat="1" applyFont="1" applyFill="1" applyBorder="1" applyAlignment="1" applyProtection="1"/>
    <xf numFmtId="3" fontId="8" fillId="7" borderId="52" xfId="0" applyNumberFormat="1" applyFont="1" applyFill="1" applyBorder="1"/>
    <xf numFmtId="3" fontId="8" fillId="7" borderId="44" xfId="0" applyNumberFormat="1" applyFont="1" applyFill="1" applyBorder="1"/>
    <xf numFmtId="3" fontId="8" fillId="9" borderId="65" xfId="2" applyNumberFormat="1" applyFont="1" applyFill="1" applyBorder="1" applyAlignment="1" applyProtection="1"/>
    <xf numFmtId="3" fontId="8" fillId="9" borderId="66" xfId="2" applyNumberFormat="1" applyFont="1" applyFill="1" applyBorder="1" applyAlignment="1" applyProtection="1"/>
    <xf numFmtId="3" fontId="8" fillId="9" borderId="67" xfId="2" applyNumberFormat="1" applyFont="1" applyFill="1" applyBorder="1" applyAlignment="1" applyProtection="1"/>
    <xf numFmtId="3" fontId="8" fillId="11" borderId="66" xfId="2" applyNumberFormat="1" applyFont="1" applyFill="1" applyBorder="1" applyAlignment="1" applyProtection="1"/>
    <xf numFmtId="3" fontId="8" fillId="11" borderId="65" xfId="2" applyNumberFormat="1" applyFont="1" applyFill="1" applyBorder="1" applyAlignment="1" applyProtection="1"/>
    <xf numFmtId="3" fontId="8" fillId="11" borderId="67" xfId="2" applyNumberFormat="1" applyFont="1" applyFill="1" applyBorder="1" applyAlignment="1" applyProtection="1"/>
    <xf numFmtId="0" fontId="6" fillId="17" borderId="69" xfId="2" applyFont="1" applyFill="1" applyBorder="1" applyAlignment="1" applyProtection="1">
      <alignment wrapText="1"/>
    </xf>
    <xf numFmtId="0" fontId="6" fillId="17" borderId="70" xfId="2" applyFont="1" applyFill="1" applyBorder="1" applyAlignment="1" applyProtection="1">
      <alignment wrapText="1"/>
    </xf>
    <xf numFmtId="0" fontId="6" fillId="18" borderId="70" xfId="2" applyFont="1" applyFill="1" applyBorder="1" applyAlignment="1" applyProtection="1">
      <alignment wrapText="1"/>
    </xf>
    <xf numFmtId="3" fontId="9" fillId="9" borderId="58" xfId="2" applyNumberFormat="1" applyFont="1" applyFill="1" applyBorder="1" applyAlignment="1" applyProtection="1">
      <alignment wrapText="1"/>
    </xf>
    <xf numFmtId="3" fontId="9" fillId="11" borderId="59" xfId="2" applyNumberFormat="1" applyFont="1" applyFill="1" applyBorder="1" applyAlignment="1" applyProtection="1">
      <alignment wrapText="1"/>
    </xf>
    <xf numFmtId="3" fontId="9" fillId="9" borderId="59" xfId="2" applyNumberFormat="1" applyFont="1" applyFill="1" applyBorder="1" applyAlignment="1" applyProtection="1">
      <alignment wrapText="1"/>
    </xf>
    <xf numFmtId="3" fontId="9" fillId="11" borderId="60" xfId="2" applyNumberFormat="1" applyFont="1" applyFill="1" applyBorder="1" applyAlignment="1" applyProtection="1">
      <alignment wrapText="1"/>
    </xf>
    <xf numFmtId="3" fontId="9" fillId="9" borderId="60" xfId="2" applyNumberFormat="1" applyFont="1" applyFill="1" applyBorder="1" applyAlignment="1" applyProtection="1">
      <alignment wrapText="1"/>
    </xf>
    <xf numFmtId="3" fontId="9" fillId="11" borderId="58" xfId="2" applyNumberFormat="1" applyFont="1" applyFill="1" applyBorder="1" applyAlignment="1" applyProtection="1">
      <alignment wrapText="1"/>
    </xf>
    <xf numFmtId="3" fontId="9" fillId="9" borderId="61" xfId="2" applyNumberFormat="1" applyFont="1" applyFill="1" applyBorder="1" applyAlignment="1" applyProtection="1">
      <alignment wrapText="1"/>
    </xf>
    <xf numFmtId="3" fontId="9" fillId="9" borderId="62" xfId="2" applyNumberFormat="1" applyFont="1" applyFill="1" applyBorder="1" applyAlignment="1" applyProtection="1">
      <alignment wrapText="1"/>
    </xf>
    <xf numFmtId="3" fontId="9" fillId="9" borderId="68" xfId="2" applyNumberFormat="1" applyFont="1" applyFill="1" applyBorder="1" applyAlignment="1" applyProtection="1">
      <alignment wrapText="1"/>
    </xf>
    <xf numFmtId="3" fontId="9" fillId="11" borderId="62" xfId="2" applyNumberFormat="1" applyFont="1" applyFill="1" applyBorder="1" applyAlignment="1" applyProtection="1">
      <alignment wrapText="1"/>
    </xf>
    <xf numFmtId="0" fontId="0" fillId="13" borderId="0" xfId="2" applyFont="1" applyFill="1" applyBorder="1" applyAlignment="1" applyProtection="1">
      <alignment wrapText="1"/>
    </xf>
    <xf numFmtId="0" fontId="0" fillId="20" borderId="0" xfId="2" applyFont="1" applyFill="1" applyBorder="1" applyAlignment="1" applyProtection="1"/>
    <xf numFmtId="0" fontId="4" fillId="20" borderId="0" xfId="2" applyFont="1" applyFill="1" applyBorder="1" applyAlignment="1" applyProtection="1"/>
    <xf numFmtId="0" fontId="0" fillId="21" borderId="0" xfId="2" applyFont="1" applyFill="1" applyBorder="1" applyAlignment="1" applyProtection="1"/>
    <xf numFmtId="0" fontId="0" fillId="20" borderId="38" xfId="2" applyFont="1" applyFill="1" applyBorder="1" applyAlignment="1" applyProtection="1"/>
    <xf numFmtId="3" fontId="8" fillId="11" borderId="72" xfId="2" applyNumberFormat="1" applyFont="1" applyFill="1" applyBorder="1" applyAlignment="1" applyProtection="1"/>
    <xf numFmtId="3" fontId="8" fillId="7" borderId="73" xfId="0" applyNumberFormat="1" applyFont="1" applyFill="1" applyBorder="1"/>
    <xf numFmtId="3" fontId="8" fillId="11" borderId="73" xfId="2" applyNumberFormat="1" applyFont="1" applyFill="1" applyBorder="1" applyAlignment="1" applyProtection="1"/>
    <xf numFmtId="3" fontId="8" fillId="7" borderId="74" xfId="0" applyNumberFormat="1" applyFont="1" applyFill="1" applyBorder="1"/>
    <xf numFmtId="3" fontId="8" fillId="11" borderId="74" xfId="2" applyNumberFormat="1" applyFont="1" applyFill="1" applyBorder="1" applyAlignment="1" applyProtection="1"/>
    <xf numFmtId="3" fontId="8" fillId="7" borderId="72" xfId="0" applyNumberFormat="1" applyFont="1" applyFill="1" applyBorder="1"/>
    <xf numFmtId="3" fontId="8" fillId="11" borderId="75" xfId="2" applyNumberFormat="1" applyFont="1" applyFill="1" applyBorder="1" applyAlignment="1" applyProtection="1"/>
    <xf numFmtId="3" fontId="8" fillId="7" borderId="76" xfId="0" applyNumberFormat="1" applyFont="1" applyFill="1" applyBorder="1"/>
    <xf numFmtId="0" fontId="5" fillId="19" borderId="77" xfId="2" applyFont="1" applyFill="1" applyBorder="1" applyAlignment="1" applyProtection="1">
      <alignment wrapText="1"/>
    </xf>
    <xf numFmtId="3" fontId="9" fillId="13" borderId="78" xfId="2" applyNumberFormat="1" applyFont="1" applyFill="1" applyBorder="1" applyAlignment="1" applyProtection="1">
      <alignment wrapText="1"/>
    </xf>
    <xf numFmtId="3" fontId="8" fillId="13" borderId="79" xfId="2" applyNumberFormat="1" applyFont="1" applyFill="1" applyBorder="1" applyAlignment="1" applyProtection="1"/>
    <xf numFmtId="3" fontId="8" fillId="13" borderId="78" xfId="2" applyNumberFormat="1" applyFont="1" applyFill="1" applyBorder="1" applyAlignment="1" applyProtection="1"/>
    <xf numFmtId="3" fontId="8" fillId="13" borderId="78" xfId="0" applyNumberFormat="1" applyFont="1" applyFill="1" applyBorder="1"/>
    <xf numFmtId="3" fontId="8" fillId="13" borderId="79" xfId="0" applyNumberFormat="1" applyFont="1" applyFill="1" applyBorder="1"/>
    <xf numFmtId="3" fontId="8" fillId="13" borderId="80" xfId="0" applyNumberFormat="1" applyFont="1" applyFill="1" applyBorder="1"/>
    <xf numFmtId="3" fontId="8" fillId="13" borderId="80" xfId="2" applyNumberFormat="1" applyFont="1" applyFill="1" applyBorder="1" applyAlignment="1" applyProtection="1"/>
    <xf numFmtId="3" fontId="5" fillId="19" borderId="81" xfId="2" applyNumberFormat="1" applyFont="1" applyFill="1" applyBorder="1" applyAlignment="1" applyProtection="1"/>
    <xf numFmtId="3" fontId="5" fillId="19" borderId="71" xfId="2" applyNumberFormat="1" applyFont="1" applyFill="1" applyBorder="1" applyAlignment="1" applyProtection="1"/>
    <xf numFmtId="0" fontId="5" fillId="13" borderId="57" xfId="2" applyFont="1" applyFill="1" applyBorder="1" applyAlignment="1" applyProtection="1">
      <alignment wrapText="1"/>
    </xf>
    <xf numFmtId="0" fontId="6" fillId="17" borderId="84" xfId="2" applyFont="1" applyFill="1" applyBorder="1" applyAlignment="1" applyProtection="1"/>
    <xf numFmtId="0" fontId="6" fillId="17" borderId="85" xfId="2" applyFont="1" applyFill="1" applyBorder="1" applyAlignment="1" applyProtection="1"/>
    <xf numFmtId="0" fontId="6" fillId="17" borderId="84" xfId="2" applyFont="1" applyFill="1" applyBorder="1" applyAlignment="1" applyProtection="1">
      <alignment horizontal="center"/>
    </xf>
    <xf numFmtId="0" fontId="6" fillId="17" borderId="86" xfId="2" applyFont="1" applyFill="1" applyBorder="1" applyAlignment="1" applyProtection="1">
      <alignment horizontal="center"/>
    </xf>
    <xf numFmtId="0" fontId="6" fillId="17" borderId="87" xfId="2" applyFont="1" applyFill="1" applyBorder="1" applyAlignment="1" applyProtection="1">
      <alignment horizontal="center"/>
    </xf>
    <xf numFmtId="0" fontId="6" fillId="17" borderId="88" xfId="2" applyFont="1" applyFill="1" applyBorder="1" applyAlignment="1" applyProtection="1">
      <alignment horizontal="center"/>
    </xf>
    <xf numFmtId="0" fontId="0" fillId="20" borderId="89" xfId="2" applyFont="1" applyFill="1" applyBorder="1" applyAlignment="1" applyProtection="1"/>
    <xf numFmtId="0" fontId="6" fillId="17" borderId="90" xfId="2" applyFont="1" applyFill="1" applyBorder="1" applyAlignment="1" applyProtection="1"/>
    <xf numFmtId="166" fontId="8" fillId="9" borderId="91" xfId="2" applyNumberFormat="1" applyFont="1" applyFill="1" applyBorder="1" applyAlignment="1" applyProtection="1"/>
    <xf numFmtId="166" fontId="8" fillId="11" borderId="92" xfId="2" applyNumberFormat="1" applyFont="1" applyFill="1" applyBorder="1" applyAlignment="1" applyProtection="1"/>
    <xf numFmtId="166" fontId="8" fillId="9" borderId="92" xfId="2" applyNumberFormat="1" applyFont="1" applyFill="1" applyBorder="1" applyAlignment="1" applyProtection="1"/>
    <xf numFmtId="166" fontId="8" fillId="11" borderId="93" xfId="2" applyNumberFormat="1" applyFont="1" applyFill="1" applyBorder="1" applyAlignment="1" applyProtection="1"/>
    <xf numFmtId="166" fontId="8" fillId="9" borderId="93" xfId="2" applyNumberFormat="1" applyFont="1" applyFill="1" applyBorder="1" applyAlignment="1" applyProtection="1"/>
    <xf numFmtId="166" fontId="8" fillId="11" borderId="91" xfId="2" applyNumberFormat="1" applyFont="1" applyFill="1" applyBorder="1" applyAlignment="1" applyProtection="1"/>
    <xf numFmtId="166" fontId="8" fillId="9" borderId="94" xfId="2" applyNumberFormat="1" applyFont="1" applyFill="1" applyBorder="1" applyAlignment="1" applyProtection="1"/>
    <xf numFmtId="166" fontId="8" fillId="9" borderId="96" xfId="2" applyNumberFormat="1" applyFont="1" applyFill="1" applyBorder="1" applyAlignment="1" applyProtection="1"/>
    <xf numFmtId="166" fontId="8" fillId="9" borderId="97" xfId="2" applyNumberFormat="1" applyFont="1" applyFill="1" applyBorder="1" applyAlignment="1" applyProtection="1"/>
    <xf numFmtId="166" fontId="8" fillId="11" borderId="96" xfId="2" applyNumberFormat="1" applyFont="1" applyFill="1" applyBorder="1" applyAlignment="1" applyProtection="1"/>
    <xf numFmtId="3" fontId="8" fillId="13" borderId="98" xfId="2" applyNumberFormat="1" applyFont="1" applyFill="1" applyBorder="1" applyAlignment="1" applyProtection="1"/>
    <xf numFmtId="0" fontId="4" fillId="20" borderId="38" xfId="2" applyFont="1" applyFill="1" applyBorder="1" applyAlignment="1" applyProtection="1"/>
    <xf numFmtId="3" fontId="9" fillId="9" borderId="72" xfId="2" applyNumberFormat="1" applyFont="1" applyFill="1" applyBorder="1" applyAlignment="1" applyProtection="1"/>
    <xf numFmtId="3" fontId="9" fillId="11" borderId="73" xfId="2" applyNumberFormat="1" applyFont="1" applyFill="1" applyBorder="1" applyAlignment="1" applyProtection="1"/>
    <xf numFmtId="3" fontId="9" fillId="9" borderId="73" xfId="2" applyNumberFormat="1" applyFont="1" applyFill="1" applyBorder="1" applyAlignment="1" applyProtection="1"/>
    <xf numFmtId="3" fontId="9" fillId="11" borderId="74" xfId="2" applyNumberFormat="1" applyFont="1" applyFill="1" applyBorder="1" applyAlignment="1" applyProtection="1"/>
    <xf numFmtId="3" fontId="9" fillId="9" borderId="74" xfId="2" applyNumberFormat="1" applyFont="1" applyFill="1" applyBorder="1" applyAlignment="1" applyProtection="1"/>
    <xf numFmtId="3" fontId="9" fillId="11" borderId="72" xfId="2" applyNumberFormat="1" applyFont="1" applyFill="1" applyBorder="1" applyAlignment="1" applyProtection="1"/>
    <xf numFmtId="3" fontId="9" fillId="9" borderId="95" xfId="2" applyNumberFormat="1" applyFont="1" applyFill="1" applyBorder="1" applyAlignment="1" applyProtection="1"/>
    <xf numFmtId="3" fontId="9" fillId="9" borderId="76" xfId="2" applyNumberFormat="1" applyFont="1" applyFill="1" applyBorder="1" applyAlignment="1" applyProtection="1"/>
    <xf numFmtId="3" fontId="9" fillId="9" borderId="75" xfId="2" applyNumberFormat="1" applyFont="1" applyFill="1" applyBorder="1" applyAlignment="1" applyProtection="1"/>
    <xf numFmtId="3" fontId="9" fillId="11" borderId="76" xfId="2" applyNumberFormat="1" applyFont="1" applyFill="1" applyBorder="1" applyAlignment="1" applyProtection="1"/>
    <xf numFmtId="3" fontId="9" fillId="13" borderId="99" xfId="2" applyNumberFormat="1" applyFont="1" applyFill="1" applyBorder="1" applyAlignment="1" applyProtection="1"/>
    <xf numFmtId="3" fontId="6" fillId="6" borderId="1" xfId="2" applyNumberFormat="1" applyFont="1" applyFill="1" applyBorder="1" applyAlignment="1" applyProtection="1">
      <alignment horizontal="center"/>
    </xf>
    <xf numFmtId="3" fontId="6" fillId="3" borderId="1" xfId="2" applyNumberFormat="1" applyFont="1" applyFill="1" applyBorder="1" applyAlignment="1" applyProtection="1"/>
    <xf numFmtId="3" fontId="6" fillId="6" borderId="1" xfId="2" applyNumberFormat="1" applyFont="1" applyFill="1" applyBorder="1" applyAlignment="1" applyProtection="1"/>
    <xf numFmtId="3" fontId="8" fillId="13" borderId="2" xfId="0" applyNumberFormat="1" applyFont="1" applyFill="1" applyBorder="1"/>
    <xf numFmtId="3" fontId="8" fillId="13" borderId="46" xfId="2" applyNumberFormat="1" applyFont="1" applyFill="1" applyBorder="1" applyAlignment="1" applyProtection="1"/>
    <xf numFmtId="3" fontId="5" fillId="22" borderId="1" xfId="2" applyNumberFormat="1" applyFont="1" applyFill="1" applyBorder="1" applyAlignment="1" applyProtection="1"/>
    <xf numFmtId="0" fontId="5" fillId="23" borderId="0" xfId="0" applyFont="1" applyFill="1"/>
    <xf numFmtId="3" fontId="5" fillId="23" borderId="0" xfId="0" applyNumberFormat="1" applyFont="1" applyFill="1"/>
    <xf numFmtId="3" fontId="9" fillId="9" borderId="100" xfId="2" applyNumberFormat="1" applyFont="1" applyFill="1" applyBorder="1" applyAlignment="1" applyProtection="1">
      <alignment wrapText="1"/>
    </xf>
    <xf numFmtId="3" fontId="8" fillId="9" borderId="101" xfId="2" applyNumberFormat="1" applyFont="1" applyFill="1" applyBorder="1" applyAlignment="1" applyProtection="1"/>
    <xf numFmtId="3" fontId="8" fillId="11" borderId="101" xfId="2" applyNumberFormat="1" applyFont="1" applyFill="1" applyBorder="1" applyAlignment="1" applyProtection="1"/>
    <xf numFmtId="3" fontId="9" fillId="9" borderId="101" xfId="2" applyNumberFormat="1" applyFont="1" applyFill="1" applyBorder="1" applyAlignment="1" applyProtection="1">
      <alignment wrapText="1"/>
    </xf>
    <xf numFmtId="3" fontId="9" fillId="11" borderId="101" xfId="2" applyNumberFormat="1" applyFont="1" applyFill="1" applyBorder="1" applyAlignment="1" applyProtection="1"/>
    <xf numFmtId="3" fontId="8" fillId="11" borderId="101" xfId="0" applyNumberFormat="1" applyFont="1" applyFill="1" applyBorder="1"/>
    <xf numFmtId="3" fontId="9" fillId="11" borderId="101" xfId="0" applyNumberFormat="1" applyFont="1" applyFill="1" applyBorder="1" applyAlignment="1">
      <alignment horizontal="center"/>
    </xf>
    <xf numFmtId="3" fontId="8" fillId="9" borderId="102" xfId="2" applyNumberFormat="1" applyFont="1" applyFill="1" applyBorder="1" applyAlignment="1" applyProtection="1"/>
    <xf numFmtId="3" fontId="9" fillId="11" borderId="63" xfId="2" applyNumberFormat="1" applyFont="1" applyFill="1" applyBorder="1" applyAlignment="1" applyProtection="1">
      <alignment wrapText="1"/>
    </xf>
    <xf numFmtId="3" fontId="8" fillId="11" borderId="64" xfId="2" applyNumberFormat="1" applyFont="1" applyFill="1" applyBorder="1" applyAlignment="1" applyProtection="1"/>
    <xf numFmtId="3" fontId="8" fillId="7" borderId="64" xfId="0" applyNumberFormat="1" applyFont="1" applyFill="1" applyBorder="1"/>
    <xf numFmtId="3" fontId="8" fillId="7" borderId="64" xfId="2" applyNumberFormat="1" applyFont="1" applyFill="1" applyBorder="1" applyAlignment="1" applyProtection="1"/>
    <xf numFmtId="3" fontId="9" fillId="11" borderId="64" xfId="2" applyNumberFormat="1" applyFont="1" applyFill="1" applyBorder="1" applyAlignment="1" applyProtection="1">
      <alignment wrapText="1"/>
    </xf>
    <xf numFmtId="3" fontId="9" fillId="7" borderId="64" xfId="2" applyNumberFormat="1" applyFont="1" applyFill="1" applyBorder="1" applyAlignment="1" applyProtection="1"/>
    <xf numFmtId="3" fontId="9" fillId="7" borderId="64" xfId="0" applyNumberFormat="1" applyFont="1" applyFill="1" applyBorder="1" applyAlignment="1">
      <alignment horizontal="center"/>
    </xf>
    <xf numFmtId="3" fontId="8" fillId="11" borderId="82" xfId="2" applyNumberFormat="1" applyFont="1" applyFill="1" applyBorder="1" applyAlignment="1" applyProtection="1"/>
    <xf numFmtId="3" fontId="9" fillId="9" borderId="63" xfId="2" applyNumberFormat="1" applyFont="1" applyFill="1" applyBorder="1" applyAlignment="1" applyProtection="1">
      <alignment wrapText="1"/>
    </xf>
    <xf numFmtId="3" fontId="8" fillId="9" borderId="64" xfId="2" applyNumberFormat="1" applyFont="1" applyFill="1" applyBorder="1" applyAlignment="1" applyProtection="1"/>
    <xf numFmtId="3" fontId="9" fillId="9" borderId="64" xfId="2" applyNumberFormat="1" applyFont="1" applyFill="1" applyBorder="1" applyAlignment="1" applyProtection="1">
      <alignment wrapText="1"/>
    </xf>
    <xf numFmtId="3" fontId="9" fillId="11" borderId="64" xfId="2" applyNumberFormat="1" applyFont="1" applyFill="1" applyBorder="1" applyAlignment="1" applyProtection="1"/>
    <xf numFmtId="3" fontId="8" fillId="11" borderId="64" xfId="0" applyNumberFormat="1" applyFont="1" applyFill="1" applyBorder="1"/>
    <xf numFmtId="3" fontId="9" fillId="11" borderId="64" xfId="0" applyNumberFormat="1" applyFont="1" applyFill="1" applyBorder="1" applyAlignment="1">
      <alignment horizontal="center"/>
    </xf>
    <xf numFmtId="3" fontId="8" fillId="9" borderId="82" xfId="2" applyNumberFormat="1" applyFont="1" applyFill="1" applyBorder="1" applyAlignment="1" applyProtection="1"/>
    <xf numFmtId="3" fontId="9" fillId="9" borderId="103" xfId="2" applyNumberFormat="1" applyFont="1" applyFill="1" applyBorder="1" applyAlignment="1" applyProtection="1">
      <alignment wrapText="1"/>
    </xf>
    <xf numFmtId="3" fontId="8" fillId="9" borderId="104" xfId="2" applyNumberFormat="1" applyFont="1" applyFill="1" applyBorder="1" applyAlignment="1" applyProtection="1"/>
    <xf numFmtId="3" fontId="8" fillId="11" borderId="104" xfId="2" applyNumberFormat="1" applyFont="1" applyFill="1" applyBorder="1" applyAlignment="1" applyProtection="1"/>
    <xf numFmtId="3" fontId="9" fillId="9" borderId="104" xfId="2" applyNumberFormat="1" applyFont="1" applyFill="1" applyBorder="1" applyAlignment="1" applyProtection="1">
      <alignment wrapText="1"/>
    </xf>
    <xf numFmtId="3" fontId="9" fillId="11" borderId="104" xfId="2" applyNumberFormat="1" applyFont="1" applyFill="1" applyBorder="1" applyAlignment="1" applyProtection="1"/>
    <xf numFmtId="3" fontId="8" fillId="11" borderId="104" xfId="0" applyNumberFormat="1" applyFont="1" applyFill="1" applyBorder="1"/>
    <xf numFmtId="3" fontId="9" fillId="11" borderId="104" xfId="0" applyNumberFormat="1" applyFont="1" applyFill="1" applyBorder="1" applyAlignment="1">
      <alignment horizontal="center"/>
    </xf>
    <xf numFmtId="3" fontId="8" fillId="9" borderId="105" xfId="2" applyNumberFormat="1" applyFont="1" applyFill="1" applyBorder="1" applyAlignment="1" applyProtection="1"/>
    <xf numFmtId="3" fontId="9" fillId="11" borderId="100" xfId="2" applyNumberFormat="1" applyFont="1" applyFill="1" applyBorder="1" applyAlignment="1" applyProtection="1">
      <alignment wrapText="1"/>
    </xf>
    <xf numFmtId="3" fontId="8" fillId="7" borderId="101" xfId="0" applyNumberFormat="1" applyFont="1" applyFill="1" applyBorder="1"/>
    <xf numFmtId="3" fontId="8" fillId="7" borderId="101" xfId="2" applyNumberFormat="1" applyFont="1" applyFill="1" applyBorder="1" applyAlignment="1" applyProtection="1"/>
    <xf numFmtId="3" fontId="9" fillId="11" borderId="101" xfId="2" applyNumberFormat="1" applyFont="1" applyFill="1" applyBorder="1" applyAlignment="1" applyProtection="1">
      <alignment wrapText="1"/>
    </xf>
    <xf numFmtId="3" fontId="9" fillId="7" borderId="101" xfId="2" applyNumberFormat="1" applyFont="1" applyFill="1" applyBorder="1" applyAlignment="1" applyProtection="1"/>
    <xf numFmtId="3" fontId="9" fillId="7" borderId="101" xfId="0" applyNumberFormat="1" applyFont="1" applyFill="1" applyBorder="1" applyAlignment="1">
      <alignment horizontal="center"/>
    </xf>
    <xf numFmtId="3" fontId="8" fillId="11" borderId="102" xfId="2" applyNumberFormat="1" applyFont="1" applyFill="1" applyBorder="1" applyAlignment="1" applyProtection="1"/>
    <xf numFmtId="3" fontId="9" fillId="11" borderId="103" xfId="2" applyNumberFormat="1" applyFont="1" applyFill="1" applyBorder="1" applyAlignment="1" applyProtection="1">
      <alignment wrapText="1"/>
    </xf>
    <xf numFmtId="3" fontId="8" fillId="7" borderId="104" xfId="0" applyNumberFormat="1" applyFont="1" applyFill="1" applyBorder="1"/>
    <xf numFmtId="3" fontId="8" fillId="7" borderId="104" xfId="2" applyNumberFormat="1" applyFont="1" applyFill="1" applyBorder="1" applyAlignment="1" applyProtection="1"/>
    <xf numFmtId="3" fontId="9" fillId="11" borderId="104" xfId="2" applyNumberFormat="1" applyFont="1" applyFill="1" applyBorder="1" applyAlignment="1" applyProtection="1">
      <alignment wrapText="1"/>
    </xf>
    <xf numFmtId="3" fontId="9" fillId="7" borderId="104" xfId="2" applyNumberFormat="1" applyFont="1" applyFill="1" applyBorder="1" applyAlignment="1" applyProtection="1"/>
    <xf numFmtId="3" fontId="9" fillId="7" borderId="104" xfId="0" applyNumberFormat="1" applyFont="1" applyFill="1" applyBorder="1" applyAlignment="1">
      <alignment horizontal="center"/>
    </xf>
    <xf numFmtId="3" fontId="8" fillId="11" borderId="105" xfId="2" applyNumberFormat="1" applyFont="1" applyFill="1" applyBorder="1" applyAlignment="1" applyProtection="1"/>
    <xf numFmtId="3" fontId="8" fillId="11" borderId="101" xfId="0" applyNumberFormat="1" applyFont="1" applyFill="1" applyBorder="1" applyAlignment="1">
      <alignment horizontal="center"/>
    </xf>
    <xf numFmtId="3" fontId="8" fillId="7" borderId="64" xfId="0" applyNumberFormat="1" applyFont="1" applyFill="1" applyBorder="1" applyAlignment="1">
      <alignment horizontal="center"/>
    </xf>
    <xf numFmtId="3" fontId="9" fillId="11" borderId="106" xfId="2" applyNumberFormat="1" applyFont="1" applyFill="1" applyBorder="1" applyAlignment="1" applyProtection="1">
      <alignment wrapText="1"/>
    </xf>
    <xf numFmtId="3" fontId="8" fillId="11" borderId="107" xfId="2" applyNumberFormat="1" applyFont="1" applyFill="1" applyBorder="1" applyAlignment="1" applyProtection="1"/>
    <xf numFmtId="3" fontId="8" fillId="7" borderId="107" xfId="0" applyNumberFormat="1" applyFont="1" applyFill="1" applyBorder="1"/>
    <xf numFmtId="3" fontId="8" fillId="7" borderId="107" xfId="2" applyNumberFormat="1" applyFont="1" applyFill="1" applyBorder="1" applyAlignment="1" applyProtection="1"/>
    <xf numFmtId="3" fontId="9" fillId="11" borderId="107" xfId="2" applyNumberFormat="1" applyFont="1" applyFill="1" applyBorder="1" applyAlignment="1" applyProtection="1">
      <alignment wrapText="1"/>
    </xf>
    <xf numFmtId="3" fontId="9" fillId="7" borderId="107" xfId="2" applyNumberFormat="1" applyFont="1" applyFill="1" applyBorder="1" applyAlignment="1" applyProtection="1"/>
    <xf numFmtId="3" fontId="9" fillId="7" borderId="107" xfId="0" applyNumberFormat="1" applyFont="1" applyFill="1" applyBorder="1" applyAlignment="1">
      <alignment horizontal="center"/>
    </xf>
    <xf numFmtId="3" fontId="8" fillId="11" borderId="108" xfId="2" applyNumberFormat="1" applyFont="1" applyFill="1" applyBorder="1" applyAlignment="1" applyProtection="1"/>
    <xf numFmtId="3" fontId="9" fillId="9" borderId="109" xfId="2" applyNumberFormat="1" applyFont="1" applyFill="1" applyBorder="1" applyAlignment="1" applyProtection="1">
      <alignment wrapText="1"/>
    </xf>
    <xf numFmtId="3" fontId="8" fillId="9" borderId="110" xfId="2" applyNumberFormat="1" applyFont="1" applyFill="1" applyBorder="1" applyAlignment="1" applyProtection="1"/>
    <xf numFmtId="3" fontId="8" fillId="11" borderId="110" xfId="2" applyNumberFormat="1" applyFont="1" applyFill="1" applyBorder="1" applyAlignment="1" applyProtection="1"/>
    <xf numFmtId="3" fontId="9" fillId="9" borderId="110" xfId="2" applyNumberFormat="1" applyFont="1" applyFill="1" applyBorder="1" applyAlignment="1" applyProtection="1">
      <alignment wrapText="1"/>
    </xf>
    <xf numFmtId="3" fontId="9" fillId="11" borderId="110" xfId="2" applyNumberFormat="1" applyFont="1" applyFill="1" applyBorder="1" applyAlignment="1" applyProtection="1"/>
    <xf numFmtId="3" fontId="8" fillId="11" borderId="110" xfId="0" applyNumberFormat="1" applyFont="1" applyFill="1" applyBorder="1"/>
    <xf numFmtId="3" fontId="9" fillId="11" borderId="110" xfId="0" applyNumberFormat="1" applyFont="1" applyFill="1" applyBorder="1" applyAlignment="1">
      <alignment horizontal="center"/>
    </xf>
    <xf numFmtId="3" fontId="8" fillId="9" borderId="111" xfId="2" applyNumberFormat="1" applyFont="1" applyFill="1" applyBorder="1" applyAlignment="1" applyProtection="1"/>
    <xf numFmtId="3" fontId="9" fillId="9" borderId="106" xfId="2" applyNumberFormat="1" applyFont="1" applyFill="1" applyBorder="1" applyAlignment="1" applyProtection="1">
      <alignment wrapText="1"/>
    </xf>
    <xf numFmtId="3" fontId="8" fillId="9" borderId="107" xfId="2" applyNumberFormat="1" applyFont="1" applyFill="1" applyBorder="1" applyAlignment="1" applyProtection="1"/>
    <xf numFmtId="3" fontId="9" fillId="9" borderId="107" xfId="2" applyNumberFormat="1" applyFont="1" applyFill="1" applyBorder="1" applyAlignment="1" applyProtection="1">
      <alignment wrapText="1"/>
    </xf>
    <xf numFmtId="3" fontId="9" fillId="11" borderId="107" xfId="2" applyNumberFormat="1" applyFont="1" applyFill="1" applyBorder="1" applyAlignment="1" applyProtection="1"/>
    <xf numFmtId="3" fontId="8" fillId="11" borderId="107" xfId="0" applyNumberFormat="1" applyFont="1" applyFill="1" applyBorder="1"/>
    <xf numFmtId="3" fontId="9" fillId="11" borderId="107" xfId="0" applyNumberFormat="1" applyFont="1" applyFill="1" applyBorder="1" applyAlignment="1">
      <alignment horizontal="center"/>
    </xf>
    <xf numFmtId="3" fontId="8" fillId="9" borderId="108" xfId="2" applyNumberFormat="1" applyFont="1" applyFill="1" applyBorder="1" applyAlignment="1" applyProtection="1"/>
    <xf numFmtId="3" fontId="9" fillId="11" borderId="109" xfId="2" applyNumberFormat="1" applyFont="1" applyFill="1" applyBorder="1" applyAlignment="1" applyProtection="1">
      <alignment wrapText="1"/>
    </xf>
    <xf numFmtId="3" fontId="8" fillId="7" borderId="110" xfId="0" applyNumberFormat="1" applyFont="1" applyFill="1" applyBorder="1"/>
    <xf numFmtId="3" fontId="8" fillId="7" borderId="110" xfId="2" applyNumberFormat="1" applyFont="1" applyFill="1" applyBorder="1" applyAlignment="1" applyProtection="1"/>
    <xf numFmtId="3" fontId="9" fillId="11" borderId="110" xfId="2" applyNumberFormat="1" applyFont="1" applyFill="1" applyBorder="1" applyAlignment="1" applyProtection="1">
      <alignment wrapText="1"/>
    </xf>
    <xf numFmtId="3" fontId="9" fillId="7" borderId="110" xfId="2" applyNumberFormat="1" applyFont="1" applyFill="1" applyBorder="1" applyAlignment="1" applyProtection="1"/>
    <xf numFmtId="3" fontId="9" fillId="7" borderId="110" xfId="0" applyNumberFormat="1" applyFont="1" applyFill="1" applyBorder="1" applyAlignment="1">
      <alignment horizontal="center"/>
    </xf>
    <xf numFmtId="3" fontId="8" fillId="11" borderId="111" xfId="2" applyNumberFormat="1" applyFont="1" applyFill="1" applyBorder="1" applyAlignment="1" applyProtection="1"/>
    <xf numFmtId="3" fontId="9" fillId="9" borderId="112" xfId="2" applyNumberFormat="1" applyFont="1" applyFill="1" applyBorder="1" applyAlignment="1" applyProtection="1">
      <alignment wrapText="1"/>
    </xf>
    <xf numFmtId="3" fontId="8" fillId="9" borderId="113" xfId="2" applyNumberFormat="1" applyFont="1" applyFill="1" applyBorder="1" applyAlignment="1" applyProtection="1"/>
    <xf numFmtId="3" fontId="8" fillId="11" borderId="113" xfId="2" applyNumberFormat="1" applyFont="1" applyFill="1" applyBorder="1" applyAlignment="1" applyProtection="1"/>
    <xf numFmtId="3" fontId="9" fillId="9" borderId="113" xfId="2" applyNumberFormat="1" applyFont="1" applyFill="1" applyBorder="1" applyAlignment="1" applyProtection="1">
      <alignment wrapText="1"/>
    </xf>
    <xf numFmtId="3" fontId="9" fillId="11" borderId="113" xfId="2" applyNumberFormat="1" applyFont="1" applyFill="1" applyBorder="1" applyAlignment="1" applyProtection="1"/>
    <xf numFmtId="3" fontId="8" fillId="11" borderId="113" xfId="0" applyNumberFormat="1" applyFont="1" applyFill="1" applyBorder="1"/>
    <xf numFmtId="3" fontId="9" fillId="11" borderId="113" xfId="0" applyNumberFormat="1" applyFont="1" applyFill="1" applyBorder="1" applyAlignment="1">
      <alignment horizontal="center"/>
    </xf>
    <xf numFmtId="3" fontId="8" fillId="9" borderId="114" xfId="2" applyNumberFormat="1" applyFont="1" applyFill="1" applyBorder="1" applyAlignment="1" applyProtection="1"/>
    <xf numFmtId="3" fontId="9" fillId="11" borderId="112" xfId="2" applyNumberFormat="1" applyFont="1" applyFill="1" applyBorder="1" applyAlignment="1" applyProtection="1">
      <alignment wrapText="1"/>
    </xf>
    <xf numFmtId="3" fontId="8" fillId="7" borderId="113" xfId="0" applyNumberFormat="1" applyFont="1" applyFill="1" applyBorder="1"/>
    <xf numFmtId="3" fontId="8" fillId="7" borderId="113" xfId="2" applyNumberFormat="1" applyFont="1" applyFill="1" applyBorder="1" applyAlignment="1" applyProtection="1"/>
    <xf numFmtId="3" fontId="9" fillId="11" borderId="113" xfId="2" applyNumberFormat="1" applyFont="1" applyFill="1" applyBorder="1" applyAlignment="1" applyProtection="1">
      <alignment wrapText="1"/>
    </xf>
    <xf numFmtId="3" fontId="9" fillId="7" borderId="113" xfId="2" applyNumberFormat="1" applyFont="1" applyFill="1" applyBorder="1" applyAlignment="1" applyProtection="1"/>
    <xf numFmtId="3" fontId="9" fillId="7" borderId="113" xfId="0" applyNumberFormat="1" applyFont="1" applyFill="1" applyBorder="1" applyAlignment="1">
      <alignment horizontal="center"/>
    </xf>
    <xf numFmtId="3" fontId="8" fillId="11" borderId="114" xfId="2" applyNumberFormat="1" applyFont="1" applyFill="1" applyBorder="1" applyAlignment="1" applyProtection="1"/>
    <xf numFmtId="3" fontId="9" fillId="11" borderId="66" xfId="2" applyNumberFormat="1" applyFont="1" applyFill="1" applyBorder="1" applyAlignment="1" applyProtection="1">
      <alignment wrapText="1"/>
    </xf>
    <xf numFmtId="3" fontId="8" fillId="7" borderId="65" xfId="0" applyNumberFormat="1" applyFont="1" applyFill="1" applyBorder="1"/>
    <xf numFmtId="3" fontId="8" fillId="7" borderId="65" xfId="2" applyNumberFormat="1" applyFont="1" applyFill="1" applyBorder="1" applyAlignment="1" applyProtection="1"/>
    <xf numFmtId="3" fontId="9" fillId="11" borderId="65" xfId="2" applyNumberFormat="1" applyFont="1" applyFill="1" applyBorder="1" applyAlignment="1" applyProtection="1">
      <alignment wrapText="1"/>
    </xf>
    <xf numFmtId="3" fontId="9" fillId="7" borderId="65" xfId="2" applyNumberFormat="1" applyFont="1" applyFill="1" applyBorder="1" applyAlignment="1" applyProtection="1"/>
    <xf numFmtId="3" fontId="9" fillId="7" borderId="65" xfId="0" applyNumberFormat="1" applyFont="1" applyFill="1" applyBorder="1" applyAlignment="1">
      <alignment horizontal="center"/>
    </xf>
    <xf numFmtId="3" fontId="8" fillId="11" borderId="65" xfId="2" applyNumberFormat="1" applyFont="1" applyFill="1" applyBorder="1" applyAlignment="1" applyProtection="1">
      <alignment wrapText="1"/>
    </xf>
    <xf numFmtId="3" fontId="9" fillId="9" borderId="115" xfId="2" applyNumberFormat="1" applyFont="1" applyFill="1" applyBorder="1" applyAlignment="1" applyProtection="1">
      <alignment wrapText="1"/>
    </xf>
    <xf numFmtId="3" fontId="8" fillId="9" borderId="116" xfId="2" applyNumberFormat="1" applyFont="1" applyFill="1" applyBorder="1" applyAlignment="1" applyProtection="1"/>
    <xf numFmtId="3" fontId="8" fillId="11" borderId="116" xfId="2" applyNumberFormat="1" applyFont="1" applyFill="1" applyBorder="1" applyAlignment="1" applyProtection="1"/>
    <xf numFmtId="3" fontId="9" fillId="9" borderId="116" xfId="2" applyNumberFormat="1" applyFont="1" applyFill="1" applyBorder="1" applyAlignment="1" applyProtection="1">
      <alignment wrapText="1"/>
    </xf>
    <xf numFmtId="3" fontId="9" fillId="11" borderId="116" xfId="2" applyNumberFormat="1" applyFont="1" applyFill="1" applyBorder="1" applyAlignment="1" applyProtection="1"/>
    <xf numFmtId="3" fontId="8" fillId="11" borderId="116" xfId="0" applyNumberFormat="1" applyFont="1" applyFill="1" applyBorder="1"/>
    <xf numFmtId="3" fontId="8" fillId="9" borderId="116" xfId="2" applyNumberFormat="1" applyFont="1" applyFill="1" applyBorder="1" applyAlignment="1" applyProtection="1">
      <alignment wrapText="1"/>
    </xf>
    <xf numFmtId="3" fontId="9" fillId="11" borderId="116" xfId="0" applyNumberFormat="1" applyFont="1" applyFill="1" applyBorder="1" applyAlignment="1">
      <alignment horizontal="center"/>
    </xf>
    <xf numFmtId="3" fontId="8" fillId="9" borderId="117" xfId="2" applyNumberFormat="1" applyFont="1" applyFill="1" applyBorder="1" applyAlignment="1" applyProtection="1"/>
    <xf numFmtId="3" fontId="9" fillId="7" borderId="0" xfId="2" applyNumberFormat="1" applyFont="1" applyFill="1" applyBorder="1" applyAlignment="1" applyProtection="1">
      <alignment horizontal="center" wrapText="1"/>
    </xf>
    <xf numFmtId="3" fontId="9" fillId="7" borderId="37" xfId="2" applyNumberFormat="1" applyFont="1" applyFill="1" applyBorder="1" applyAlignment="1" applyProtection="1">
      <alignment horizontal="center" wrapText="1"/>
    </xf>
    <xf numFmtId="3" fontId="9" fillId="7" borderId="39" xfId="2" applyNumberFormat="1" applyFont="1" applyFill="1" applyBorder="1" applyAlignment="1" applyProtection="1">
      <alignment horizontal="center" wrapText="1"/>
    </xf>
    <xf numFmtId="0" fontId="12" fillId="14" borderId="9" xfId="0" applyFont="1" applyFill="1" applyBorder="1" applyAlignment="1">
      <alignment horizontal="justify" vertical="center" wrapText="1"/>
    </xf>
    <xf numFmtId="0" fontId="12" fillId="14" borderId="10" xfId="0" applyFont="1" applyFill="1" applyBorder="1" applyAlignment="1">
      <alignment horizontal="center" vertical="center" wrapText="1"/>
    </xf>
    <xf numFmtId="0" fontId="12" fillId="14" borderId="18" xfId="0" applyFont="1" applyFill="1" applyBorder="1" applyAlignment="1">
      <alignment horizontal="center" vertical="center" wrapText="1"/>
    </xf>
    <xf numFmtId="0" fontId="13" fillId="15" borderId="30" xfId="0" applyFont="1" applyFill="1" applyBorder="1" applyAlignment="1">
      <alignment horizontal="center" vertical="center" wrapText="1"/>
    </xf>
    <xf numFmtId="0" fontId="14" fillId="15" borderId="13" xfId="0" applyFont="1" applyFill="1" applyBorder="1" applyAlignment="1">
      <alignment horizontal="center" vertical="center" wrapText="1"/>
    </xf>
    <xf numFmtId="0" fontId="12" fillId="14" borderId="15" xfId="0" applyFont="1" applyFill="1" applyBorder="1" applyAlignment="1">
      <alignment horizontal="center" vertical="center" textRotation="90" wrapText="1"/>
    </xf>
    <xf numFmtId="0" fontId="14" fillId="15" borderId="31" xfId="0" applyFont="1" applyFill="1" applyBorder="1" applyAlignment="1">
      <alignment horizontal="center" vertical="center" wrapText="1"/>
    </xf>
    <xf numFmtId="0" fontId="13" fillId="15" borderId="13" xfId="0" applyFont="1" applyFill="1" applyBorder="1" applyAlignment="1">
      <alignment horizontal="center" vertical="center" wrapText="1"/>
    </xf>
    <xf numFmtId="0" fontId="14" fillId="15" borderId="12" xfId="0" applyFont="1" applyFill="1" applyBorder="1" applyAlignment="1">
      <alignment horizontal="center" vertical="center" wrapText="1"/>
    </xf>
    <xf numFmtId="0" fontId="12" fillId="14" borderId="11" xfId="0" applyFont="1" applyFill="1" applyBorder="1" applyAlignment="1">
      <alignment horizontal="center" vertical="center" textRotation="90" wrapText="1"/>
    </xf>
    <xf numFmtId="0" fontId="14" fillId="15" borderId="32" xfId="0" applyFont="1" applyFill="1" applyBorder="1" applyAlignment="1">
      <alignment horizontal="center" vertical="center" wrapText="1"/>
    </xf>
    <xf numFmtId="0" fontId="14" fillId="16" borderId="28" xfId="0" applyFont="1" applyFill="1" applyBorder="1" applyAlignment="1">
      <alignment horizontal="left" vertical="center" wrapText="1"/>
    </xf>
    <xf numFmtId="0" fontId="14" fillId="16" borderId="24" xfId="0" applyFont="1" applyFill="1" applyBorder="1" applyAlignment="1">
      <alignment horizontal="center" vertical="center" wrapText="1"/>
    </xf>
    <xf numFmtId="3" fontId="15" fillId="16" borderId="16" xfId="0" applyNumberFormat="1" applyFont="1" applyFill="1" applyBorder="1" applyAlignment="1">
      <alignment vertical="center" wrapText="1"/>
    </xf>
    <xf numFmtId="165" fontId="15" fillId="16" borderId="16" xfId="0" applyNumberFormat="1" applyFont="1" applyFill="1" applyBorder="1" applyAlignment="1">
      <alignment horizontal="right" vertical="center" wrapText="1" indent="2"/>
    </xf>
    <xf numFmtId="165" fontId="15" fillId="16" borderId="16" xfId="4" applyNumberFormat="1" applyFont="1" applyFill="1" applyBorder="1" applyAlignment="1">
      <alignment horizontal="right" vertical="center" wrapText="1" indent="2"/>
    </xf>
    <xf numFmtId="165" fontId="15" fillId="16" borderId="21" xfId="0" applyNumberFormat="1" applyFont="1" applyFill="1" applyBorder="1" applyAlignment="1">
      <alignment horizontal="right" vertical="center" wrapText="1" indent="2"/>
    </xf>
    <xf numFmtId="0" fontId="14" fillId="15" borderId="28" xfId="0" applyFont="1" applyFill="1" applyBorder="1" applyAlignment="1">
      <alignment horizontal="left" vertical="center" wrapText="1"/>
    </xf>
    <xf numFmtId="0" fontId="14" fillId="15" borderId="24" xfId="0" applyFont="1" applyFill="1" applyBorder="1" applyAlignment="1">
      <alignment horizontal="center" vertical="center" wrapText="1"/>
    </xf>
    <xf numFmtId="3" fontId="15" fillId="15" borderId="16" xfId="0" applyNumberFormat="1" applyFont="1" applyFill="1" applyBorder="1" applyAlignment="1">
      <alignment vertical="center" wrapText="1"/>
    </xf>
    <xf numFmtId="165" fontId="15" fillId="15" borderId="16" xfId="0" applyNumberFormat="1" applyFont="1" applyFill="1" applyBorder="1" applyAlignment="1">
      <alignment horizontal="right" vertical="center" wrapText="1" indent="2"/>
    </xf>
    <xf numFmtId="165" fontId="15" fillId="15" borderId="21" xfId="0" applyNumberFormat="1" applyFont="1" applyFill="1" applyBorder="1" applyAlignment="1">
      <alignment horizontal="right" vertical="center" wrapText="1" indent="2"/>
    </xf>
    <xf numFmtId="3" fontId="14" fillId="16" borderId="28" xfId="0" applyNumberFormat="1" applyFont="1" applyFill="1" applyBorder="1" applyAlignment="1">
      <alignment horizontal="left" vertical="center" wrapText="1"/>
    </xf>
    <xf numFmtId="3" fontId="14" fillId="16" borderId="24" xfId="0" applyNumberFormat="1" applyFont="1" applyFill="1" applyBorder="1" applyAlignment="1">
      <alignment horizontal="center" vertical="center" wrapText="1"/>
    </xf>
    <xf numFmtId="0" fontId="14" fillId="16" borderId="28" xfId="0" applyFont="1" applyFill="1" applyBorder="1" applyAlignment="1">
      <alignment horizontal="right" vertical="center" wrapText="1"/>
    </xf>
    <xf numFmtId="0" fontId="14" fillId="15" borderId="28" xfId="0" applyFont="1" applyFill="1" applyBorder="1" applyAlignment="1">
      <alignment horizontal="right" vertical="center" wrapText="1"/>
    </xf>
    <xf numFmtId="0" fontId="14" fillId="16" borderId="29" xfId="0" applyFont="1" applyFill="1" applyBorder="1" applyAlignment="1">
      <alignment horizontal="left" vertical="center" wrapText="1"/>
    </xf>
    <xf numFmtId="0" fontId="14" fillId="16" borderId="25" xfId="0" applyFont="1" applyFill="1" applyBorder="1" applyAlignment="1">
      <alignment horizontal="center" vertical="center" wrapText="1"/>
    </xf>
    <xf numFmtId="0" fontId="12" fillId="14" borderId="22" xfId="0" applyFont="1" applyFill="1" applyBorder="1" applyAlignment="1">
      <alignment horizontal="center" vertical="center" textRotation="90" wrapText="1"/>
    </xf>
    <xf numFmtId="165" fontId="15" fillId="16" borderId="23" xfId="0" applyNumberFormat="1" applyFont="1" applyFill="1" applyBorder="1" applyAlignment="1">
      <alignment horizontal="right" vertical="center" wrapText="1" indent="2"/>
    </xf>
    <xf numFmtId="165" fontId="15" fillId="16" borderId="17" xfId="0" applyNumberFormat="1" applyFont="1" applyFill="1" applyBorder="1" applyAlignment="1">
      <alignment horizontal="right" vertical="center" wrapText="1" indent="2"/>
    </xf>
    <xf numFmtId="3" fontId="15" fillId="16" borderId="21" xfId="0" applyNumberFormat="1" applyFont="1" applyFill="1" applyBorder="1" applyAlignment="1">
      <alignment horizontal="right" vertical="center" wrapText="1" indent="2"/>
    </xf>
    <xf numFmtId="3" fontId="15" fillId="15" borderId="21" xfId="0" applyNumberFormat="1" applyFont="1" applyFill="1" applyBorder="1" applyAlignment="1">
      <alignment horizontal="right" vertical="center" wrapText="1" indent="2"/>
    </xf>
    <xf numFmtId="165" fontId="15" fillId="15" borderId="23" xfId="0" applyNumberFormat="1" applyFont="1" applyFill="1" applyBorder="1" applyAlignment="1">
      <alignment horizontal="right" vertical="center" wrapText="1" indent="2"/>
    </xf>
    <xf numFmtId="3" fontId="15" fillId="15" borderId="17" xfId="0" applyNumberFormat="1" applyFont="1" applyFill="1" applyBorder="1" applyAlignment="1">
      <alignment horizontal="right" vertical="center" wrapText="1" indent="2"/>
    </xf>
    <xf numFmtId="0" fontId="8" fillId="0" borderId="0" xfId="0" applyFont="1"/>
    <xf numFmtId="3" fontId="14" fillId="16" borderId="23" xfId="0" applyNumberFormat="1" applyFont="1" applyFill="1" applyBorder="1" applyAlignment="1">
      <alignment vertical="center" wrapText="1"/>
    </xf>
    <xf numFmtId="3" fontId="14" fillId="16" borderId="17" xfId="0" applyNumberFormat="1" applyFont="1" applyFill="1" applyBorder="1" applyAlignment="1">
      <alignment vertical="center" wrapText="1"/>
    </xf>
    <xf numFmtId="3" fontId="14" fillId="16" borderId="21" xfId="0" applyNumberFormat="1" applyFont="1" applyFill="1" applyBorder="1" applyAlignment="1">
      <alignment vertical="center" wrapText="1"/>
    </xf>
    <xf numFmtId="3" fontId="14" fillId="15" borderId="21" xfId="0" applyNumberFormat="1" applyFont="1" applyFill="1" applyBorder="1" applyAlignment="1">
      <alignment vertical="center" wrapText="1"/>
    </xf>
    <xf numFmtId="3" fontId="8" fillId="0" borderId="0" xfId="0" applyNumberFormat="1" applyFont="1"/>
    <xf numFmtId="0" fontId="15" fillId="0" borderId="0" xfId="0" applyFont="1"/>
    <xf numFmtId="0" fontId="15" fillId="0" borderId="0" xfId="0" applyFont="1" applyAlignment="1">
      <alignment horizontal="center"/>
    </xf>
    <xf numFmtId="0" fontId="14" fillId="0" borderId="0" xfId="0" applyFont="1"/>
    <xf numFmtId="3" fontId="15" fillId="0" borderId="0" xfId="0" applyNumberFormat="1" applyFont="1"/>
    <xf numFmtId="165" fontId="15" fillId="0" borderId="0" xfId="0" applyNumberFormat="1" applyFont="1"/>
    <xf numFmtId="0" fontId="8" fillId="13" borderId="33" xfId="0" applyFont="1" applyFill="1" applyBorder="1"/>
    <xf numFmtId="0" fontId="9" fillId="13" borderId="118" xfId="0" applyFont="1" applyFill="1" applyBorder="1" applyAlignment="1">
      <alignment horizontal="center"/>
    </xf>
    <xf numFmtId="0" fontId="9" fillId="17" borderId="65" xfId="2" applyFont="1" applyFill="1" applyBorder="1" applyAlignment="1" applyProtection="1"/>
    <xf numFmtId="0" fontId="9" fillId="17" borderId="75" xfId="2" applyFont="1" applyFill="1" applyBorder="1" applyAlignment="1" applyProtection="1">
      <alignment horizontal="center"/>
    </xf>
    <xf numFmtId="0" fontId="9" fillId="18" borderId="119" xfId="2" applyFont="1" applyFill="1" applyBorder="1" applyAlignment="1" applyProtection="1">
      <alignment wrapText="1"/>
    </xf>
    <xf numFmtId="3" fontId="8" fillId="9" borderId="72" xfId="2" applyNumberFormat="1" applyFont="1" applyFill="1" applyBorder="1" applyAlignment="1" applyProtection="1"/>
    <xf numFmtId="3" fontId="8" fillId="9" borderId="73" xfId="2" applyNumberFormat="1" applyFont="1" applyFill="1" applyBorder="1" applyAlignment="1" applyProtection="1"/>
    <xf numFmtId="3" fontId="8" fillId="9" borderId="74" xfId="2" applyNumberFormat="1" applyFont="1" applyFill="1" applyBorder="1" applyAlignment="1" applyProtection="1"/>
    <xf numFmtId="0" fontId="9" fillId="18" borderId="119" xfId="2" applyFont="1" applyFill="1" applyBorder="1" applyAlignment="1" applyProtection="1">
      <alignment horizontal="center" wrapText="1"/>
    </xf>
    <xf numFmtId="0" fontId="9" fillId="17" borderId="120" xfId="2" applyFont="1" applyFill="1" applyBorder="1" applyAlignment="1" applyProtection="1">
      <alignment wrapText="1"/>
    </xf>
    <xf numFmtId="0" fontId="9" fillId="0" borderId="0" xfId="2" applyFont="1" applyFill="1" applyBorder="1" applyAlignment="1" applyProtection="1">
      <alignment horizontal="center"/>
    </xf>
    <xf numFmtId="0" fontId="8" fillId="0" borderId="0" xfId="0" applyFont="1" applyFill="1"/>
    <xf numFmtId="3" fontId="8" fillId="0" borderId="0" xfId="0" applyNumberFormat="1" applyFont="1" applyFill="1"/>
    <xf numFmtId="0" fontId="8" fillId="0" borderId="0" xfId="0" applyFont="1" applyFill="1" applyBorder="1"/>
    <xf numFmtId="167" fontId="8" fillId="11" borderId="43" xfId="4" applyNumberFormat="1" applyFont="1" applyFill="1" applyBorder="1" applyAlignment="1" applyProtection="1"/>
    <xf numFmtId="167" fontId="8" fillId="11" borderId="48" xfId="4" applyNumberFormat="1" applyFont="1" applyFill="1" applyBorder="1" applyAlignment="1" applyProtection="1"/>
    <xf numFmtId="167" fontId="8" fillId="7" borderId="2" xfId="4" applyNumberFormat="1" applyFont="1" applyFill="1" applyBorder="1"/>
    <xf numFmtId="167" fontId="8" fillId="7" borderId="45" xfId="4" applyNumberFormat="1" applyFont="1" applyFill="1" applyBorder="1"/>
    <xf numFmtId="167" fontId="8" fillId="11" borderId="2" xfId="4" applyNumberFormat="1" applyFont="1" applyFill="1" applyBorder="1" applyAlignment="1" applyProtection="1"/>
    <xf numFmtId="167" fontId="8" fillId="11" borderId="45" xfId="4" applyNumberFormat="1" applyFont="1" applyFill="1" applyBorder="1" applyAlignment="1" applyProtection="1"/>
    <xf numFmtId="167" fontId="8" fillId="11" borderId="46" xfId="4" applyNumberFormat="1" applyFont="1" applyFill="1" applyBorder="1" applyAlignment="1" applyProtection="1"/>
    <xf numFmtId="167" fontId="8" fillId="11" borderId="47" xfId="4" applyNumberFormat="1" applyFont="1" applyFill="1" applyBorder="1" applyAlignment="1" applyProtection="1"/>
    <xf numFmtId="167" fontId="8" fillId="9" borderId="2" xfId="4" applyNumberFormat="1" applyFont="1" applyFill="1" applyBorder="1" applyAlignment="1" applyProtection="1"/>
    <xf numFmtId="167" fontId="8" fillId="9" borderId="45" xfId="4" applyNumberFormat="1" applyFont="1" applyFill="1" applyBorder="1" applyAlignment="1" applyProtection="1"/>
    <xf numFmtId="167" fontId="8" fillId="7" borderId="46" xfId="4" applyNumberFormat="1" applyFont="1" applyFill="1" applyBorder="1"/>
    <xf numFmtId="167" fontId="8" fillId="7" borderId="47" xfId="4" applyNumberFormat="1" applyFont="1" applyFill="1" applyBorder="1"/>
    <xf numFmtId="167" fontId="8" fillId="11" borderId="116" xfId="4" applyNumberFormat="1" applyFont="1" applyFill="1" applyBorder="1" applyAlignment="1" applyProtection="1"/>
    <xf numFmtId="167" fontId="8" fillId="11" borderId="121" xfId="4" applyNumberFormat="1" applyFont="1" applyFill="1" applyBorder="1" applyAlignment="1" applyProtection="1"/>
    <xf numFmtId="167" fontId="8" fillId="11" borderId="72" xfId="4" applyNumberFormat="1" applyFont="1" applyFill="1" applyBorder="1" applyAlignment="1" applyProtection="1"/>
    <xf numFmtId="167" fontId="8" fillId="9" borderId="73" xfId="4" applyNumberFormat="1" applyFont="1" applyFill="1" applyBorder="1" applyAlignment="1" applyProtection="1"/>
    <xf numFmtId="167" fontId="8" fillId="11" borderId="73" xfId="4" applyNumberFormat="1" applyFont="1" applyFill="1" applyBorder="1" applyAlignment="1" applyProtection="1"/>
    <xf numFmtId="167" fontId="8" fillId="11" borderId="74" xfId="4" applyNumberFormat="1" applyFont="1" applyFill="1" applyBorder="1" applyAlignment="1" applyProtection="1"/>
    <xf numFmtId="167" fontId="8" fillId="7" borderId="43" xfId="4" applyNumberFormat="1" applyFont="1" applyFill="1" applyBorder="1"/>
    <xf numFmtId="167" fontId="8" fillId="0" borderId="0" xfId="0" applyNumberFormat="1" applyFont="1"/>
    <xf numFmtId="0" fontId="17" fillId="0" borderId="0" xfId="0" applyFont="1"/>
    <xf numFmtId="0" fontId="16" fillId="7" borderId="0" xfId="0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18" fillId="17" borderId="122" xfId="2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horizontal="center" vertical="center"/>
    </xf>
    <xf numFmtId="3" fontId="17" fillId="11" borderId="2" xfId="2" applyNumberFormat="1" applyFont="1" applyFill="1" applyBorder="1" applyAlignment="1" applyProtection="1">
      <alignment vertical="center"/>
    </xf>
    <xf numFmtId="3" fontId="17" fillId="9" borderId="2" xfId="2" applyNumberFormat="1" applyFont="1" applyFill="1" applyBorder="1" applyAlignment="1" applyProtection="1">
      <alignment vertical="center"/>
    </xf>
    <xf numFmtId="0" fontId="18" fillId="17" borderId="123" xfId="2" applyFont="1" applyFill="1" applyBorder="1" applyAlignment="1" applyProtection="1">
      <alignment horizontal="center" vertical="center" wrapText="1"/>
    </xf>
    <xf numFmtId="3" fontId="17" fillId="9" borderId="54" xfId="2" applyNumberFormat="1" applyFont="1" applyFill="1" applyBorder="1" applyAlignment="1" applyProtection="1">
      <alignment vertical="center"/>
    </xf>
    <xf numFmtId="3" fontId="17" fillId="9" borderId="61" xfId="2" applyNumberFormat="1" applyFont="1" applyFill="1" applyBorder="1" applyAlignment="1" applyProtection="1">
      <alignment vertical="center" wrapText="1"/>
    </xf>
    <xf numFmtId="0" fontId="16" fillId="24" borderId="0" xfId="2" applyFont="1" applyFill="1" applyBorder="1" applyAlignment="1" applyProtection="1">
      <alignment horizontal="center" vertical="center" wrapText="1"/>
    </xf>
    <xf numFmtId="0" fontId="18" fillId="8" borderId="124" xfId="2" applyFont="1" applyFill="1" applyBorder="1" applyAlignment="1" applyProtection="1">
      <alignment vertical="center"/>
    </xf>
    <xf numFmtId="3" fontId="17" fillId="11" borderId="62" xfId="2" applyNumberFormat="1" applyFont="1" applyFill="1" applyBorder="1" applyAlignment="1" applyProtection="1">
      <alignment vertical="center" wrapText="1"/>
    </xf>
    <xf numFmtId="3" fontId="17" fillId="11" borderId="52" xfId="2" applyNumberFormat="1" applyFont="1" applyFill="1" applyBorder="1" applyAlignment="1" applyProtection="1">
      <alignment vertical="center"/>
    </xf>
    <xf numFmtId="3" fontId="17" fillId="9" borderId="125" xfId="2" applyNumberFormat="1" applyFont="1" applyFill="1" applyBorder="1" applyAlignment="1" applyProtection="1">
      <alignment vertical="center" wrapText="1"/>
    </xf>
    <xf numFmtId="3" fontId="17" fillId="9" borderId="126" xfId="2" applyNumberFormat="1" applyFont="1" applyFill="1" applyBorder="1" applyAlignment="1" applyProtection="1">
      <alignment vertical="center"/>
    </xf>
    <xf numFmtId="3" fontId="17" fillId="11" borderId="127" xfId="2" applyNumberFormat="1" applyFont="1" applyFill="1" applyBorder="1" applyAlignment="1" applyProtection="1">
      <alignment vertical="center" wrapText="1"/>
    </xf>
    <xf numFmtId="3" fontId="17" fillId="9" borderId="127" xfId="2" applyNumberFormat="1" applyFont="1" applyFill="1" applyBorder="1" applyAlignment="1" applyProtection="1">
      <alignment vertical="center" wrapText="1"/>
    </xf>
    <xf numFmtId="3" fontId="17" fillId="9" borderId="128" xfId="2" applyNumberFormat="1" applyFont="1" applyFill="1" applyBorder="1" applyAlignment="1" applyProtection="1">
      <alignment vertical="center" wrapText="1"/>
    </xf>
    <xf numFmtId="3" fontId="17" fillId="9" borderId="129" xfId="2" applyNumberFormat="1" applyFont="1" applyFill="1" applyBorder="1" applyAlignment="1" applyProtection="1">
      <alignment vertical="center"/>
    </xf>
    <xf numFmtId="0" fontId="17" fillId="24" borderId="33" xfId="0" applyFont="1" applyFill="1" applyBorder="1" applyAlignment="1">
      <alignment vertical="center"/>
    </xf>
    <xf numFmtId="0" fontId="16" fillId="24" borderId="118" xfId="2" applyFont="1" applyFill="1" applyBorder="1" applyAlignment="1" applyProtection="1">
      <alignment horizontal="center" vertical="center" wrapText="1"/>
    </xf>
    <xf numFmtId="0" fontId="17" fillId="25" borderId="118" xfId="2" applyFont="1" applyFill="1" applyBorder="1" applyAlignment="1" applyProtection="1">
      <alignment vertical="center"/>
    </xf>
    <xf numFmtId="0" fontId="18" fillId="25" borderId="118" xfId="2" applyFont="1" applyFill="1" applyBorder="1" applyAlignment="1" applyProtection="1">
      <alignment vertical="center"/>
    </xf>
    <xf numFmtId="0" fontId="17" fillId="25" borderId="130" xfId="2" applyFont="1" applyFill="1" applyBorder="1" applyAlignment="1" applyProtection="1">
      <alignment vertical="center"/>
    </xf>
    <xf numFmtId="0" fontId="17" fillId="24" borderId="34" xfId="0" applyFont="1" applyFill="1" applyBorder="1" applyAlignment="1">
      <alignment vertical="center"/>
    </xf>
    <xf numFmtId="0" fontId="18" fillId="8" borderId="131" xfId="2" applyFont="1" applyFill="1" applyBorder="1" applyAlignment="1" applyProtection="1">
      <alignment vertical="center"/>
    </xf>
    <xf numFmtId="0" fontId="17" fillId="7" borderId="34" xfId="0" applyFont="1" applyFill="1" applyBorder="1" applyAlignment="1">
      <alignment vertical="center"/>
    </xf>
    <xf numFmtId="3" fontId="17" fillId="9" borderId="132" xfId="2" applyNumberFormat="1" applyFont="1" applyFill="1" applyBorder="1" applyAlignment="1" applyProtection="1">
      <alignment vertical="center"/>
    </xf>
    <xf numFmtId="3" fontId="17" fillId="11" borderId="73" xfId="2" applyNumberFormat="1" applyFont="1" applyFill="1" applyBorder="1" applyAlignment="1" applyProtection="1">
      <alignment vertical="center"/>
    </xf>
    <xf numFmtId="3" fontId="17" fillId="9" borderId="73" xfId="2" applyNumberFormat="1" applyFont="1" applyFill="1" applyBorder="1" applyAlignment="1" applyProtection="1">
      <alignment vertical="center"/>
    </xf>
    <xf numFmtId="3" fontId="17" fillId="9" borderId="133" xfId="2" applyNumberFormat="1" applyFont="1" applyFill="1" applyBorder="1" applyAlignment="1" applyProtection="1">
      <alignment vertical="center"/>
    </xf>
    <xf numFmtId="0" fontId="18" fillId="17" borderId="134" xfId="2" applyFont="1" applyFill="1" applyBorder="1" applyAlignment="1" applyProtection="1">
      <alignment horizontal="center" vertical="center" wrapText="1"/>
    </xf>
    <xf numFmtId="3" fontId="17" fillId="11" borderId="76" xfId="2" applyNumberFormat="1" applyFont="1" applyFill="1" applyBorder="1" applyAlignment="1" applyProtection="1">
      <alignment vertical="center"/>
    </xf>
    <xf numFmtId="3" fontId="17" fillId="9" borderId="95" xfId="2" applyNumberFormat="1" applyFont="1" applyFill="1" applyBorder="1" applyAlignment="1" applyProtection="1">
      <alignment vertical="center"/>
    </xf>
    <xf numFmtId="0" fontId="18" fillId="17" borderId="135" xfId="2" applyFont="1" applyFill="1" applyBorder="1" applyAlignment="1" applyProtection="1">
      <alignment horizontal="center" vertical="center" wrapText="1"/>
    </xf>
    <xf numFmtId="3" fontId="17" fillId="11" borderId="136" xfId="2" applyNumberFormat="1" applyFont="1" applyFill="1" applyBorder="1" applyAlignment="1" applyProtection="1">
      <alignment vertical="center" wrapText="1"/>
    </xf>
    <xf numFmtId="3" fontId="17" fillId="11" borderId="137" xfId="2" applyNumberFormat="1" applyFont="1" applyFill="1" applyBorder="1" applyAlignment="1" applyProtection="1">
      <alignment vertical="center"/>
    </xf>
    <xf numFmtId="3" fontId="17" fillId="11" borderId="138" xfId="2" applyNumberFormat="1" applyFont="1" applyFill="1" applyBorder="1" applyAlignment="1" applyProtection="1">
      <alignment vertical="center"/>
    </xf>
    <xf numFmtId="167" fontId="8" fillId="11" borderId="54" xfId="4" applyNumberFormat="1" applyFont="1" applyFill="1" applyBorder="1" applyAlignment="1" applyProtection="1"/>
    <xf numFmtId="167" fontId="8" fillId="11" borderId="55" xfId="4" applyNumberFormat="1" applyFont="1" applyFill="1" applyBorder="1" applyAlignment="1" applyProtection="1"/>
    <xf numFmtId="167" fontId="8" fillId="11" borderId="95" xfId="4" applyNumberFormat="1" applyFont="1" applyFill="1" applyBorder="1" applyAlignment="1" applyProtection="1"/>
    <xf numFmtId="3" fontId="8" fillId="9" borderId="76" xfId="2" applyNumberFormat="1" applyFont="1" applyFill="1" applyBorder="1" applyAlignment="1" applyProtection="1"/>
    <xf numFmtId="4" fontId="8" fillId="0" borderId="0" xfId="2" applyNumberFormat="1" applyFont="1" applyFill="1" applyBorder="1" applyAlignment="1" applyProtection="1"/>
    <xf numFmtId="0" fontId="9" fillId="0" borderId="0" xfId="2" applyFont="1" applyFill="1" applyBorder="1" applyAlignment="1" applyProtection="1"/>
    <xf numFmtId="167" fontId="8" fillId="7" borderId="48" xfId="4" applyNumberFormat="1" applyFont="1" applyFill="1" applyBorder="1"/>
    <xf numFmtId="167" fontId="8" fillId="9" borderId="116" xfId="4" applyNumberFormat="1" applyFont="1" applyFill="1" applyBorder="1" applyAlignment="1" applyProtection="1"/>
    <xf numFmtId="167" fontId="8" fillId="9" borderId="121" xfId="4" applyNumberFormat="1" applyFont="1" applyFill="1" applyBorder="1" applyAlignment="1" applyProtection="1"/>
    <xf numFmtId="167" fontId="8" fillId="9" borderId="117" xfId="4" applyNumberFormat="1" applyFont="1" applyFill="1" applyBorder="1" applyAlignment="1" applyProtection="1"/>
    <xf numFmtId="4" fontId="8" fillId="0" borderId="0" xfId="0" applyNumberFormat="1" applyFont="1"/>
    <xf numFmtId="10" fontId="8" fillId="7" borderId="45" xfId="4" applyNumberFormat="1" applyFont="1" applyFill="1" applyBorder="1"/>
    <xf numFmtId="167" fontId="8" fillId="9" borderId="72" xfId="4" applyNumberFormat="1" applyFont="1" applyFill="1" applyBorder="1" applyAlignment="1" applyProtection="1"/>
    <xf numFmtId="0" fontId="8" fillId="13" borderId="33" xfId="0" applyFont="1" applyFill="1" applyBorder="1" applyAlignment="1">
      <alignment horizontal="center"/>
    </xf>
    <xf numFmtId="0" fontId="9" fillId="17" borderId="65" xfId="2" applyFont="1" applyFill="1" applyBorder="1" applyAlignment="1" applyProtection="1">
      <alignment horizontal="center"/>
    </xf>
    <xf numFmtId="0" fontId="15" fillId="13" borderId="33" xfId="0" applyFont="1" applyFill="1" applyBorder="1"/>
    <xf numFmtId="0" fontId="14" fillId="13" borderId="118" xfId="0" applyFont="1" applyFill="1" applyBorder="1" applyAlignment="1">
      <alignment horizontal="center"/>
    </xf>
    <xf numFmtId="0" fontId="14" fillId="17" borderId="65" xfId="2" applyFont="1" applyFill="1" applyBorder="1" applyAlignment="1" applyProtection="1"/>
    <xf numFmtId="0" fontId="14" fillId="17" borderId="75" xfId="2" applyFont="1" applyFill="1" applyBorder="1" applyAlignment="1" applyProtection="1">
      <alignment horizontal="center"/>
    </xf>
    <xf numFmtId="0" fontId="14" fillId="18" borderId="119" xfId="2" applyFont="1" applyFill="1" applyBorder="1" applyAlignment="1" applyProtection="1">
      <alignment wrapText="1"/>
    </xf>
    <xf numFmtId="3" fontId="15" fillId="11" borderId="43" xfId="2" applyNumberFormat="1" applyFont="1" applyFill="1" applyBorder="1" applyAlignment="1" applyProtection="1"/>
    <xf numFmtId="3" fontId="15" fillId="9" borderId="43" xfId="2" applyNumberFormat="1" applyFont="1" applyFill="1" applyBorder="1" applyAlignment="1" applyProtection="1"/>
    <xf numFmtId="3" fontId="15" fillId="9" borderId="48" xfId="2" applyNumberFormat="1" applyFont="1" applyFill="1" applyBorder="1" applyAlignment="1" applyProtection="1"/>
    <xf numFmtId="3" fontId="15" fillId="11" borderId="48" xfId="2" applyNumberFormat="1" applyFont="1" applyFill="1" applyBorder="1" applyAlignment="1" applyProtection="1"/>
    <xf numFmtId="3" fontId="15" fillId="9" borderId="72" xfId="2" applyNumberFormat="1" applyFont="1" applyFill="1" applyBorder="1" applyAlignment="1" applyProtection="1"/>
    <xf numFmtId="3" fontId="15" fillId="7" borderId="2" xfId="0" applyNumberFormat="1" applyFont="1" applyFill="1" applyBorder="1"/>
    <xf numFmtId="3" fontId="15" fillId="11" borderId="2" xfId="2" applyNumberFormat="1" applyFont="1" applyFill="1" applyBorder="1" applyAlignment="1" applyProtection="1"/>
    <xf numFmtId="3" fontId="15" fillId="11" borderId="45" xfId="2" applyNumberFormat="1" applyFont="1" applyFill="1" applyBorder="1" applyAlignment="1" applyProtection="1"/>
    <xf numFmtId="3" fontId="15" fillId="7" borderId="45" xfId="0" applyNumberFormat="1" applyFont="1" applyFill="1" applyBorder="1"/>
    <xf numFmtId="3" fontId="15" fillId="11" borderId="73" xfId="2" applyNumberFormat="1" applyFont="1" applyFill="1" applyBorder="1" applyAlignment="1" applyProtection="1"/>
    <xf numFmtId="3" fontId="15" fillId="9" borderId="2" xfId="2" applyNumberFormat="1" applyFont="1" applyFill="1" applyBorder="1" applyAlignment="1" applyProtection="1"/>
    <xf numFmtId="3" fontId="15" fillId="9" borderId="45" xfId="2" applyNumberFormat="1" applyFont="1" applyFill="1" applyBorder="1" applyAlignment="1" applyProtection="1"/>
    <xf numFmtId="3" fontId="15" fillId="9" borderId="73" xfId="2" applyNumberFormat="1" applyFont="1" applyFill="1" applyBorder="1" applyAlignment="1" applyProtection="1"/>
    <xf numFmtId="3" fontId="15" fillId="11" borderId="46" xfId="2" applyNumberFormat="1" applyFont="1" applyFill="1" applyBorder="1" applyAlignment="1" applyProtection="1"/>
    <xf numFmtId="3" fontId="15" fillId="9" borderId="46" xfId="2" applyNumberFormat="1" applyFont="1" applyFill="1" applyBorder="1" applyAlignment="1" applyProtection="1"/>
    <xf numFmtId="3" fontId="15" fillId="9" borderId="47" xfId="2" applyNumberFormat="1" applyFont="1" applyFill="1" applyBorder="1" applyAlignment="1" applyProtection="1"/>
    <xf numFmtId="3" fontId="15" fillId="11" borderId="47" xfId="2" applyNumberFormat="1" applyFont="1" applyFill="1" applyBorder="1" applyAlignment="1" applyProtection="1"/>
    <xf numFmtId="3" fontId="15" fillId="9" borderId="74" xfId="2" applyNumberFormat="1" applyFont="1" applyFill="1" applyBorder="1" applyAlignment="1" applyProtection="1"/>
    <xf numFmtId="3" fontId="15" fillId="7" borderId="43" xfId="0" applyNumberFormat="1" applyFont="1" applyFill="1" applyBorder="1"/>
    <xf numFmtId="3" fontId="15" fillId="7" borderId="48" xfId="0" applyNumberFormat="1" applyFont="1" applyFill="1" applyBorder="1"/>
    <xf numFmtId="3" fontId="15" fillId="11" borderId="72" xfId="2" applyNumberFormat="1" applyFont="1" applyFill="1" applyBorder="1" applyAlignment="1" applyProtection="1"/>
    <xf numFmtId="3" fontId="15" fillId="7" borderId="46" xfId="0" applyNumberFormat="1" applyFont="1" applyFill="1" applyBorder="1"/>
    <xf numFmtId="3" fontId="15" fillId="7" borderId="47" xfId="0" applyNumberFormat="1" applyFont="1" applyFill="1" applyBorder="1"/>
    <xf numFmtId="3" fontId="15" fillId="11" borderId="74" xfId="2" applyNumberFormat="1" applyFont="1" applyFill="1" applyBorder="1" applyAlignment="1" applyProtection="1"/>
    <xf numFmtId="3" fontId="15" fillId="11" borderId="54" xfId="2" applyNumberFormat="1" applyFont="1" applyFill="1" applyBorder="1" applyAlignment="1" applyProtection="1"/>
    <xf numFmtId="3" fontId="15" fillId="11" borderId="55" xfId="2" applyNumberFormat="1" applyFont="1" applyFill="1" applyBorder="1" applyAlignment="1" applyProtection="1"/>
    <xf numFmtId="3" fontId="15" fillId="9" borderId="52" xfId="2" applyNumberFormat="1" applyFont="1" applyFill="1" applyBorder="1" applyAlignment="1" applyProtection="1"/>
    <xf numFmtId="3" fontId="15" fillId="9" borderId="76" xfId="2" applyNumberFormat="1" applyFont="1" applyFill="1" applyBorder="1" applyAlignment="1" applyProtection="1"/>
    <xf numFmtId="0" fontId="14" fillId="18" borderId="119" xfId="2" applyFont="1" applyFill="1" applyBorder="1" applyAlignment="1" applyProtection="1">
      <alignment horizontal="center" wrapText="1"/>
    </xf>
    <xf numFmtId="3" fontId="15" fillId="11" borderId="95" xfId="2" applyNumberFormat="1" applyFont="1" applyFill="1" applyBorder="1" applyAlignment="1" applyProtection="1"/>
    <xf numFmtId="0" fontId="14" fillId="17" borderId="120" xfId="2" applyFont="1" applyFill="1" applyBorder="1" applyAlignment="1" applyProtection="1">
      <alignment wrapText="1"/>
    </xf>
    <xf numFmtId="3" fontId="15" fillId="11" borderId="116" xfId="2" applyNumberFormat="1" applyFont="1" applyFill="1" applyBorder="1" applyAlignment="1" applyProtection="1"/>
    <xf numFmtId="3" fontId="15" fillId="9" borderId="116" xfId="2" applyNumberFormat="1" applyFont="1" applyFill="1" applyBorder="1" applyAlignment="1" applyProtection="1"/>
    <xf numFmtId="3" fontId="15" fillId="9" borderId="121" xfId="2" applyNumberFormat="1" applyFont="1" applyFill="1" applyBorder="1" applyAlignment="1" applyProtection="1"/>
    <xf numFmtId="3" fontId="15" fillId="11" borderId="121" xfId="2" applyNumberFormat="1" applyFont="1" applyFill="1" applyBorder="1" applyAlignment="1" applyProtection="1"/>
    <xf numFmtId="3" fontId="15" fillId="9" borderId="117" xfId="2" applyNumberFormat="1" applyFont="1" applyFill="1" applyBorder="1" applyAlignment="1" applyProtection="1"/>
    <xf numFmtId="3" fontId="15" fillId="0" borderId="0" xfId="0" applyNumberFormat="1" applyFont="1" applyFill="1" applyBorder="1"/>
    <xf numFmtId="0" fontId="18" fillId="16" borderId="24" xfId="0" applyFont="1" applyFill="1" applyBorder="1" applyAlignment="1">
      <alignment horizontal="center" vertical="center" wrapText="1"/>
    </xf>
    <xf numFmtId="0" fontId="18" fillId="15" borderId="24" xfId="0" applyFont="1" applyFill="1" applyBorder="1" applyAlignment="1">
      <alignment horizontal="center" vertical="center" wrapText="1"/>
    </xf>
    <xf numFmtId="0" fontId="19" fillId="0" borderId="0" xfId="0" applyFont="1"/>
    <xf numFmtId="0" fontId="15" fillId="7" borderId="0" xfId="0" applyFont="1" applyFill="1" applyBorder="1" applyAlignment="1">
      <alignment vertical="center" wrapText="1"/>
    </xf>
    <xf numFmtId="0" fontId="8" fillId="0" borderId="0" xfId="0" applyFont="1" applyBorder="1"/>
    <xf numFmtId="165" fontId="8" fillId="0" borderId="0" xfId="0" applyNumberFormat="1" applyFont="1"/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0" fillId="26" borderId="140" xfId="0" applyFont="1" applyFill="1" applyBorder="1" applyAlignment="1">
      <alignment vertical="center"/>
    </xf>
    <xf numFmtId="0" fontId="20" fillId="26" borderId="140" xfId="0" applyFont="1" applyFill="1" applyBorder="1" applyAlignment="1">
      <alignment horizontal="center" vertical="center"/>
    </xf>
    <xf numFmtId="3" fontId="8" fillId="7" borderId="0" xfId="0" applyNumberFormat="1" applyFont="1" applyFill="1" applyBorder="1" applyAlignment="1">
      <alignment vertical="center"/>
    </xf>
    <xf numFmtId="3" fontId="15" fillId="7" borderId="0" xfId="0" applyNumberFormat="1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vertical="center"/>
    </xf>
    <xf numFmtId="3" fontId="22" fillId="7" borderId="2" xfId="0" applyNumberFormat="1" applyFont="1" applyFill="1" applyBorder="1" applyAlignment="1">
      <alignment vertical="center" wrapText="1"/>
    </xf>
    <xf numFmtId="3" fontId="8" fillId="9" borderId="0" xfId="0" applyNumberFormat="1" applyFont="1" applyFill="1" applyBorder="1" applyAlignment="1">
      <alignment vertical="center"/>
    </xf>
    <xf numFmtId="3" fontId="15" fillId="9" borderId="0" xfId="0" applyNumberFormat="1" applyFont="1" applyFill="1" applyBorder="1" applyAlignment="1">
      <alignment vertical="center" wrapText="1"/>
    </xf>
    <xf numFmtId="3" fontId="22" fillId="9" borderId="2" xfId="0" applyNumberFormat="1" applyFont="1" applyFill="1" applyBorder="1" applyAlignment="1">
      <alignment vertical="center" wrapText="1"/>
    </xf>
    <xf numFmtId="0" fontId="15" fillId="7" borderId="0" xfId="0" applyFont="1" applyFill="1" applyAlignment="1">
      <alignment vertical="center" wrapText="1"/>
    </xf>
    <xf numFmtId="0" fontId="22" fillId="7" borderId="2" xfId="0" applyFont="1" applyFill="1" applyBorder="1" applyAlignment="1">
      <alignment vertical="center" wrapText="1"/>
    </xf>
    <xf numFmtId="165" fontId="8" fillId="0" borderId="0" xfId="0" applyNumberFormat="1" applyFont="1" applyAlignment="1">
      <alignment vertical="center"/>
    </xf>
    <xf numFmtId="0" fontId="20" fillId="26" borderId="141" xfId="0" applyFont="1" applyFill="1" applyBorder="1" applyAlignment="1">
      <alignment horizontal="center" vertical="center"/>
    </xf>
    <xf numFmtId="3" fontId="8" fillId="7" borderId="0" xfId="0" applyNumberFormat="1" applyFont="1" applyFill="1" applyBorder="1" applyAlignment="1">
      <alignment horizontal="center" vertical="center"/>
    </xf>
    <xf numFmtId="3" fontId="8" fillId="9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20" fillId="26" borderId="139" xfId="0" applyFont="1" applyFill="1" applyBorder="1" applyAlignment="1">
      <alignment horizontal="center" vertical="center"/>
    </xf>
    <xf numFmtId="3" fontId="21" fillId="7" borderId="50" xfId="0" applyNumberFormat="1" applyFont="1" applyFill="1" applyBorder="1" applyAlignment="1">
      <alignment horizontal="center" vertical="center"/>
    </xf>
    <xf numFmtId="3" fontId="21" fillId="9" borderId="50" xfId="0" applyNumberFormat="1" applyFont="1" applyFill="1" applyBorder="1" applyAlignment="1">
      <alignment horizontal="center" vertical="center"/>
    </xf>
    <xf numFmtId="0" fontId="21" fillId="7" borderId="50" xfId="0" applyFont="1" applyFill="1" applyBorder="1" applyAlignment="1">
      <alignment horizontal="center" vertical="center"/>
    </xf>
    <xf numFmtId="3" fontId="21" fillId="7" borderId="53" xfId="0" applyNumberFormat="1" applyFont="1" applyFill="1" applyBorder="1" applyAlignment="1">
      <alignment horizontal="center" vertical="center"/>
    </xf>
    <xf numFmtId="3" fontId="19" fillId="0" borderId="0" xfId="0" applyNumberFormat="1" applyFont="1"/>
    <xf numFmtId="0" fontId="19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24" fillId="0" borderId="0" xfId="0" applyFont="1"/>
    <xf numFmtId="0" fontId="26" fillId="26" borderId="139" xfId="0" applyFont="1" applyFill="1" applyBorder="1" applyAlignment="1">
      <alignment horizontal="center" vertical="center" wrapText="1"/>
    </xf>
    <xf numFmtId="0" fontId="26" fillId="26" borderId="140" xfId="0" applyFont="1" applyFill="1" applyBorder="1" applyAlignment="1">
      <alignment vertical="center" wrapText="1"/>
    </xf>
    <xf numFmtId="0" fontId="26" fillId="26" borderId="140" xfId="0" applyFont="1" applyFill="1" applyBorder="1" applyAlignment="1">
      <alignment horizontal="center" vertical="center" wrapText="1"/>
    </xf>
    <xf numFmtId="0" fontId="26" fillId="26" borderId="141" xfId="0" applyFont="1" applyFill="1" applyBorder="1" applyAlignment="1">
      <alignment horizontal="center" vertical="center" wrapText="1"/>
    </xf>
    <xf numFmtId="0" fontId="21" fillId="7" borderId="53" xfId="0" applyFont="1" applyFill="1" applyBorder="1" applyAlignment="1">
      <alignment horizontal="center" vertical="center"/>
    </xf>
    <xf numFmtId="0" fontId="22" fillId="7" borderId="54" xfId="0" applyFont="1" applyFill="1" applyBorder="1" applyAlignment="1">
      <alignment vertical="center" wrapText="1"/>
    </xf>
    <xf numFmtId="4" fontId="19" fillId="0" borderId="0" xfId="0" applyNumberFormat="1" applyFont="1"/>
    <xf numFmtId="0" fontId="26" fillId="26" borderId="143" xfId="0" applyFont="1" applyFill="1" applyBorder="1" applyAlignment="1">
      <alignment horizontal="center" vertical="center" wrapText="1"/>
    </xf>
    <xf numFmtId="3" fontId="26" fillId="26" borderId="144" xfId="0" applyNumberFormat="1" applyFont="1" applyFill="1" applyBorder="1" applyAlignment="1">
      <alignment horizontal="right" vertical="center" wrapText="1" indent="1"/>
    </xf>
    <xf numFmtId="3" fontId="26" fillId="26" borderId="144" xfId="0" applyNumberFormat="1" applyFont="1" applyFill="1" applyBorder="1" applyAlignment="1">
      <alignment horizontal="right" vertical="center" wrapText="1" indent="2"/>
    </xf>
    <xf numFmtId="167" fontId="26" fillId="26" borderId="144" xfId="4" applyNumberFormat="1" applyFont="1" applyFill="1" applyBorder="1" applyAlignment="1">
      <alignment horizontal="right" vertical="center" wrapText="1" indent="1"/>
    </xf>
    <xf numFmtId="0" fontId="26" fillId="26" borderId="50" xfId="0" applyFont="1" applyFill="1" applyBorder="1" applyAlignment="1">
      <alignment horizontal="center" vertical="center" wrapText="1"/>
    </xf>
    <xf numFmtId="3" fontId="26" fillId="26" borderId="2" xfId="0" applyNumberFormat="1" applyFont="1" applyFill="1" applyBorder="1" applyAlignment="1">
      <alignment horizontal="right" vertical="center" wrapText="1" indent="2"/>
    </xf>
    <xf numFmtId="167" fontId="21" fillId="27" borderId="45" xfId="4" applyNumberFormat="1" applyFont="1" applyFill="1" applyBorder="1" applyAlignment="1">
      <alignment horizontal="right" vertical="center" indent="1"/>
    </xf>
    <xf numFmtId="167" fontId="21" fillId="28" borderId="45" xfId="4" applyNumberFormat="1" applyFont="1" applyFill="1" applyBorder="1" applyAlignment="1">
      <alignment horizontal="right" vertical="center" indent="1"/>
    </xf>
    <xf numFmtId="3" fontId="15" fillId="0" borderId="0" xfId="0" applyNumberFormat="1" applyFont="1" applyFill="1" applyBorder="1" applyAlignment="1">
      <alignment vertical="center"/>
    </xf>
    <xf numFmtId="3" fontId="15" fillId="7" borderId="0" xfId="0" applyNumberFormat="1" applyFont="1" applyFill="1" applyBorder="1" applyAlignment="1">
      <alignment vertical="center"/>
    </xf>
    <xf numFmtId="3" fontId="15" fillId="9" borderId="0" xfId="0" applyNumberFormat="1" applyFont="1" applyFill="1" applyBorder="1" applyAlignment="1">
      <alignment vertical="center"/>
    </xf>
    <xf numFmtId="3" fontId="15" fillId="0" borderId="0" xfId="0" applyNumberFormat="1" applyFont="1" applyFill="1" applyAlignment="1">
      <alignment vertical="center"/>
    </xf>
    <xf numFmtId="3" fontId="15" fillId="7" borderId="0" xfId="0" applyNumberFormat="1" applyFont="1" applyFill="1" applyAlignment="1">
      <alignment vertical="center"/>
    </xf>
    <xf numFmtId="3" fontId="22" fillId="27" borderId="2" xfId="0" applyNumberFormat="1" applyFont="1" applyFill="1" applyBorder="1" applyAlignment="1">
      <alignment horizontal="right" vertical="center" indent="1"/>
    </xf>
    <xf numFmtId="168" fontId="22" fillId="27" borderId="2" xfId="0" applyNumberFormat="1" applyFont="1" applyFill="1" applyBorder="1" applyAlignment="1">
      <alignment horizontal="right" vertical="center" indent="1"/>
    </xf>
    <xf numFmtId="3" fontId="22" fillId="27" borderId="45" xfId="0" applyNumberFormat="1" applyFont="1" applyFill="1" applyBorder="1" applyAlignment="1">
      <alignment horizontal="right" vertical="center" indent="1"/>
    </xf>
    <xf numFmtId="3" fontId="22" fillId="28" borderId="2" xfId="0" applyNumberFormat="1" applyFont="1" applyFill="1" applyBorder="1" applyAlignment="1">
      <alignment horizontal="right" vertical="center" indent="1"/>
    </xf>
    <xf numFmtId="168" fontId="22" fillId="28" borderId="2" xfId="0" applyNumberFormat="1" applyFont="1" applyFill="1" applyBorder="1" applyAlignment="1">
      <alignment horizontal="right" vertical="center" indent="1"/>
    </xf>
    <xf numFmtId="3" fontId="22" fillId="28" borderId="45" xfId="0" applyNumberFormat="1" applyFont="1" applyFill="1" applyBorder="1" applyAlignment="1">
      <alignment horizontal="right" vertical="center" indent="1"/>
    </xf>
    <xf numFmtId="3" fontId="25" fillId="26" borderId="2" xfId="0" applyNumberFormat="1" applyFont="1" applyFill="1" applyBorder="1" applyAlignment="1">
      <alignment horizontal="right" vertical="center" wrapText="1" indent="1"/>
    </xf>
    <xf numFmtId="0" fontId="8" fillId="7" borderId="0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vertical="center"/>
    </xf>
    <xf numFmtId="3" fontId="9" fillId="7" borderId="0" xfId="0" applyNumberFormat="1" applyFont="1" applyFill="1" applyBorder="1" applyAlignment="1">
      <alignment vertical="center"/>
    </xf>
    <xf numFmtId="0" fontId="20" fillId="26" borderId="146" xfId="0" applyFont="1" applyFill="1" applyBorder="1" applyAlignment="1">
      <alignment horizontal="center" vertical="center"/>
    </xf>
    <xf numFmtId="0" fontId="20" fillId="26" borderId="147" xfId="0" applyFont="1" applyFill="1" applyBorder="1" applyAlignment="1">
      <alignment vertical="center"/>
    </xf>
    <xf numFmtId="0" fontId="20" fillId="26" borderId="147" xfId="0" applyFont="1" applyFill="1" applyBorder="1" applyAlignment="1">
      <alignment horizontal="center" vertical="center"/>
    </xf>
    <xf numFmtId="0" fontId="20" fillId="26" borderId="148" xfId="0" applyFont="1" applyFill="1" applyBorder="1" applyAlignment="1">
      <alignment horizontal="center" vertical="center"/>
    </xf>
    <xf numFmtId="3" fontId="21" fillId="7" borderId="59" xfId="0" applyNumberFormat="1" applyFont="1" applyFill="1" applyBorder="1" applyAlignment="1">
      <alignment horizontal="center" vertical="center"/>
    </xf>
    <xf numFmtId="3" fontId="21" fillId="9" borderId="59" xfId="0" applyNumberFormat="1" applyFont="1" applyFill="1" applyBorder="1" applyAlignment="1">
      <alignment horizontal="center" vertical="center"/>
    </xf>
    <xf numFmtId="0" fontId="21" fillId="7" borderId="136" xfId="0" applyFont="1" applyFill="1" applyBorder="1" applyAlignment="1">
      <alignment horizontal="center" vertical="center"/>
    </xf>
    <xf numFmtId="0" fontId="22" fillId="7" borderId="137" xfId="0" applyFont="1" applyFill="1" applyBorder="1" applyAlignment="1">
      <alignment vertical="center" wrapText="1"/>
    </xf>
    <xf numFmtId="167" fontId="21" fillId="27" borderId="2" xfId="4" applyNumberFormat="1" applyFont="1" applyFill="1" applyBorder="1" applyAlignment="1">
      <alignment horizontal="right" vertical="center" indent="1"/>
    </xf>
    <xf numFmtId="167" fontId="21" fillId="27" borderId="73" xfId="4" applyNumberFormat="1" applyFont="1" applyFill="1" applyBorder="1" applyAlignment="1">
      <alignment horizontal="right" vertical="center" indent="1"/>
    </xf>
    <xf numFmtId="167" fontId="21" fillId="28" borderId="2" xfId="4" applyNumberFormat="1" applyFont="1" applyFill="1" applyBorder="1" applyAlignment="1">
      <alignment horizontal="right" vertical="center" indent="1"/>
    </xf>
    <xf numFmtId="167" fontId="21" fillId="28" borderId="73" xfId="4" applyNumberFormat="1" applyFont="1" applyFill="1" applyBorder="1" applyAlignment="1">
      <alignment horizontal="right" vertical="center" indent="1"/>
    </xf>
    <xf numFmtId="167" fontId="21" fillId="27" borderId="137" xfId="4" applyNumberFormat="1" applyFont="1" applyFill="1" applyBorder="1" applyAlignment="1">
      <alignment horizontal="right" vertical="center" indent="1"/>
    </xf>
    <xf numFmtId="167" fontId="21" fillId="27" borderId="138" xfId="4" applyNumberFormat="1" applyFont="1" applyFill="1" applyBorder="1" applyAlignment="1">
      <alignment horizontal="right" vertical="center" indent="1"/>
    </xf>
    <xf numFmtId="167" fontId="21" fillId="27" borderId="54" xfId="4" applyNumberFormat="1" applyFont="1" applyFill="1" applyBorder="1" applyAlignment="1">
      <alignment horizontal="right" vertical="center" indent="1"/>
    </xf>
    <xf numFmtId="167" fontId="21" fillId="27" borderId="55" xfId="4" applyNumberFormat="1" applyFont="1" applyFill="1" applyBorder="1" applyAlignment="1">
      <alignment horizontal="right" vertical="center" inden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3" fontId="19" fillId="0" borderId="0" xfId="0" applyNumberFormat="1" applyFont="1" applyBorder="1" applyAlignment="1">
      <alignment vertical="center"/>
    </xf>
    <xf numFmtId="3" fontId="22" fillId="7" borderId="45" xfId="0" applyNumberFormat="1" applyFont="1" applyFill="1" applyBorder="1" applyAlignment="1">
      <alignment vertical="center" wrapText="1"/>
    </xf>
    <xf numFmtId="3" fontId="22" fillId="9" borderId="45" xfId="0" applyNumberFormat="1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7" fillId="0" borderId="0" xfId="0" applyFont="1"/>
    <xf numFmtId="0" fontId="24" fillId="0" borderId="0" xfId="0" applyFont="1" applyAlignment="1">
      <alignment horizontal="left"/>
    </xf>
    <xf numFmtId="3" fontId="25" fillId="7" borderId="54" xfId="0" applyNumberFormat="1" applyFont="1" applyFill="1" applyBorder="1" applyAlignment="1">
      <alignment vertical="center" wrapText="1"/>
    </xf>
    <xf numFmtId="3" fontId="25" fillId="7" borderId="55" xfId="0" applyNumberFormat="1" applyFont="1" applyFill="1" applyBorder="1" applyAlignment="1">
      <alignment vertical="center" wrapText="1"/>
    </xf>
    <xf numFmtId="3" fontId="19" fillId="0" borderId="149" xfId="0" applyNumberFormat="1" applyFont="1" applyBorder="1" applyAlignment="1">
      <alignment vertical="center"/>
    </xf>
    <xf numFmtId="3" fontId="19" fillId="0" borderId="145" xfId="0" applyNumberFormat="1" applyFont="1" applyBorder="1" applyAlignment="1">
      <alignment vertical="center"/>
    </xf>
    <xf numFmtId="3" fontId="22" fillId="7" borderId="150" xfId="0" applyNumberFormat="1" applyFont="1" applyFill="1" applyBorder="1" applyAlignment="1">
      <alignment vertical="center" wrapText="1"/>
    </xf>
    <xf numFmtId="3" fontId="19" fillId="0" borderId="142" xfId="0" applyNumberFormat="1" applyFont="1" applyBorder="1" applyAlignment="1">
      <alignment vertical="center"/>
    </xf>
    <xf numFmtId="3" fontId="19" fillId="0" borderId="151" xfId="0" applyNumberFormat="1" applyFont="1" applyBorder="1" applyAlignment="1">
      <alignment vertical="center"/>
    </xf>
    <xf numFmtId="3" fontId="19" fillId="0" borderId="63" xfId="0" applyNumberFormat="1" applyFont="1" applyBorder="1" applyAlignment="1">
      <alignment vertical="center"/>
    </xf>
    <xf numFmtId="3" fontId="19" fillId="0" borderId="152" xfId="0" applyNumberFormat="1" applyFont="1" applyBorder="1" applyAlignment="1">
      <alignment vertical="center"/>
    </xf>
    <xf numFmtId="3" fontId="19" fillId="0" borderId="122" xfId="0" applyNumberFormat="1" applyFont="1" applyBorder="1" applyAlignment="1">
      <alignment vertical="center"/>
    </xf>
    <xf numFmtId="3" fontId="19" fillId="0" borderId="56" xfId="0" applyNumberFormat="1" applyFont="1" applyBorder="1" applyAlignment="1">
      <alignment vertical="center"/>
    </xf>
    <xf numFmtId="3" fontId="22" fillId="7" borderId="153" xfId="0" applyNumberFormat="1" applyFont="1" applyFill="1" applyBorder="1" applyAlignment="1">
      <alignment vertical="center" wrapText="1"/>
    </xf>
    <xf numFmtId="3" fontId="17" fillId="13" borderId="78" xfId="2" applyNumberFormat="1" applyFont="1" applyFill="1" applyBorder="1" applyAlignment="1" applyProtection="1">
      <alignment wrapText="1"/>
    </xf>
    <xf numFmtId="0" fontId="18" fillId="18" borderId="155" xfId="2" applyFont="1" applyFill="1" applyBorder="1" applyAlignment="1" applyProtection="1">
      <alignment horizontal="center" vertical="center" wrapText="1"/>
    </xf>
    <xf numFmtId="0" fontId="18" fillId="17" borderId="119" xfId="2" applyFont="1" applyFill="1" applyBorder="1" applyAlignment="1" applyProtection="1">
      <alignment horizontal="center" vertical="center" wrapText="1"/>
    </xf>
    <xf numFmtId="0" fontId="18" fillId="18" borderId="156" xfId="2" applyFont="1" applyFill="1" applyBorder="1" applyAlignment="1" applyProtection="1">
      <alignment horizontal="center" vertical="center" wrapText="1"/>
    </xf>
    <xf numFmtId="3" fontId="17" fillId="13" borderId="71" xfId="2" applyNumberFormat="1" applyFont="1" applyFill="1" applyBorder="1" applyAlignment="1" applyProtection="1">
      <alignment wrapText="1"/>
    </xf>
    <xf numFmtId="0" fontId="18" fillId="17" borderId="157" xfId="2" applyFont="1" applyFill="1" applyBorder="1" applyAlignment="1" applyProtection="1">
      <alignment horizontal="center" vertical="center" wrapText="1"/>
    </xf>
    <xf numFmtId="3" fontId="17" fillId="11" borderId="54" xfId="2" applyNumberFormat="1" applyFont="1" applyFill="1" applyBorder="1" applyAlignment="1" applyProtection="1">
      <alignment vertical="center"/>
    </xf>
    <xf numFmtId="3" fontId="17" fillId="11" borderId="95" xfId="2" applyNumberFormat="1" applyFont="1" applyFill="1" applyBorder="1" applyAlignment="1" applyProtection="1">
      <alignment vertical="center"/>
    </xf>
    <xf numFmtId="0" fontId="18" fillId="18" borderId="158" xfId="2" applyFont="1" applyFill="1" applyBorder="1" applyAlignment="1" applyProtection="1">
      <alignment horizontal="center" vertical="center" wrapText="1"/>
    </xf>
    <xf numFmtId="0" fontId="18" fillId="8" borderId="159" xfId="2" applyFont="1" applyFill="1" applyBorder="1" applyAlignment="1" applyProtection="1">
      <alignment vertical="center"/>
    </xf>
    <xf numFmtId="0" fontId="18" fillId="18" borderId="123" xfId="2" applyFont="1" applyFill="1" applyBorder="1" applyAlignment="1" applyProtection="1">
      <alignment horizontal="center" vertical="center" wrapText="1"/>
    </xf>
    <xf numFmtId="3" fontId="17" fillId="11" borderId="161" xfId="2" applyNumberFormat="1" applyFont="1" applyFill="1" applyBorder="1" applyAlignment="1" applyProtection="1">
      <alignment vertical="center" wrapText="1"/>
    </xf>
    <xf numFmtId="3" fontId="17" fillId="9" borderId="162" xfId="2" applyNumberFormat="1" applyFont="1" applyFill="1" applyBorder="1" applyAlignment="1" applyProtection="1">
      <alignment vertical="center" wrapText="1"/>
    </xf>
    <xf numFmtId="3" fontId="17" fillId="11" borderId="162" xfId="2" applyNumberFormat="1" applyFont="1" applyFill="1" applyBorder="1" applyAlignment="1" applyProtection="1">
      <alignment vertical="center" wrapText="1"/>
    </xf>
    <xf numFmtId="3" fontId="17" fillId="9" borderId="128" xfId="2" applyNumberFormat="1" applyFont="1" applyFill="1" applyBorder="1" applyAlignment="1" applyProtection="1">
      <alignment wrapText="1"/>
    </xf>
    <xf numFmtId="3" fontId="17" fillId="9" borderId="163" xfId="2" applyNumberFormat="1" applyFont="1" applyFill="1" applyBorder="1" applyAlignment="1" applyProtection="1">
      <alignment wrapText="1"/>
    </xf>
    <xf numFmtId="3" fontId="17" fillId="9" borderId="164" xfId="2" applyNumberFormat="1" applyFont="1" applyFill="1" applyBorder="1" applyAlignment="1" applyProtection="1">
      <alignment wrapText="1"/>
    </xf>
    <xf numFmtId="3" fontId="17" fillId="11" borderId="128" xfId="2" applyNumberFormat="1" applyFont="1" applyFill="1" applyBorder="1" applyAlignment="1" applyProtection="1">
      <alignment vertical="center" wrapText="1"/>
    </xf>
    <xf numFmtId="3" fontId="17" fillId="11" borderId="129" xfId="2" applyNumberFormat="1" applyFont="1" applyFill="1" applyBorder="1" applyAlignment="1" applyProtection="1">
      <alignment vertical="center"/>
    </xf>
    <xf numFmtId="3" fontId="17" fillId="11" borderId="133" xfId="2" applyNumberFormat="1" applyFont="1" applyFill="1" applyBorder="1" applyAlignment="1" applyProtection="1">
      <alignment vertical="center"/>
    </xf>
    <xf numFmtId="0" fontId="17" fillId="0" borderId="0" xfId="2" applyFont="1" applyFill="1" applyBorder="1" applyAlignment="1" applyProtection="1">
      <alignment vertical="center"/>
    </xf>
    <xf numFmtId="0" fontId="18" fillId="0" borderId="0" xfId="2" applyFont="1" applyFill="1" applyBorder="1" applyAlignment="1" applyProtection="1">
      <alignment vertical="center"/>
    </xf>
    <xf numFmtId="3" fontId="17" fillId="0" borderId="0" xfId="2" applyNumberFormat="1" applyFont="1" applyFill="1" applyBorder="1" applyAlignment="1" applyProtection="1">
      <alignment vertical="center"/>
    </xf>
    <xf numFmtId="3" fontId="17" fillId="0" borderId="0" xfId="2" applyNumberFormat="1" applyFont="1" applyFill="1" applyBorder="1" applyAlignment="1" applyProtection="1">
      <alignment wrapText="1"/>
    </xf>
    <xf numFmtId="0" fontId="17" fillId="0" borderId="0" xfId="0" applyFont="1" applyFill="1" applyBorder="1" applyAlignment="1">
      <alignment vertical="center"/>
    </xf>
    <xf numFmtId="3" fontId="17" fillId="13" borderId="155" xfId="0" applyNumberFormat="1" applyFont="1" applyFill="1" applyBorder="1" applyAlignment="1">
      <alignment vertical="center"/>
    </xf>
    <xf numFmtId="3" fontId="17" fillId="13" borderId="71" xfId="0" applyNumberFormat="1" applyFont="1" applyFill="1" applyBorder="1" applyAlignment="1">
      <alignment vertical="center"/>
    </xf>
    <xf numFmtId="0" fontId="17" fillId="24" borderId="165" xfId="0" applyFont="1" applyFill="1" applyBorder="1" applyAlignment="1">
      <alignment vertical="center"/>
    </xf>
    <xf numFmtId="0" fontId="16" fillId="24" borderId="154" xfId="2" applyFont="1" applyFill="1" applyBorder="1" applyAlignment="1" applyProtection="1">
      <alignment horizontal="center" vertical="center" wrapText="1"/>
    </xf>
    <xf numFmtId="0" fontId="18" fillId="8" borderId="166" xfId="2" applyFont="1" applyFill="1" applyBorder="1" applyAlignment="1" applyProtection="1">
      <alignment vertical="center"/>
    </xf>
    <xf numFmtId="0" fontId="18" fillId="8" borderId="167" xfId="2" applyFont="1" applyFill="1" applyBorder="1" applyAlignment="1" applyProtection="1">
      <alignment vertical="center"/>
    </xf>
    <xf numFmtId="0" fontId="18" fillId="8" borderId="168" xfId="2" applyFont="1" applyFill="1" applyBorder="1" applyAlignment="1" applyProtection="1">
      <alignment vertical="center"/>
    </xf>
    <xf numFmtId="0" fontId="18" fillId="8" borderId="169" xfId="2" applyFont="1" applyFill="1" applyBorder="1" applyAlignment="1" applyProtection="1">
      <alignment vertical="center"/>
    </xf>
    <xf numFmtId="0" fontId="18" fillId="8" borderId="160" xfId="2" applyFont="1" applyFill="1" applyBorder="1" applyAlignment="1" applyProtection="1">
      <alignment vertical="center"/>
    </xf>
    <xf numFmtId="0" fontId="25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0" fontId="25" fillId="0" borderId="0" xfId="0" applyFont="1" applyFill="1" applyAlignment="1">
      <alignment horizontal="center" vertical="center" wrapText="1"/>
    </xf>
    <xf numFmtId="3" fontId="15" fillId="7" borderId="0" xfId="0" applyNumberFormat="1" applyFont="1" applyFill="1" applyBorder="1" applyAlignment="1">
      <alignment horizontal="center" vertical="center"/>
    </xf>
    <xf numFmtId="167" fontId="14" fillId="7" borderId="0" xfId="4" applyNumberFormat="1" applyFont="1" applyFill="1" applyBorder="1" applyAlignment="1">
      <alignment horizontal="right" vertical="center" indent="1"/>
    </xf>
    <xf numFmtId="3" fontId="15" fillId="9" borderId="0" xfId="0" applyNumberFormat="1" applyFont="1" applyFill="1" applyBorder="1" applyAlignment="1">
      <alignment horizontal="center" vertical="center"/>
    </xf>
    <xf numFmtId="167" fontId="14" fillId="9" borderId="0" xfId="4" applyNumberFormat="1" applyFont="1" applyFill="1" applyBorder="1" applyAlignment="1">
      <alignment horizontal="right" vertical="center" indent="1"/>
    </xf>
    <xf numFmtId="0" fontId="15" fillId="7" borderId="0" xfId="0" applyFont="1" applyFill="1" applyAlignment="1">
      <alignment horizontal="center" vertical="center"/>
    </xf>
    <xf numFmtId="167" fontId="14" fillId="7" borderId="0" xfId="4" applyNumberFormat="1" applyFont="1" applyFill="1" applyAlignment="1">
      <alignment horizontal="right" vertical="center" indent="1"/>
    </xf>
    <xf numFmtId="0" fontId="25" fillId="26" borderId="56" xfId="0" applyFont="1" applyFill="1" applyBorder="1" applyAlignment="1">
      <alignment horizontal="center" vertical="center" wrapText="1"/>
    </xf>
    <xf numFmtId="3" fontId="25" fillId="26" borderId="52" xfId="0" applyNumberFormat="1" applyFont="1" applyFill="1" applyBorder="1" applyAlignment="1">
      <alignment vertical="center" wrapText="1"/>
    </xf>
    <xf numFmtId="3" fontId="25" fillId="26" borderId="52" xfId="0" applyNumberFormat="1" applyFont="1" applyFill="1" applyBorder="1" applyAlignment="1">
      <alignment horizontal="center" vertical="center" wrapText="1"/>
    </xf>
    <xf numFmtId="3" fontId="25" fillId="26" borderId="44" xfId="0" applyNumberFormat="1" applyFont="1" applyFill="1" applyBorder="1" applyAlignment="1">
      <alignment horizontal="center" vertical="center" wrapText="1"/>
    </xf>
    <xf numFmtId="3" fontId="15" fillId="13" borderId="122" xfId="0" applyNumberFormat="1" applyFont="1" applyFill="1" applyBorder="1" applyAlignment="1">
      <alignment horizontal="center" vertical="center" wrapText="1"/>
    </xf>
    <xf numFmtId="3" fontId="15" fillId="13" borderId="123" xfId="0" applyNumberFormat="1" applyFont="1" applyFill="1" applyBorder="1" applyAlignment="1">
      <alignment horizontal="center" vertical="center"/>
    </xf>
    <xf numFmtId="3" fontId="15" fillId="13" borderId="123" xfId="0" applyNumberFormat="1" applyFont="1" applyFill="1" applyBorder="1" applyAlignment="1">
      <alignment vertical="center" wrapText="1"/>
    </xf>
    <xf numFmtId="167" fontId="25" fillId="13" borderId="123" xfId="0" applyNumberFormat="1" applyFont="1" applyFill="1" applyBorder="1" applyAlignment="1">
      <alignment horizontal="right" vertical="center" indent="1"/>
    </xf>
    <xf numFmtId="3" fontId="15" fillId="13" borderId="123" xfId="0" applyNumberFormat="1" applyFont="1" applyFill="1" applyBorder="1" applyAlignment="1">
      <alignment vertical="center"/>
    </xf>
    <xf numFmtId="4" fontId="15" fillId="13" borderId="123" xfId="0" applyNumberFormat="1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vertical="center"/>
    </xf>
    <xf numFmtId="165" fontId="21" fillId="7" borderId="50" xfId="0" applyNumberFormat="1" applyFont="1" applyFill="1" applyBorder="1" applyAlignment="1">
      <alignment horizontal="right" vertical="center" indent="1"/>
    </xf>
    <xf numFmtId="165" fontId="22" fillId="7" borderId="2" xfId="0" applyNumberFormat="1" applyFont="1" applyFill="1" applyBorder="1" applyAlignment="1">
      <alignment horizontal="right" vertical="center" wrapText="1" indent="1"/>
    </xf>
    <xf numFmtId="165" fontId="21" fillId="9" borderId="50" xfId="0" applyNumberFormat="1" applyFont="1" applyFill="1" applyBorder="1" applyAlignment="1">
      <alignment horizontal="right" vertical="center" indent="1"/>
    </xf>
    <xf numFmtId="165" fontId="22" fillId="9" borderId="2" xfId="0" applyNumberFormat="1" applyFont="1" applyFill="1" applyBorder="1" applyAlignment="1">
      <alignment horizontal="right" vertical="center" wrapText="1" indent="1"/>
    </xf>
    <xf numFmtId="0" fontId="26" fillId="26" borderId="170" xfId="0" applyFont="1" applyFill="1" applyBorder="1" applyAlignment="1">
      <alignment vertical="center" wrapText="1"/>
    </xf>
    <xf numFmtId="0" fontId="5" fillId="13" borderId="171" xfId="0" applyFont="1" applyFill="1" applyBorder="1" applyAlignment="1">
      <alignment horizontal="center"/>
    </xf>
    <xf numFmtId="0" fontId="26" fillId="26" borderId="172" xfId="0" applyFont="1" applyFill="1" applyBorder="1" applyAlignment="1">
      <alignment horizontal="center" vertical="center" wrapText="1"/>
    </xf>
    <xf numFmtId="0" fontId="5" fillId="13" borderId="174" xfId="0" applyFont="1" applyFill="1" applyBorder="1"/>
    <xf numFmtId="0" fontId="5" fillId="13" borderId="173" xfId="0" applyFont="1" applyFill="1" applyBorder="1"/>
    <xf numFmtId="0" fontId="5" fillId="13" borderId="175" xfId="0" applyFont="1" applyFill="1" applyBorder="1"/>
    <xf numFmtId="0" fontId="5" fillId="13" borderId="176" xfId="0" applyFont="1" applyFill="1" applyBorder="1"/>
    <xf numFmtId="0" fontId="5" fillId="13" borderId="177" xfId="0" applyFont="1" applyFill="1" applyBorder="1"/>
    <xf numFmtId="0" fontId="5" fillId="13" borderId="178" xfId="0" applyFont="1" applyFill="1" applyBorder="1" applyAlignment="1">
      <alignment horizontal="center"/>
    </xf>
    <xf numFmtId="0" fontId="26" fillId="26" borderId="179" xfId="0" applyFont="1" applyFill="1" applyBorder="1" applyAlignment="1">
      <alignment horizontal="center" vertical="center" wrapText="1"/>
    </xf>
    <xf numFmtId="0" fontId="26" fillId="26" borderId="180" xfId="0" applyFont="1" applyFill="1" applyBorder="1" applyAlignment="1">
      <alignment horizontal="center" vertical="center" wrapText="1"/>
    </xf>
    <xf numFmtId="3" fontId="21" fillId="7" borderId="181" xfId="0" applyNumberFormat="1" applyFont="1" applyFill="1" applyBorder="1" applyAlignment="1">
      <alignment horizontal="center" vertical="center"/>
    </xf>
    <xf numFmtId="165" fontId="22" fillId="7" borderId="182" xfId="0" applyNumberFormat="1" applyFont="1" applyFill="1" applyBorder="1" applyAlignment="1">
      <alignment horizontal="right" vertical="center" wrapText="1" indent="1"/>
    </xf>
    <xf numFmtId="3" fontId="21" fillId="9" borderId="181" xfId="0" applyNumberFormat="1" applyFont="1" applyFill="1" applyBorder="1" applyAlignment="1">
      <alignment horizontal="center" vertical="center"/>
    </xf>
    <xf numFmtId="165" fontId="22" fillId="9" borderId="182" xfId="0" applyNumberFormat="1" applyFont="1" applyFill="1" applyBorder="1" applyAlignment="1">
      <alignment horizontal="right" vertical="center" wrapText="1" indent="1"/>
    </xf>
    <xf numFmtId="0" fontId="21" fillId="7" borderId="183" xfId="0" applyFont="1" applyFill="1" applyBorder="1" applyAlignment="1">
      <alignment horizontal="center" vertical="center"/>
    </xf>
    <xf numFmtId="0" fontId="22" fillId="7" borderId="184" xfId="0" applyFont="1" applyFill="1" applyBorder="1" applyAlignment="1">
      <alignment vertical="center" wrapText="1"/>
    </xf>
    <xf numFmtId="165" fontId="21" fillId="7" borderId="185" xfId="0" applyNumberFormat="1" applyFont="1" applyFill="1" applyBorder="1" applyAlignment="1">
      <alignment horizontal="right" vertical="center" indent="1"/>
    </xf>
    <xf numFmtId="165" fontId="22" fillId="7" borderId="184" xfId="0" applyNumberFormat="1" applyFont="1" applyFill="1" applyBorder="1" applyAlignment="1">
      <alignment horizontal="right" vertical="center" wrapText="1" indent="1"/>
    </xf>
    <xf numFmtId="165" fontId="22" fillId="7" borderId="186" xfId="0" applyNumberFormat="1" applyFont="1" applyFill="1" applyBorder="1" applyAlignment="1">
      <alignment horizontal="right" vertical="center" wrapText="1" indent="1"/>
    </xf>
    <xf numFmtId="0" fontId="5" fillId="13" borderId="187" xfId="0" applyFont="1" applyFill="1" applyBorder="1"/>
    <xf numFmtId="0" fontId="5" fillId="13" borderId="188" xfId="0" applyFont="1" applyFill="1" applyBorder="1"/>
    <xf numFmtId="0" fontId="5" fillId="13" borderId="189" xfId="0" applyFont="1" applyFill="1" applyBorder="1"/>
    <xf numFmtId="0" fontId="5" fillId="13" borderId="190" xfId="0" applyFont="1" applyFill="1" applyBorder="1"/>
    <xf numFmtId="0" fontId="5" fillId="13" borderId="191" xfId="0" applyFont="1" applyFill="1" applyBorder="1"/>
    <xf numFmtId="0" fontId="6" fillId="13" borderId="0" xfId="0" applyFont="1" applyFill="1"/>
    <xf numFmtId="10" fontId="26" fillId="26" borderId="144" xfId="4" applyNumberFormat="1" applyFont="1" applyFill="1" applyBorder="1" applyAlignment="1">
      <alignment horizontal="right" vertical="center" wrapText="1" indent="1"/>
    </xf>
    <xf numFmtId="0" fontId="0" fillId="0" borderId="0" xfId="0" applyAlignment="1">
      <alignment horizontal="center"/>
    </xf>
    <xf numFmtId="0" fontId="16" fillId="13" borderId="0" xfId="0" applyFont="1" applyFill="1"/>
    <xf numFmtId="0" fontId="16" fillId="13" borderId="187" xfId="0" applyFont="1" applyFill="1" applyBorder="1"/>
    <xf numFmtId="0" fontId="16" fillId="13" borderId="188" xfId="0" applyFont="1" applyFill="1" applyBorder="1"/>
    <xf numFmtId="0" fontId="16" fillId="13" borderId="190" xfId="0" applyFont="1" applyFill="1" applyBorder="1"/>
    <xf numFmtId="0" fontId="28" fillId="13" borderId="0" xfId="0" applyFont="1" applyFill="1"/>
    <xf numFmtId="0" fontId="16" fillId="13" borderId="175" xfId="0" applyFont="1" applyFill="1" applyBorder="1"/>
    <xf numFmtId="0" fontId="16" fillId="13" borderId="173" xfId="0" applyFont="1" applyFill="1" applyBorder="1"/>
    <xf numFmtId="0" fontId="16" fillId="13" borderId="191" xfId="0" applyFont="1" applyFill="1" applyBorder="1"/>
    <xf numFmtId="0" fontId="16" fillId="13" borderId="176" xfId="0" applyFont="1" applyFill="1" applyBorder="1"/>
    <xf numFmtId="0" fontId="16" fillId="13" borderId="177" xfId="0" applyFont="1" applyFill="1" applyBorder="1"/>
    <xf numFmtId="0" fontId="16" fillId="13" borderId="171" xfId="0" applyFont="1" applyFill="1" applyBorder="1" applyAlignment="1">
      <alignment horizontal="center"/>
    </xf>
    <xf numFmtId="0" fontId="16" fillId="13" borderId="178" xfId="0" applyFont="1" applyFill="1" applyBorder="1" applyAlignment="1">
      <alignment horizontal="center"/>
    </xf>
    <xf numFmtId="0" fontId="29" fillId="26" borderId="179" xfId="0" applyFont="1" applyFill="1" applyBorder="1" applyAlignment="1">
      <alignment horizontal="center" vertical="center" wrapText="1"/>
    </xf>
    <xf numFmtId="0" fontId="29" fillId="26" borderId="170" xfId="0" applyFont="1" applyFill="1" applyBorder="1" applyAlignment="1">
      <alignment vertical="center" wrapText="1"/>
    </xf>
    <xf numFmtId="0" fontId="29" fillId="26" borderId="172" xfId="0" applyFont="1" applyFill="1" applyBorder="1" applyAlignment="1">
      <alignment horizontal="center" vertical="center" wrapText="1"/>
    </xf>
    <xf numFmtId="0" fontId="29" fillId="26" borderId="180" xfId="0" applyFont="1" applyFill="1" applyBorder="1" applyAlignment="1">
      <alignment horizontal="center" vertical="center" wrapText="1"/>
    </xf>
    <xf numFmtId="3" fontId="30" fillId="7" borderId="181" xfId="0" applyNumberFormat="1" applyFont="1" applyFill="1" applyBorder="1" applyAlignment="1">
      <alignment horizontal="center" vertical="center"/>
    </xf>
    <xf numFmtId="3" fontId="30" fillId="7" borderId="2" xfId="0" applyNumberFormat="1" applyFont="1" applyFill="1" applyBorder="1" applyAlignment="1">
      <alignment vertical="center" wrapText="1"/>
    </xf>
    <xf numFmtId="165" fontId="30" fillId="7" borderId="50" xfId="0" applyNumberFormat="1" applyFont="1" applyFill="1" applyBorder="1" applyAlignment="1">
      <alignment horizontal="right" vertical="center" indent="1"/>
    </xf>
    <xf numFmtId="165" fontId="30" fillId="7" borderId="2" xfId="0" applyNumberFormat="1" applyFont="1" applyFill="1" applyBorder="1" applyAlignment="1">
      <alignment horizontal="right" vertical="center" wrapText="1" indent="1"/>
    </xf>
    <xf numFmtId="165" fontId="30" fillId="7" borderId="50" xfId="0" applyNumberFormat="1" applyFont="1" applyFill="1" applyBorder="1" applyAlignment="1">
      <alignment horizontal="center" vertical="center"/>
    </xf>
    <xf numFmtId="165" fontId="30" fillId="7" borderId="50" xfId="0" applyNumberFormat="1" applyFont="1" applyFill="1" applyBorder="1" applyAlignment="1">
      <alignment horizontal="center" vertical="center" wrapText="1"/>
    </xf>
    <xf numFmtId="165" fontId="30" fillId="7" borderId="182" xfId="0" applyNumberFormat="1" applyFont="1" applyFill="1" applyBorder="1" applyAlignment="1">
      <alignment horizontal="center" vertical="center" wrapText="1"/>
    </xf>
    <xf numFmtId="3" fontId="30" fillId="9" borderId="181" xfId="0" applyNumberFormat="1" applyFont="1" applyFill="1" applyBorder="1" applyAlignment="1">
      <alignment horizontal="center" vertical="center"/>
    </xf>
    <xf numFmtId="3" fontId="30" fillId="9" borderId="2" xfId="0" applyNumberFormat="1" applyFont="1" applyFill="1" applyBorder="1" applyAlignment="1">
      <alignment vertical="center" wrapText="1"/>
    </xf>
    <xf numFmtId="165" fontId="30" fillId="9" borderId="50" xfId="0" applyNumberFormat="1" applyFont="1" applyFill="1" applyBorder="1" applyAlignment="1">
      <alignment horizontal="right" vertical="center" indent="1"/>
    </xf>
    <xf numFmtId="165" fontId="30" fillId="9" borderId="2" xfId="0" applyNumberFormat="1" applyFont="1" applyFill="1" applyBorder="1" applyAlignment="1">
      <alignment horizontal="right" vertical="center" wrapText="1" indent="1"/>
    </xf>
    <xf numFmtId="165" fontId="30" fillId="9" borderId="50" xfId="0" applyNumberFormat="1" applyFont="1" applyFill="1" applyBorder="1" applyAlignment="1">
      <alignment horizontal="center" vertical="center"/>
    </xf>
    <xf numFmtId="165" fontId="30" fillId="9" borderId="50" xfId="0" applyNumberFormat="1" applyFont="1" applyFill="1" applyBorder="1" applyAlignment="1">
      <alignment horizontal="center" vertical="center" wrapText="1"/>
    </xf>
    <xf numFmtId="165" fontId="30" fillId="9" borderId="182" xfId="0" applyNumberFormat="1" applyFont="1" applyFill="1" applyBorder="1" applyAlignment="1">
      <alignment horizontal="center" vertical="center" wrapText="1"/>
    </xf>
    <xf numFmtId="165" fontId="30" fillId="7" borderId="182" xfId="0" applyNumberFormat="1" applyFont="1" applyFill="1" applyBorder="1" applyAlignment="1">
      <alignment horizontal="right" vertical="center" wrapText="1" indent="1"/>
    </xf>
    <xf numFmtId="165" fontId="30" fillId="9" borderId="182" xfId="0" applyNumberFormat="1" applyFont="1" applyFill="1" applyBorder="1" applyAlignment="1">
      <alignment horizontal="right" vertical="center" wrapText="1" indent="1"/>
    </xf>
    <xf numFmtId="0" fontId="30" fillId="7" borderId="183" xfId="0" applyFont="1" applyFill="1" applyBorder="1" applyAlignment="1">
      <alignment horizontal="center" vertical="center"/>
    </xf>
    <xf numFmtId="0" fontId="30" fillId="7" borderId="184" xfId="0" applyFont="1" applyFill="1" applyBorder="1" applyAlignment="1">
      <alignment vertical="center" wrapText="1"/>
    </xf>
    <xf numFmtId="165" fontId="30" fillId="7" borderId="185" xfId="0" applyNumberFormat="1" applyFont="1" applyFill="1" applyBorder="1" applyAlignment="1">
      <alignment horizontal="right" vertical="center" indent="1"/>
    </xf>
    <xf numFmtId="165" fontId="30" fillId="7" borderId="184" xfId="0" applyNumberFormat="1" applyFont="1" applyFill="1" applyBorder="1" applyAlignment="1">
      <alignment horizontal="right" vertical="center" wrapText="1" indent="1"/>
    </xf>
    <xf numFmtId="165" fontId="30" fillId="7" borderId="186" xfId="0" applyNumberFormat="1" applyFont="1" applyFill="1" applyBorder="1" applyAlignment="1">
      <alignment horizontal="right" vertical="center" wrapText="1" indent="1"/>
    </xf>
    <xf numFmtId="0" fontId="31" fillId="0" borderId="0" xfId="0" applyFont="1"/>
    <xf numFmtId="0" fontId="32" fillId="13" borderId="0" xfId="0" applyFont="1" applyFill="1"/>
    <xf numFmtId="0" fontId="33" fillId="13" borderId="0" xfId="0" applyFont="1" applyFill="1"/>
    <xf numFmtId="0" fontId="32" fillId="13" borderId="187" xfId="0" applyFont="1" applyFill="1" applyBorder="1"/>
    <xf numFmtId="0" fontId="32" fillId="13" borderId="188" xfId="0" applyFont="1" applyFill="1" applyBorder="1"/>
    <xf numFmtId="0" fontId="34" fillId="13" borderId="187" xfId="0" applyFont="1" applyFill="1" applyBorder="1"/>
    <xf numFmtId="0" fontId="32" fillId="13" borderId="175" xfId="0" applyFont="1" applyFill="1" applyBorder="1" applyAlignment="1">
      <alignment horizontal="right"/>
    </xf>
    <xf numFmtId="0" fontId="32" fillId="13" borderId="173" xfId="0" applyFont="1" applyFill="1" applyBorder="1" applyAlignment="1">
      <alignment horizontal="right"/>
    </xf>
    <xf numFmtId="0" fontId="32" fillId="13" borderId="175" xfId="0" applyFont="1" applyFill="1" applyBorder="1" applyAlignment="1">
      <alignment horizontal="left"/>
    </xf>
    <xf numFmtId="0" fontId="32" fillId="13" borderId="173" xfId="0" applyFont="1" applyFill="1" applyBorder="1"/>
    <xf numFmtId="0" fontId="32" fillId="13" borderId="175" xfId="0" applyFont="1" applyFill="1" applyBorder="1"/>
    <xf numFmtId="0" fontId="32" fillId="13" borderId="176" xfId="0" applyFont="1" applyFill="1" applyBorder="1"/>
    <xf numFmtId="0" fontId="32" fillId="13" borderId="177" xfId="0" applyFont="1" applyFill="1" applyBorder="1"/>
    <xf numFmtId="0" fontId="32" fillId="13" borderId="171" xfId="0" applyFont="1" applyFill="1" applyBorder="1" applyAlignment="1">
      <alignment horizontal="center"/>
    </xf>
    <xf numFmtId="0" fontId="32" fillId="13" borderId="178" xfId="0" applyFont="1" applyFill="1" applyBorder="1" applyAlignment="1">
      <alignment horizontal="center"/>
    </xf>
    <xf numFmtId="3" fontId="35" fillId="7" borderId="181" xfId="0" applyNumberFormat="1" applyFont="1" applyFill="1" applyBorder="1" applyAlignment="1">
      <alignment horizontal="center" vertical="center"/>
    </xf>
    <xf numFmtId="3" fontId="35" fillId="7" borderId="2" xfId="0" applyNumberFormat="1" applyFont="1" applyFill="1" applyBorder="1" applyAlignment="1">
      <alignment vertical="center" wrapText="1"/>
    </xf>
    <xf numFmtId="165" fontId="35" fillId="7" borderId="50" xfId="0" applyNumberFormat="1" applyFont="1" applyFill="1" applyBorder="1" applyAlignment="1">
      <alignment horizontal="right" vertical="center" indent="1"/>
    </xf>
    <xf numFmtId="165" fontId="35" fillId="7" borderId="50" xfId="0" applyNumberFormat="1" applyFont="1" applyFill="1" applyBorder="1" applyAlignment="1">
      <alignment horizontal="center" vertical="center"/>
    </xf>
    <xf numFmtId="165" fontId="35" fillId="7" borderId="50" xfId="0" applyNumberFormat="1" applyFont="1" applyFill="1" applyBorder="1" applyAlignment="1">
      <alignment horizontal="center" vertical="center" wrapText="1"/>
    </xf>
    <xf numFmtId="165" fontId="35" fillId="7" borderId="182" xfId="0" applyNumberFormat="1" applyFont="1" applyFill="1" applyBorder="1" applyAlignment="1">
      <alignment horizontal="center" vertical="center" wrapText="1"/>
    </xf>
    <xf numFmtId="3" fontId="35" fillId="9" borderId="181" xfId="0" applyNumberFormat="1" applyFont="1" applyFill="1" applyBorder="1" applyAlignment="1">
      <alignment horizontal="center" vertical="center"/>
    </xf>
    <xf numFmtId="3" fontId="35" fillId="9" borderId="2" xfId="0" applyNumberFormat="1" applyFont="1" applyFill="1" applyBorder="1" applyAlignment="1">
      <alignment vertical="center" wrapText="1"/>
    </xf>
    <xf numFmtId="165" fontId="35" fillId="9" borderId="50" xfId="0" applyNumberFormat="1" applyFont="1" applyFill="1" applyBorder="1" applyAlignment="1">
      <alignment horizontal="right" vertical="center" indent="1"/>
    </xf>
    <xf numFmtId="165" fontId="35" fillId="9" borderId="50" xfId="0" applyNumberFormat="1" applyFont="1" applyFill="1" applyBorder="1" applyAlignment="1">
      <alignment horizontal="center" vertical="center" wrapText="1"/>
    </xf>
    <xf numFmtId="165" fontId="35" fillId="9" borderId="182" xfId="0" applyNumberFormat="1" applyFont="1" applyFill="1" applyBorder="1" applyAlignment="1">
      <alignment horizontal="center" vertical="center" wrapText="1"/>
    </xf>
    <xf numFmtId="0" fontId="35" fillId="7" borderId="183" xfId="0" applyFont="1" applyFill="1" applyBorder="1" applyAlignment="1">
      <alignment horizontal="center" vertical="center"/>
    </xf>
    <xf numFmtId="0" fontId="35" fillId="7" borderId="184" xfId="0" applyFont="1" applyFill="1" applyBorder="1" applyAlignment="1">
      <alignment vertical="center" wrapText="1"/>
    </xf>
    <xf numFmtId="165" fontId="35" fillId="7" borderId="185" xfId="0" applyNumberFormat="1" applyFont="1" applyFill="1" applyBorder="1" applyAlignment="1">
      <alignment horizontal="right" vertical="center" indent="1"/>
    </xf>
    <xf numFmtId="0" fontId="32" fillId="0" borderId="0" xfId="0" applyFont="1"/>
    <xf numFmtId="9" fontId="33" fillId="13" borderId="0" xfId="0" applyNumberFormat="1" applyFont="1" applyFill="1" applyAlignment="1">
      <alignment horizontal="center"/>
    </xf>
    <xf numFmtId="0" fontId="29" fillId="26" borderId="170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32" fillId="13" borderId="190" xfId="0" applyFont="1" applyFill="1" applyBorder="1" applyAlignment="1">
      <alignment horizontal="center"/>
    </xf>
    <xf numFmtId="0" fontId="32" fillId="13" borderId="191" xfId="0" applyFont="1" applyFill="1" applyBorder="1" applyAlignment="1">
      <alignment horizontal="center"/>
    </xf>
    <xf numFmtId="0" fontId="32" fillId="13" borderId="205" xfId="0" applyFont="1" applyFill="1" applyBorder="1" applyAlignment="1">
      <alignment horizontal="center"/>
    </xf>
    <xf numFmtId="165" fontId="35" fillId="7" borderId="186" xfId="0" applyNumberFormat="1" applyFont="1" applyFill="1" applyBorder="1" applyAlignment="1">
      <alignment horizontal="center" vertical="center" wrapText="1"/>
    </xf>
    <xf numFmtId="0" fontId="35" fillId="26" borderId="180" xfId="0" applyFont="1" applyFill="1" applyBorder="1" applyAlignment="1">
      <alignment horizontal="center" vertical="center" wrapText="1"/>
    </xf>
    <xf numFmtId="0" fontId="35" fillId="9" borderId="183" xfId="0" applyFont="1" applyFill="1" applyBorder="1" applyAlignment="1">
      <alignment horizontal="center" vertical="center"/>
    </xf>
    <xf numFmtId="0" fontId="29" fillId="26" borderId="206" xfId="0" applyFont="1" applyFill="1" applyBorder="1" applyAlignment="1">
      <alignment horizontal="center" vertical="center" wrapText="1"/>
    </xf>
    <xf numFmtId="3" fontId="35" fillId="9" borderId="182" xfId="0" applyNumberFormat="1" applyFont="1" applyFill="1" applyBorder="1" applyAlignment="1">
      <alignment vertical="center" wrapText="1"/>
    </xf>
    <xf numFmtId="3" fontId="35" fillId="7" borderId="182" xfId="0" applyNumberFormat="1" applyFont="1" applyFill="1" applyBorder="1" applyAlignment="1">
      <alignment vertical="center" wrapText="1"/>
    </xf>
    <xf numFmtId="0" fontId="35" fillId="9" borderId="186" xfId="0" applyFont="1" applyFill="1" applyBorder="1" applyAlignment="1">
      <alignment vertical="center" wrapText="1"/>
    </xf>
    <xf numFmtId="0" fontId="40" fillId="30" borderId="192" xfId="0" applyFont="1" applyFill="1" applyBorder="1" applyAlignment="1">
      <alignment horizontal="left" vertical="center" wrapText="1"/>
    </xf>
    <xf numFmtId="0" fontId="40" fillId="30" borderId="195" xfId="0" applyFont="1" applyFill="1" applyBorder="1" applyAlignment="1">
      <alignment horizontal="left" vertical="center" wrapText="1"/>
    </xf>
    <xf numFmtId="0" fontId="40" fillId="30" borderId="196" xfId="0" applyFont="1" applyFill="1" applyBorder="1" applyAlignment="1">
      <alignment horizontal="center" vertical="center" wrapText="1"/>
    </xf>
    <xf numFmtId="0" fontId="40" fillId="30" borderId="197" xfId="0" applyFont="1" applyFill="1" applyBorder="1" applyAlignment="1">
      <alignment horizontal="center" vertical="center" wrapText="1"/>
    </xf>
    <xf numFmtId="0" fontId="40" fillId="30" borderId="198" xfId="0" applyFont="1" applyFill="1" applyBorder="1" applyAlignment="1">
      <alignment horizontal="center" vertical="center" wrapText="1"/>
    </xf>
    <xf numFmtId="0" fontId="40" fillId="31" borderId="199" xfId="0" applyFont="1" applyFill="1" applyBorder="1" applyAlignment="1">
      <alignment horizontal="left" vertical="center" wrapText="1"/>
    </xf>
    <xf numFmtId="0" fontId="40" fillId="31" borderId="200" xfId="0" applyFont="1" applyFill="1" applyBorder="1" applyAlignment="1">
      <alignment horizontal="center" vertical="center" wrapText="1"/>
    </xf>
    <xf numFmtId="0" fontId="40" fillId="31" borderId="201" xfId="0" applyFont="1" applyFill="1" applyBorder="1" applyAlignment="1">
      <alignment horizontal="center" vertical="center" wrapText="1"/>
    </xf>
    <xf numFmtId="0" fontId="40" fillId="29" borderId="199" xfId="0" applyFont="1" applyFill="1" applyBorder="1" applyAlignment="1">
      <alignment horizontal="left" vertical="center" wrapText="1"/>
    </xf>
    <xf numFmtId="0" fontId="40" fillId="29" borderId="200" xfId="0" applyFont="1" applyFill="1" applyBorder="1" applyAlignment="1">
      <alignment horizontal="center" vertical="center" wrapText="1"/>
    </xf>
    <xf numFmtId="0" fontId="40" fillId="29" borderId="201" xfId="0" applyFont="1" applyFill="1" applyBorder="1" applyAlignment="1">
      <alignment horizontal="center" vertical="center" wrapText="1"/>
    </xf>
    <xf numFmtId="0" fontId="43" fillId="29" borderId="199" xfId="0" applyFont="1" applyFill="1" applyBorder="1" applyAlignment="1">
      <alignment horizontal="left" vertical="center" wrapText="1"/>
    </xf>
    <xf numFmtId="0" fontId="40" fillId="31" borderId="207" xfId="0" applyFont="1" applyFill="1" applyBorder="1" applyAlignment="1">
      <alignment horizontal="left" vertical="center" wrapText="1"/>
    </xf>
    <xf numFmtId="0" fontId="40" fillId="31" borderId="0" xfId="0" applyFont="1" applyFill="1" applyBorder="1" applyAlignment="1">
      <alignment horizontal="center" vertical="center" wrapText="1"/>
    </xf>
    <xf numFmtId="0" fontId="40" fillId="31" borderId="208" xfId="0" applyFont="1" applyFill="1" applyBorder="1" applyAlignment="1">
      <alignment horizontal="center" vertical="center" wrapText="1"/>
    </xf>
    <xf numFmtId="0" fontId="40" fillId="29" borderId="209" xfId="0" applyFont="1" applyFill="1" applyBorder="1" applyAlignment="1">
      <alignment horizontal="left" vertical="center" wrapText="1"/>
    </xf>
    <xf numFmtId="0" fontId="40" fillId="29" borderId="210" xfId="0" applyFont="1" applyFill="1" applyBorder="1" applyAlignment="1">
      <alignment horizontal="center" vertical="center" wrapText="1"/>
    </xf>
    <xf numFmtId="0" fontId="40" fillId="29" borderId="211" xfId="0" applyFont="1" applyFill="1" applyBorder="1" applyAlignment="1">
      <alignment horizontal="center" vertical="center" wrapText="1"/>
    </xf>
    <xf numFmtId="0" fontId="40" fillId="11" borderId="202" xfId="0" applyFont="1" applyFill="1" applyBorder="1" applyAlignment="1">
      <alignment horizontal="left" vertical="center" wrapText="1"/>
    </xf>
    <xf numFmtId="0" fontId="40" fillId="11" borderId="203" xfId="0" applyFont="1" applyFill="1" applyBorder="1" applyAlignment="1">
      <alignment horizontal="center" vertical="center" wrapText="1"/>
    </xf>
    <xf numFmtId="0" fontId="40" fillId="11" borderId="204" xfId="0" applyFont="1" applyFill="1" applyBorder="1" applyAlignment="1">
      <alignment horizontal="center" vertical="center" wrapText="1"/>
    </xf>
    <xf numFmtId="0" fontId="6" fillId="13" borderId="187" xfId="0" applyFont="1" applyFill="1" applyBorder="1"/>
    <xf numFmtId="0" fontId="6" fillId="13" borderId="189" xfId="0" applyFont="1" applyFill="1" applyBorder="1"/>
    <xf numFmtId="0" fontId="44" fillId="0" borderId="212" xfId="0" applyFont="1" applyFill="1" applyBorder="1"/>
    <xf numFmtId="0" fontId="44" fillId="0" borderId="0" xfId="0" applyFont="1" applyFill="1" applyBorder="1"/>
    <xf numFmtId="0" fontId="44" fillId="0" borderId="123" xfId="0" applyFont="1" applyFill="1" applyBorder="1" applyAlignment="1">
      <alignment horizontal="center" vertical="center" wrapText="1"/>
    </xf>
    <xf numFmtId="0" fontId="44" fillId="0" borderId="217" xfId="0" applyFont="1" applyFill="1" applyBorder="1" applyAlignment="1">
      <alignment horizontal="center" vertical="center" wrapText="1"/>
    </xf>
    <xf numFmtId="3" fontId="45" fillId="0" borderId="212" xfId="0" applyNumberFormat="1" applyFont="1" applyFill="1" applyBorder="1" applyAlignment="1">
      <alignment horizontal="center" vertical="center"/>
    </xf>
    <xf numFmtId="3" fontId="45" fillId="0" borderId="0" xfId="0" applyNumberFormat="1" applyFont="1" applyFill="1" applyBorder="1" applyAlignment="1">
      <alignment vertical="center" wrapText="1"/>
    </xf>
    <xf numFmtId="3" fontId="45" fillId="0" borderId="214" xfId="0" applyNumberFormat="1" applyFont="1" applyFill="1" applyBorder="1" applyAlignment="1">
      <alignment horizontal="center" vertical="center"/>
    </xf>
    <xf numFmtId="0" fontId="45" fillId="0" borderId="215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/>
    </xf>
    <xf numFmtId="0" fontId="19" fillId="0" borderId="213" xfId="0" applyFont="1" applyFill="1" applyBorder="1" applyAlignment="1">
      <alignment horizontal="center" vertical="center"/>
    </xf>
    <xf numFmtId="2" fontId="19" fillId="0" borderId="0" xfId="0" applyNumberFormat="1" applyFont="1" applyFill="1" applyBorder="1" applyAlignment="1">
      <alignment horizontal="center" vertical="center"/>
    </xf>
    <xf numFmtId="2" fontId="19" fillId="0" borderId="213" xfId="0" applyNumberFormat="1" applyFont="1" applyFill="1" applyBorder="1" applyAlignment="1">
      <alignment horizontal="center" vertical="center"/>
    </xf>
    <xf numFmtId="0" fontId="19" fillId="0" borderId="215" xfId="0" applyFont="1" applyFill="1" applyBorder="1" applyAlignment="1">
      <alignment horizontal="center" vertical="center"/>
    </xf>
    <xf numFmtId="0" fontId="19" fillId="0" borderId="216" xfId="0" applyFont="1" applyFill="1" applyBorder="1" applyAlignment="1">
      <alignment horizontal="center" vertical="center"/>
    </xf>
    <xf numFmtId="0" fontId="16" fillId="13" borderId="0" xfId="0" applyFont="1" applyFill="1" applyBorder="1" applyAlignment="1">
      <alignment horizontal="center"/>
    </xf>
    <xf numFmtId="0" fontId="0" fillId="13" borderId="0" xfId="0" applyFill="1" applyAlignment="1">
      <alignment horizontal="center"/>
    </xf>
    <xf numFmtId="0" fontId="16" fillId="13" borderId="0" xfId="0" applyFont="1" applyFill="1" applyAlignment="1">
      <alignment horizontal="center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2" fillId="14" borderId="15" xfId="0" applyFont="1" applyFill="1" applyBorder="1" applyAlignment="1">
      <alignment horizontal="center" vertical="center" textRotation="90" wrapText="1"/>
    </xf>
    <xf numFmtId="0" fontId="12" fillId="14" borderId="11" xfId="0" applyFont="1" applyFill="1" applyBorder="1" applyAlignment="1">
      <alignment horizontal="center" vertical="center" textRotation="90" wrapText="1"/>
    </xf>
    <xf numFmtId="0" fontId="12" fillId="14" borderId="22" xfId="0" applyFont="1" applyFill="1" applyBorder="1" applyAlignment="1">
      <alignment horizontal="center" vertical="center" textRotation="90" wrapText="1"/>
    </xf>
    <xf numFmtId="0" fontId="14" fillId="15" borderId="19" xfId="0" applyFont="1" applyFill="1" applyBorder="1" applyAlignment="1">
      <alignment horizontal="center" vertical="center" wrapText="1"/>
    </xf>
    <xf numFmtId="0" fontId="14" fillId="15" borderId="20" xfId="0" applyFont="1" applyFill="1" applyBorder="1" applyAlignment="1">
      <alignment horizontal="center" vertical="center" wrapText="1"/>
    </xf>
    <xf numFmtId="0" fontId="12" fillId="14" borderId="14" xfId="0" applyFont="1" applyFill="1" applyBorder="1" applyAlignment="1">
      <alignment horizontal="center" vertical="center" wrapText="1"/>
    </xf>
    <xf numFmtId="0" fontId="12" fillId="14" borderId="10" xfId="0" applyFont="1" applyFill="1" applyBorder="1" applyAlignment="1">
      <alignment horizontal="center" vertical="center" wrapText="1"/>
    </xf>
    <xf numFmtId="0" fontId="12" fillId="14" borderId="18" xfId="0" applyFont="1" applyFill="1" applyBorder="1" applyAlignment="1">
      <alignment horizontal="center" vertical="center" wrapText="1"/>
    </xf>
    <xf numFmtId="0" fontId="13" fillId="15" borderId="26" xfId="0" applyFont="1" applyFill="1" applyBorder="1" applyAlignment="1">
      <alignment horizontal="center" vertical="center" wrapText="1"/>
    </xf>
    <xf numFmtId="0" fontId="13" fillId="15" borderId="27" xfId="0" applyFont="1" applyFill="1" applyBorder="1" applyAlignment="1">
      <alignment horizontal="center" vertical="center" wrapText="1"/>
    </xf>
    <xf numFmtId="0" fontId="40" fillId="30" borderId="194" xfId="0" applyFont="1" applyFill="1" applyBorder="1" applyAlignment="1">
      <alignment horizontal="center" vertical="center" wrapText="1"/>
    </xf>
    <xf numFmtId="0" fontId="40" fillId="30" borderId="193" xfId="0" applyFont="1" applyFill="1" applyBorder="1" applyAlignment="1">
      <alignment horizontal="center" vertical="center" wrapText="1"/>
    </xf>
    <xf numFmtId="0" fontId="6" fillId="13" borderId="189" xfId="0" applyFont="1" applyFill="1" applyBorder="1" applyAlignment="1">
      <alignment horizontal="center" vertical="center" wrapText="1"/>
    </xf>
    <xf numFmtId="0" fontId="6" fillId="13" borderId="190" xfId="0" applyFont="1" applyFill="1" applyBorder="1" applyAlignment="1">
      <alignment horizontal="center" vertical="center" wrapText="1"/>
    </xf>
    <xf numFmtId="0" fontId="5" fillId="13" borderId="218" xfId="2" applyFont="1" applyFill="1" applyBorder="1" applyAlignment="1" applyProtection="1">
      <alignment wrapText="1"/>
    </xf>
    <xf numFmtId="0" fontId="6" fillId="17" borderId="122" xfId="2" applyFont="1" applyFill="1" applyBorder="1" applyAlignment="1" applyProtection="1">
      <alignment wrapText="1"/>
    </xf>
    <xf numFmtId="0" fontId="6" fillId="17" borderId="158" xfId="2" applyFont="1" applyFill="1" applyBorder="1" applyAlignment="1" applyProtection="1">
      <alignment wrapText="1"/>
    </xf>
    <xf numFmtId="0" fontId="6" fillId="17" borderId="123" xfId="2" applyFont="1" applyFill="1" applyBorder="1" applyAlignment="1" applyProtection="1">
      <alignment wrapText="1"/>
    </xf>
    <xf numFmtId="0" fontId="6" fillId="18" borderId="122" xfId="2" applyFont="1" applyFill="1" applyBorder="1" applyAlignment="1" applyProtection="1">
      <alignment wrapText="1"/>
    </xf>
    <xf numFmtId="0" fontId="6" fillId="18" borderId="158" xfId="2" applyFont="1" applyFill="1" applyBorder="1" applyAlignment="1" applyProtection="1">
      <alignment wrapText="1"/>
    </xf>
    <xf numFmtId="0" fontId="6" fillId="18" borderId="123" xfId="2" applyFont="1" applyFill="1" applyBorder="1" applyAlignment="1" applyProtection="1">
      <alignment wrapText="1"/>
    </xf>
    <xf numFmtId="0" fontId="6" fillId="17" borderId="0" xfId="2" applyFont="1" applyFill="1" applyBorder="1" applyAlignment="1" applyProtection="1">
      <alignment wrapText="1"/>
    </xf>
    <xf numFmtId="0" fontId="28" fillId="17" borderId="84" xfId="2" applyFont="1" applyFill="1" applyBorder="1" applyAlignment="1" applyProtection="1">
      <alignment horizontal="center"/>
    </xf>
    <xf numFmtId="0" fontId="28" fillId="17" borderId="83" xfId="2" applyFont="1" applyFill="1" applyBorder="1" applyAlignment="1" applyProtection="1">
      <alignment vertical="top" wrapText="1"/>
    </xf>
    <xf numFmtId="0" fontId="28" fillId="17" borderId="84" xfId="2" applyFont="1" applyFill="1" applyBorder="1" applyAlignment="1" applyProtection="1">
      <alignment vertical="top" wrapText="1"/>
    </xf>
    <xf numFmtId="0" fontId="28" fillId="17" borderId="85" xfId="2" applyFont="1" applyFill="1" applyBorder="1" applyAlignment="1" applyProtection="1">
      <alignment vertical="top" wrapText="1"/>
    </xf>
    <xf numFmtId="0" fontId="46" fillId="32" borderId="0" xfId="5" applyAlignment="1" applyProtection="1"/>
    <xf numFmtId="0" fontId="46" fillId="32" borderId="70" xfId="5" applyBorder="1" applyAlignment="1" applyProtection="1">
      <alignment horizontal="center" wrapText="1"/>
    </xf>
    <xf numFmtId="3" fontId="46" fillId="32" borderId="123" xfId="5" applyNumberFormat="1" applyBorder="1" applyAlignment="1" applyProtection="1">
      <alignment horizontal="center" wrapText="1"/>
    </xf>
    <xf numFmtId="3" fontId="46" fillId="32" borderId="61" xfId="5" applyNumberFormat="1" applyBorder="1" applyAlignment="1" applyProtection="1">
      <alignment wrapText="1"/>
    </xf>
    <xf numFmtId="3" fontId="46" fillId="32" borderId="54" xfId="5" applyNumberFormat="1" applyBorder="1" applyAlignment="1" applyProtection="1"/>
    <xf numFmtId="3" fontId="46" fillId="32" borderId="53" xfId="5" applyNumberFormat="1" applyBorder="1" applyAlignment="1" applyProtection="1"/>
    <xf numFmtId="3" fontId="46" fillId="32" borderId="51" xfId="5" applyNumberFormat="1" applyBorder="1"/>
    <xf numFmtId="3" fontId="46" fillId="32" borderId="46" xfId="5" applyNumberFormat="1" applyBorder="1" applyAlignment="1" applyProtection="1"/>
    <xf numFmtId="3" fontId="46" fillId="32" borderId="46" xfId="5" applyNumberFormat="1" applyBorder="1"/>
    <xf numFmtId="3" fontId="46" fillId="32" borderId="47" xfId="5" applyNumberFormat="1" applyBorder="1"/>
    <xf numFmtId="3" fontId="46" fillId="32" borderId="55" xfId="5" applyNumberFormat="1" applyBorder="1" applyAlignment="1" applyProtection="1"/>
    <xf numFmtId="3" fontId="46" fillId="32" borderId="74" xfId="5" applyNumberFormat="1" applyBorder="1"/>
    <xf numFmtId="166" fontId="46" fillId="32" borderId="94" xfId="5" applyNumberFormat="1" applyBorder="1" applyAlignment="1" applyProtection="1"/>
    <xf numFmtId="3" fontId="46" fillId="32" borderId="95" xfId="5" applyNumberFormat="1" applyBorder="1" applyAlignment="1" applyProtection="1"/>
    <xf numFmtId="0" fontId="46" fillId="32" borderId="0" xfId="5"/>
    <xf numFmtId="3" fontId="46" fillId="32" borderId="0" xfId="5" applyNumberFormat="1"/>
    <xf numFmtId="3" fontId="5" fillId="33" borderId="0" xfId="0" applyNumberFormat="1" applyFont="1" applyFill="1"/>
    <xf numFmtId="3" fontId="5" fillId="13" borderId="0" xfId="0" applyNumberFormat="1" applyFont="1" applyFill="1" applyAlignment="1">
      <alignment wrapText="1"/>
    </xf>
    <xf numFmtId="0" fontId="0" fillId="34" borderId="0" xfId="2" applyFont="1" applyFill="1" applyBorder="1" applyAlignment="1" applyProtection="1">
      <alignment horizontal="center"/>
    </xf>
    <xf numFmtId="0" fontId="0" fillId="34" borderId="219" xfId="2" applyFont="1" applyFill="1" applyBorder="1" applyAlignment="1" applyProtection="1">
      <alignment horizontal="center"/>
    </xf>
    <xf numFmtId="0" fontId="4" fillId="35" borderId="219" xfId="2" applyFont="1" applyFill="1" applyBorder="1" applyAlignment="1" applyProtection="1">
      <alignment horizontal="center"/>
    </xf>
    <xf numFmtId="0" fontId="0" fillId="36" borderId="219" xfId="2" applyFont="1" applyFill="1" applyBorder="1" applyAlignment="1" applyProtection="1">
      <alignment horizontal="center"/>
    </xf>
    <xf numFmtId="0" fontId="5" fillId="35" borderId="0" xfId="2" applyFont="1" applyFill="1" applyAlignment="1" applyProtection="1"/>
    <xf numFmtId="0" fontId="6" fillId="37" borderId="70" xfId="2" applyFont="1" applyFill="1" applyBorder="1" applyAlignment="1" applyProtection="1">
      <alignment wrapText="1"/>
    </xf>
    <xf numFmtId="0" fontId="6" fillId="37" borderId="158" xfId="2" applyFont="1" applyFill="1" applyBorder="1" applyAlignment="1" applyProtection="1">
      <alignment wrapText="1"/>
    </xf>
    <xf numFmtId="3" fontId="9" fillId="38" borderId="59" xfId="2" applyNumberFormat="1" applyFont="1" applyFill="1" applyBorder="1" applyAlignment="1" applyProtection="1">
      <alignment wrapText="1"/>
    </xf>
    <xf numFmtId="3" fontId="8" fillId="38" borderId="2" xfId="2" applyNumberFormat="1" applyFont="1" applyFill="1" applyBorder="1" applyAlignment="1" applyProtection="1"/>
    <xf numFmtId="3" fontId="8" fillId="38" borderId="50" xfId="2" applyNumberFormat="1" applyFont="1" applyFill="1" applyBorder="1" applyAlignment="1" applyProtection="1"/>
    <xf numFmtId="3" fontId="8" fillId="38" borderId="50" xfId="0" applyNumberFormat="1" applyFont="1" applyFill="1" applyBorder="1"/>
    <xf numFmtId="3" fontId="8" fillId="38" borderId="2" xfId="0" applyNumberFormat="1" applyFont="1" applyFill="1" applyBorder="1"/>
    <xf numFmtId="3" fontId="8" fillId="38" borderId="45" xfId="0" applyNumberFormat="1" applyFont="1" applyFill="1" applyBorder="1"/>
    <xf numFmtId="3" fontId="8" fillId="38" borderId="45" xfId="2" applyNumberFormat="1" applyFont="1" applyFill="1" applyBorder="1" applyAlignment="1" applyProtection="1"/>
    <xf numFmtId="3" fontId="8" fillId="38" borderId="73" xfId="0" applyNumberFormat="1" applyFont="1" applyFill="1" applyBorder="1"/>
    <xf numFmtId="166" fontId="8" fillId="38" borderId="92" xfId="2" applyNumberFormat="1" applyFont="1" applyFill="1" applyBorder="1" applyAlignment="1" applyProtection="1"/>
    <xf numFmtId="3" fontId="9" fillId="38" borderId="73" xfId="2" applyNumberFormat="1" applyFont="1" applyFill="1" applyBorder="1" applyAlignment="1" applyProtection="1"/>
    <xf numFmtId="0" fontId="5" fillId="38" borderId="0" xfId="0" applyFont="1" applyFill="1"/>
    <xf numFmtId="3" fontId="5" fillId="38" borderId="0" xfId="0" applyNumberFormat="1" applyFont="1" applyFill="1"/>
    <xf numFmtId="3" fontId="8" fillId="38" borderId="73" xfId="2" applyNumberFormat="1" applyFont="1" applyFill="1" applyBorder="1" applyAlignment="1" applyProtection="1"/>
    <xf numFmtId="0" fontId="6" fillId="35" borderId="0" xfId="2" applyFont="1" applyFill="1" applyAlignment="1" applyProtection="1"/>
    <xf numFmtId="3" fontId="5" fillId="19" borderId="155" xfId="2" applyNumberFormat="1" applyFont="1" applyFill="1" applyBorder="1" applyAlignment="1" applyProtection="1">
      <alignment wrapText="1"/>
    </xf>
  </cellXfs>
  <cellStyles count="18"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Neutral" xfId="5" builtinId="28"/>
    <cellStyle name="Normal" xfId="0" builtinId="0" customBuiltin="1"/>
    <cellStyle name="Normal 2" xfId="1"/>
    <cellStyle name="Normal 3" xfId="2"/>
    <cellStyle name="Normal 4" xfId="3"/>
    <cellStyle name="Percent" xfId="4" builtinId="5"/>
  </cellStyles>
  <dxfs count="10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minor"/>
      </font>
      <numFmt numFmtId="4" formatCode="#,##0.00"/>
      <fill>
        <patternFill patternType="solid">
          <fgColor indexed="64"/>
          <bgColor theme="6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0"/>
        </top>
        <bottom/>
      </border>
    </dxf>
    <dxf>
      <font>
        <strike val="0"/>
        <outline val="0"/>
        <shadow val="0"/>
        <u val="none"/>
        <vertAlign val="baseline"/>
        <sz val="9"/>
        <name val="Calibri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minor"/>
      </font>
      <numFmt numFmtId="3" formatCode="#,##0"/>
      <fill>
        <patternFill patternType="solid">
          <fgColor indexed="64"/>
          <bgColor theme="6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0"/>
        </top>
        <bottom/>
      </border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7" formatCode="0.0%"/>
      <fill>
        <patternFill patternType="solid">
          <fgColor indexed="64"/>
          <bgColor theme="6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0"/>
        </top>
        <bottom/>
      </border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7" formatCode="0.0%"/>
      <fill>
        <patternFill patternType="solid">
          <fgColor indexed="64"/>
          <bgColor theme="6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0"/>
        </top>
        <bottom/>
      </border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7" formatCode="0.0%"/>
      <fill>
        <patternFill patternType="solid">
          <fgColor indexed="64"/>
          <bgColor theme="6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0"/>
        </top>
        <bottom/>
      </border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7" formatCode="0.0%"/>
      <fill>
        <patternFill patternType="solid">
          <fgColor indexed="64"/>
          <bgColor theme="6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0"/>
        </top>
        <bottom/>
      </border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7" formatCode="0.0%"/>
      <fill>
        <patternFill patternType="solid">
          <fgColor indexed="64"/>
          <bgColor theme="6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0"/>
        </top>
        <bottom/>
      </border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minor"/>
      </font>
      <numFmt numFmtId="3" formatCode="#,##0"/>
      <fill>
        <patternFill patternType="solid">
          <fgColor indexed="64"/>
          <bgColor theme="6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theme="0"/>
        </top>
        <bottom/>
      </border>
    </dxf>
    <dxf>
      <font>
        <strike val="0"/>
        <outline val="0"/>
        <shadow val="0"/>
        <u val="none"/>
        <vertAlign val="baseline"/>
        <sz val="9"/>
        <name val="Calibri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minor"/>
      </font>
      <numFmt numFmtId="3" formatCode="#,##0"/>
      <fill>
        <patternFill patternType="solid">
          <fgColor indexed="64"/>
          <bgColor theme="6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0"/>
        </top>
        <bottom/>
      </border>
    </dxf>
    <dxf>
      <font>
        <strike val="0"/>
        <outline val="0"/>
        <shadow val="0"/>
        <u val="none"/>
        <vertAlign val="baseline"/>
        <sz val="9"/>
        <name val="Calibri"/>
      </font>
    </dxf>
    <dxf>
      <font>
        <strike val="0"/>
        <outline val="0"/>
        <shadow val="0"/>
        <u val="none"/>
        <vertAlign val="baseline"/>
        <sz val="9"/>
        <name val="Calibri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vertical="center"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minor"/>
      </font>
      <numFmt numFmtId="4" formatCode="#,##0.00"/>
      <fill>
        <patternFill patternType="solid">
          <fgColor indexed="64"/>
          <bgColor theme="6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0"/>
        </top>
        <bottom/>
      </border>
    </dxf>
    <dxf>
      <font>
        <strike val="0"/>
        <outline val="0"/>
        <shadow val="0"/>
        <u val="none"/>
        <vertAlign val="baseline"/>
        <sz val="9"/>
        <name val="Calibri"/>
      </font>
    </dxf>
    <dxf>
      <font>
        <strike val="0"/>
        <outline val="0"/>
        <shadow val="0"/>
        <u val="none"/>
        <vertAlign val="baseline"/>
        <sz val="9"/>
        <name val="Calibri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minor"/>
      </font>
      <numFmt numFmtId="3" formatCode="#,##0"/>
      <fill>
        <patternFill patternType="solid">
          <fgColor indexed="64"/>
          <bgColor theme="6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theme="0"/>
        </top>
        <bottom/>
      </border>
    </dxf>
    <dxf>
      <font>
        <strike val="0"/>
        <outline val="0"/>
        <shadow val="0"/>
        <u val="none"/>
        <vertAlign val="baseline"/>
        <sz val="9"/>
        <name val="Calibri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minor"/>
      </font>
      <numFmt numFmtId="3" formatCode="#,##0"/>
      <fill>
        <patternFill patternType="solid">
          <fgColor indexed="64"/>
          <bgColor theme="6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0"/>
        </top>
        <bottom/>
      </border>
    </dxf>
    <dxf>
      <font>
        <strike val="0"/>
        <outline val="0"/>
        <shadow val="0"/>
        <u val="none"/>
        <vertAlign val="baseline"/>
        <sz val="9"/>
        <name val="Calibri"/>
      </font>
    </dxf>
    <dxf>
      <font>
        <strike val="0"/>
        <outline val="0"/>
        <shadow val="0"/>
        <u val="none"/>
        <vertAlign val="baseline"/>
        <sz val="9"/>
        <name val="Calibri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vertical="center"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none"/>
      </font>
      <numFmt numFmtId="3" formatCode="#,##0"/>
      <alignment vertical="center" textRotation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none"/>
      </font>
      <numFmt numFmtId="3" formatCode="#,##0"/>
      <alignment vertical="center" textRotation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none"/>
      </font>
      <numFmt numFmtId="3" formatCode="#,##0"/>
      <alignment vertical="center" textRotation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none"/>
      </font>
      <numFmt numFmtId="3" formatCode="#,##0"/>
      <alignment vertical="center" textRotation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none"/>
      </font>
      <numFmt numFmtId="3" formatCode="#,##0"/>
      <alignment vertical="center" textRotation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none"/>
      </font>
      <numFmt numFmtId="3" formatCode="#,##0"/>
      <alignment vertical="center" textRotation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none"/>
      </font>
      <alignment vertical="center" textRotation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none"/>
      </font>
      <numFmt numFmtId="3" formatCode="#,##0"/>
      <alignment vertical="center" textRotation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none"/>
      </font>
      <numFmt numFmtId="3" formatCode="#,##0"/>
      <alignment vertical="center" textRotation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fill>
        <patternFill patternType="solid">
          <fgColor indexed="64"/>
          <bgColor theme="6" tint="0.399975585192419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 diagonalUp="0" diagonalDown="0">
        <left style="thin">
          <color theme="6"/>
        </left>
        <right style="thick">
          <color theme="6"/>
        </right>
        <top style="thin">
          <color theme="6"/>
        </top>
        <bottom style="thick">
          <color theme="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none"/>
      </font>
      <alignment vertical="center" textRotation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none"/>
      </font>
      <numFmt numFmtId="3" formatCode="#,##0"/>
      <alignment vertical="center" textRotation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none"/>
      </font>
      <numFmt numFmtId="3" formatCode="#,##0"/>
      <alignment vertical="center" textRotation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none"/>
      </font>
      <numFmt numFmtId="3" formatCode="#,##0"/>
      <alignment vertical="center" textRotation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none"/>
      </font>
      <numFmt numFmtId="3" formatCode="#,##0"/>
      <alignment vertical="center" textRotation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none"/>
      </font>
      <numFmt numFmtId="3" formatCode="#,##0"/>
      <alignment vertical="center" textRotation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none"/>
      </font>
      <numFmt numFmtId="3" formatCode="#,##0"/>
      <alignment vertical="center" textRotation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none"/>
      </font>
      <alignment vertical="center" textRotation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none"/>
      </font>
      <numFmt numFmtId="3" formatCode="#,##0"/>
      <alignment vertical="center" textRotation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none"/>
      </font>
      <numFmt numFmtId="3" formatCode="#,##0"/>
      <alignment vertical="center" textRotation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fill>
        <patternFill patternType="solid">
          <fgColor indexed="64"/>
          <bgColor theme="6" tint="0.399975585192419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 diagonalUp="0" diagonalDown="0">
        <left style="thin">
          <color theme="6"/>
        </left>
        <right style="thick">
          <color theme="6"/>
        </right>
        <top style="thin">
          <color theme="6"/>
        </top>
        <bottom style="thick">
          <color theme="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none"/>
      </font>
      <alignment vertical="center" textRotation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7" formatCode="0.0%"/>
      <fill>
        <patternFill patternType="solid">
          <fgColor theme="6" tint="0.59999389629810485"/>
          <bgColor theme="6" tint="0.5999938962981048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7" formatCode="0.0%"/>
      <fill>
        <patternFill patternType="solid">
          <fgColor theme="6" tint="0.59999389629810485"/>
          <bgColor theme="6" tint="0.5999938962981048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7" formatCode="0.0%"/>
      <fill>
        <patternFill patternType="solid">
          <fgColor theme="6" tint="0.59999389629810485"/>
          <bgColor theme="6" tint="0.5999938962981048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7" formatCode="0.0%"/>
      <fill>
        <patternFill patternType="solid">
          <fgColor theme="6" tint="0.59999389629810485"/>
          <bgColor theme="6" tint="0.5999938962981048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7" formatCode="0.0%"/>
      <fill>
        <patternFill patternType="solid">
          <fgColor theme="6" tint="0.59999389629810485"/>
          <bgColor theme="6" tint="0.5999938962981048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7" formatCode="0.0%"/>
      <fill>
        <patternFill patternType="solid">
          <fgColor theme="6" tint="0.59999389629810485"/>
          <bgColor theme="6" tint="0.5999938962981048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top style="thin">
          <color theme="0"/>
        </top>
      </border>
    </dxf>
    <dxf>
      <border outline="0">
        <left style="medium">
          <color theme="6"/>
        </left>
        <right style="thick">
          <color theme="6"/>
        </right>
        <top style="medium">
          <color theme="6"/>
        </top>
        <bottom style="thick">
          <color theme="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6" tint="0.59999389629810485"/>
          <bgColor theme="6" tint="0.59999389629810485"/>
        </patternFill>
      </fill>
      <alignment horizontal="right" vertical="center" textRotation="0" wrapText="0" indent="1" justifyLastLine="0" shrinkToFit="0" readingOrder="0"/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theme="6"/>
          <bgColor theme="6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vertical="center" textRotation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vertical="center" textRotation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vertical="center" textRotation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vertical="center" textRotation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vertical="center" textRotation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vertical="center" textRotation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vertical="center" textRotation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3" formatCode="#,##0"/>
      <fill>
        <patternFill patternType="solid">
          <fgColor indexed="64"/>
          <bgColor theme="6" tint="0.5999938962981048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3" formatCode="#,##0"/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A7C46E"/>
        </left>
        <right style="thick">
          <color rgb="FFA7C46E"/>
        </right>
        <top style="medium">
          <color rgb="FFA7C46E"/>
        </top>
        <bottom style="thick">
          <color rgb="FFA7C46E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</dxf>
  </dxfs>
  <tableStyles count="0" defaultTableStyle="TableStyleMedium9" defaultPivotStyle="PivotStyleLight16"/>
  <colors>
    <mruColors>
      <color rgb="FFA7C46E"/>
      <color rgb="FFFFCC66"/>
      <color rgb="FF20A026"/>
      <color rgb="FF1B872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externalLink" Target="externalLinks/externalLink1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1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gibson/Mexico/Miami/tmp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se"/>
      <sheetName val="sim"/>
      <sheetName val=" % ∆"/>
      <sheetName val="SAM(Aida)"/>
    </sheetNames>
    <sheetDataSet>
      <sheetData sheetId="0"/>
      <sheetData sheetId="1"/>
      <sheetData sheetId="2"/>
      <sheetData sheetId="3">
        <row r="2">
          <cell r="C2" t="str">
            <v>AgPec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B3:J21" totalsRowShown="0" headerRowDxfId="106" dataDxfId="105" tableBorderDxfId="104">
  <tableColumns count="9">
    <tableColumn id="1" name="Prod" dataDxfId="103"/>
    <tableColumn id="2" name="Descripción" dataDxfId="102"/>
    <tableColumn id="3" name="CI" dataDxfId="101"/>
    <tableColumn id="4" name="HOG" dataDxfId="100"/>
    <tableColumn id="9" name="G" dataDxfId="99">
      <calculatedColumnFormula>CUADR!AT21</calculatedColumnFormula>
    </tableColumn>
    <tableColumn id="5" name="I" dataDxfId="98"/>
    <tableColumn id="6" name="XRM" dataDxfId="97"/>
    <tableColumn id="7" name="XRMEX" dataDxfId="96"/>
    <tableColumn id="8" name="TOTAL" dataDxfId="95"/>
  </tableColumns>
  <tableStyleInfo name="TableStyleMedium11" showFirstColumn="0" showLastColumn="0" showRowStripes="1" showColumnStripes="0"/>
</table>
</file>

<file path=xl/tables/table2.xml><?xml version="1.0" encoding="utf-8"?>
<table xmlns="http://schemas.openxmlformats.org/spreadsheetml/2006/main" id="5" name="Tabla5" displayName="Tabla5" ref="L23:S40" totalsRowShown="0" headerRowDxfId="94" dataDxfId="92" headerRowBorderDxfId="93" tableBorderDxfId="91" totalsRowBorderDxfId="90">
  <tableColumns count="8">
    <tableColumn id="1" name="Prod"/>
    <tableColumn id="2" name="Descripción"/>
    <tableColumn id="3" name="CI" dataDxfId="89">
      <calculatedColumnFormula>D4/D$21</calculatedColumnFormula>
    </tableColumn>
    <tableColumn id="4" name="HOG" dataDxfId="88">
      <calculatedColumnFormula>E4/E$21</calculatedColumnFormula>
    </tableColumn>
    <tableColumn id="5" name="G" dataDxfId="87">
      <calculatedColumnFormula>F4/F$21</calculatedColumnFormula>
    </tableColumn>
    <tableColumn id="6" name="I" dataDxfId="86">
      <calculatedColumnFormula>G4/G$21</calculatedColumnFormula>
    </tableColumn>
    <tableColumn id="7" name="XRM" dataDxfId="85">
      <calculatedColumnFormula>H4/H$21</calculatedColumnFormula>
    </tableColumn>
    <tableColumn id="8" name="XRMEX" dataDxfId="84">
      <calculatedColumnFormula>I4/I$21</calculatedColumnFormula>
    </tableColumn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id="6" name="Tabla6" displayName="Tabla6" ref="C5:M16" totalsRowShown="0" headerRowDxfId="83" dataDxfId="82" tableBorderDxfId="81">
  <tableColumns count="11">
    <tableColumn id="1" name="Prod" dataDxfId="80"/>
    <tableColumn id="2" name="Productos" dataDxfId="79"/>
    <tableColumn id="3" name="XRM" dataDxfId="78"/>
    <tableColumn id="4" name="MRM" dataDxfId="77"/>
    <tableColumn id="5" name="XRMN" dataDxfId="76"/>
    <tableColumn id="6" name="XRMEX" dataDxfId="75"/>
    <tableColumn id="7" name="MRMEX" dataDxfId="74"/>
    <tableColumn id="8" name="XRMEXN" dataDxfId="73"/>
    <tableColumn id="9" name="XT" dataDxfId="72"/>
    <tableColumn id="10" name="MT" dataDxfId="71"/>
    <tableColumn id="11" name="XTN" dataDxfId="70"/>
  </tableColumns>
  <tableStyleInfo name="TableStyleMedium11" showFirstColumn="0" showLastColumn="0" showRowStripes="1" showColumnStripes="0"/>
</table>
</file>

<file path=xl/tables/table4.xml><?xml version="1.0" encoding="utf-8"?>
<table xmlns="http://schemas.openxmlformats.org/spreadsheetml/2006/main" id="7" name="Tabla68" displayName="Tabla68" ref="C19:M29" totalsRowShown="0" headerRowDxfId="69" dataDxfId="68" tableBorderDxfId="67">
  <tableColumns count="11">
    <tableColumn id="1" name="Prod" dataDxfId="66"/>
    <tableColumn id="2" name="Productos" dataDxfId="65"/>
    <tableColumn id="3" name="XRM" dataDxfId="64"/>
    <tableColumn id="4" name="MRM" dataDxfId="63"/>
    <tableColumn id="5" name="XRMN" dataDxfId="62"/>
    <tableColumn id="6" name="XRMEX" dataDxfId="61"/>
    <tableColumn id="7" name="MRMEX" dataDxfId="60"/>
    <tableColumn id="8" name="XRMEXN" dataDxfId="59"/>
    <tableColumn id="9" name="XT" dataDxfId="58"/>
    <tableColumn id="10" name="MT" dataDxfId="57"/>
    <tableColumn id="11" name="XTN" dataDxfId="56"/>
  </tableColumns>
  <tableStyleInfo name="TableStyleMedium11" showFirstColumn="0" showLastColumn="0" showRowStripes="1" showColumnStripes="0"/>
</table>
</file>

<file path=xl/tables/table5.xml><?xml version="1.0" encoding="utf-8"?>
<table xmlns="http://schemas.openxmlformats.org/spreadsheetml/2006/main" id="2" name="Tabla13" displayName="Tabla13" ref="K3:S22" totalsRowCount="1" headerRowDxfId="55" dataDxfId="54" totalsRowDxfId="53">
  <tableColumns count="9">
    <tableColumn id="1" name="Prod" dataDxfId="52" totalsRowDxfId="51"/>
    <tableColumn id="2" name="Productos" dataDxfId="50" totalsRowDxfId="49"/>
    <tableColumn id="4" name="HOG" totalsRowFunction="custom" dataDxfId="48" totalsRowDxfId="47">
      <calculatedColumnFormula>Tabla1[[#This Row],[HOG]]</calculatedColumnFormula>
      <totalsRowFormula>M21/$R21</totalsRowFormula>
    </tableColumn>
    <tableColumn id="9" name="G" totalsRowFunction="custom" dataDxfId="46" totalsRowDxfId="45">
      <calculatedColumnFormula>Tabla1[[#This Row],[G]]</calculatedColumnFormula>
      <totalsRowFormula>N21/$R21</totalsRowFormula>
    </tableColumn>
    <tableColumn id="5" name="I" totalsRowFunction="custom" dataDxfId="44" totalsRowDxfId="43">
      <calculatedColumnFormula>Tabla1[[#This Row],[I]]</calculatedColumnFormula>
      <totalsRowFormula>O21/$R21</totalsRowFormula>
    </tableColumn>
    <tableColumn id="6" name="XRMN" totalsRowFunction="custom" dataDxfId="42" totalsRowDxfId="41">
      <calculatedColumnFormula>'M-E'!G6</calculatedColumnFormula>
      <totalsRowFormula>P21/$R21</totalsRowFormula>
    </tableColumn>
    <tableColumn id="7" name="XRMEXN" totalsRowFunction="custom" dataDxfId="40" totalsRowDxfId="39">
      <calculatedColumnFormula>'M-E'!J6</calculatedColumnFormula>
      <totalsRowFormula>Q21/$R21</totalsRowFormula>
    </tableColumn>
    <tableColumn id="8" name="TOTAL" dataDxfId="38" totalsRowDxfId="37">
      <calculatedColumnFormula>SUM(Tabla13[[#This Row],[HOG]:[XRMEXN]])</calculatedColumnFormula>
    </tableColumn>
    <tableColumn id="10" name="%" dataDxfId="36" totalsRowDxfId="35">
      <calculatedColumnFormula>Tabla13[[#This Row],[TOTAL]]/R$21</calculatedColumnFormula>
    </tableColumn>
  </tableColumns>
  <tableStyleInfo name="TableStyleMedium11" showFirstColumn="0" showLastColumn="0" showRowStripes="1" showColumnStripes="0"/>
</table>
</file>

<file path=xl/tables/table6.xml><?xml version="1.0" encoding="utf-8"?>
<table xmlns="http://schemas.openxmlformats.org/spreadsheetml/2006/main" id="8" name="Tabla139" displayName="Tabla139" ref="K26:S44" totalsRowCount="1" headerRowDxfId="34" dataDxfId="33" totalsRowDxfId="32">
  <tableColumns count="9">
    <tableColumn id="1" name="Prod" dataDxfId="31" totalsRowDxfId="30"/>
    <tableColumn id="2" name="Productos" dataDxfId="29" totalsRowDxfId="28"/>
    <tableColumn id="4" name="HOG" totalsRowFunction="custom" dataDxfId="27" totalsRowDxfId="26">
      <calculatedColumnFormula>'Absorción '!E4</calculatedColumnFormula>
      <totalsRowFormula>M43/$R43</totalsRowFormula>
    </tableColumn>
    <tableColumn id="9" name="G" totalsRowFunction="custom" dataDxfId="25" totalsRowDxfId="24">
      <calculatedColumnFormula>'Absorción '!F4</calculatedColumnFormula>
      <totalsRowFormula>N43/$R43</totalsRowFormula>
    </tableColumn>
    <tableColumn id="5" name="I" totalsRowFunction="custom" dataDxfId="23" totalsRowDxfId="22">
      <calculatedColumnFormula>'Absorción '!G4</calculatedColumnFormula>
      <totalsRowFormula>O43/$R43</totalsRowFormula>
    </tableColumn>
    <tableColumn id="6" name="XRMN" totalsRowFunction="custom" dataDxfId="21" totalsRowDxfId="20">
      <calculatedColumnFormula>'M-E'!G6</calculatedColumnFormula>
      <totalsRowFormula>P43/$R43</totalsRowFormula>
    </tableColumn>
    <tableColumn id="7" name="XRMEXN" totalsRowFunction="custom" dataDxfId="19" totalsRowDxfId="18">
      <calculatedColumnFormula>'M-E'!J29</calculatedColumnFormula>
      <totalsRowFormula>Q43/$R43</totalsRowFormula>
    </tableColumn>
    <tableColumn id="8" name="TOTAL" dataDxfId="17" totalsRowDxfId="16"/>
    <tableColumn id="10" name="%" dataDxfId="15" totalsRowDxfId="14"/>
  </tableColumns>
  <tableStyleInfo name="TableStyleMedium11" showFirstColumn="0" showLastColumn="0" showRowStripes="1" showColumnStripes="0"/>
</table>
</file>

<file path=xl/tables/table7.xml><?xml version="1.0" encoding="utf-8"?>
<table xmlns="http://schemas.openxmlformats.org/spreadsheetml/2006/main" id="3" name="Tabla3" displayName="Tabla3" ref="B71:F88" totalsRowShown="0" headerRowDxfId="13" dataDxfId="12">
  <tableColumns count="5">
    <tableColumn id="1" name="Prod" dataDxfId="11"/>
    <tableColumn id="2" name="Sector" dataDxfId="10"/>
    <tableColumn id="3" name="Bajo" dataDxfId="9"/>
    <tableColumn id="4" name="Medio" dataDxfId="8"/>
    <tableColumn id="5" name="Alto" dataDxfId="7"/>
  </tableColumns>
  <tableStyleInfo name="TableStyleMedium11" showFirstColumn="0" showLastColumn="0" showRowStripes="1" showColumnStripes="0"/>
</table>
</file>

<file path=xl/tables/table8.xml><?xml version="1.0" encoding="utf-8"?>
<table xmlns="http://schemas.openxmlformats.org/spreadsheetml/2006/main" id="4" name="Tabla35" displayName="Tabla35" ref="B92:F109" totalsRowShown="0" headerRowDxfId="6" dataDxfId="5">
  <tableColumns count="5">
    <tableColumn id="1" name="Prod" dataDxfId="4"/>
    <tableColumn id="2" name="Sector" dataDxfId="3"/>
    <tableColumn id="3" name="Bajo" dataDxfId="2"/>
    <tableColumn id="4" name="Medio" dataDxfId="1"/>
    <tableColumn id="5" name="Alto" dataDxfId="0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Relationship Id="rId2" Type="http://schemas.openxmlformats.org/officeDocument/2006/relationships/table" Target="../tables/table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Relationship Id="rId2" Type="http://schemas.openxmlformats.org/officeDocument/2006/relationships/table" Target="../tables/table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Relationship Id="rId2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70"/>
  <sheetViews>
    <sheetView tabSelected="1" topLeftCell="B1" zoomScale="125" zoomScaleNormal="125" zoomScalePageLayoutView="125" workbookViewId="0">
      <pane xSplit="1" ySplit="2" topLeftCell="Z3" activePane="bottomRight" state="frozen"/>
      <selection activeCell="B1" sqref="B1"/>
      <selection pane="topRight" activeCell="C1" sqref="C1"/>
      <selection pane="bottomLeft" activeCell="B3" sqref="B3"/>
      <selection pane="bottomRight" activeCell="C51" sqref="C51"/>
    </sheetView>
  </sheetViews>
  <sheetFormatPr baseColWidth="10" defaultRowHeight="14" x14ac:dyDescent="0"/>
  <cols>
    <col min="1" max="1" width="10.83203125" style="4" bestFit="1" customWidth="1"/>
    <col min="2" max="2" width="38.33203125" style="8" customWidth="1"/>
    <col min="3" max="3" width="17.33203125" style="8" customWidth="1"/>
    <col min="4" max="12" width="11.5" style="4" bestFit="1" customWidth="1"/>
    <col min="13" max="20" width="11.6640625" style="4" bestFit="1" customWidth="1"/>
    <col min="21" max="21" width="11.6640625" style="4" customWidth="1"/>
    <col min="22" max="23" width="11.6640625" style="4" bestFit="1" customWidth="1"/>
    <col min="24" max="24" width="12.5" style="4" bestFit="1" customWidth="1"/>
    <col min="25" max="28" width="11.6640625" style="4" bestFit="1" customWidth="1"/>
    <col min="29" max="29" width="12.1640625" style="4" bestFit="1" customWidth="1"/>
    <col min="30" max="30" width="11.6640625" style="4" bestFit="1" customWidth="1"/>
    <col min="31" max="35" width="11.5" style="4" bestFit="1" customWidth="1"/>
    <col min="36" max="50" width="11.5" style="4" customWidth="1"/>
    <col min="51" max="51" width="12.83203125" style="4" customWidth="1"/>
    <col min="52" max="52" width="16.6640625" style="4" customWidth="1"/>
    <col min="53" max="53" width="12" style="4" customWidth="1"/>
    <col min="54" max="54" width="9.5" style="13" customWidth="1"/>
    <col min="55" max="55" width="11.5" style="4" customWidth="1"/>
    <col min="56" max="56" width="13.5" style="4" customWidth="1"/>
    <col min="57" max="57" width="13.33203125" style="4" customWidth="1"/>
    <col min="58" max="58" width="9" style="4" customWidth="1"/>
    <col min="59" max="59" width="11.5" style="4" customWidth="1"/>
    <col min="60" max="16384" width="10.83203125" style="4"/>
  </cols>
  <sheetData>
    <row r="1" spans="1:58" customFormat="1">
      <c r="A1" s="1"/>
      <c r="B1" s="125"/>
      <c r="C1" s="125" t="s">
        <v>406</v>
      </c>
      <c r="D1" s="831" t="str">
        <f>+'[1]SAM(Aida)'!$C$2</f>
        <v>AgPec</v>
      </c>
      <c r="E1" s="831"/>
      <c r="F1" s="830" t="s">
        <v>405</v>
      </c>
      <c r="G1" s="833" t="s">
        <v>407</v>
      </c>
      <c r="H1" s="833"/>
      <c r="I1" s="832" t="s">
        <v>408</v>
      </c>
      <c r="J1" s="832"/>
      <c r="K1" s="832"/>
      <c r="L1" s="832"/>
      <c r="M1" s="832"/>
      <c r="N1" s="832"/>
      <c r="O1" s="832"/>
      <c r="P1" s="832"/>
      <c r="Q1" s="832"/>
      <c r="R1" s="832"/>
      <c r="S1" s="832"/>
      <c r="T1" s="832"/>
      <c r="U1" s="126"/>
      <c r="V1" s="126"/>
      <c r="W1" s="126"/>
      <c r="X1" s="126"/>
      <c r="Y1" s="127" t="s">
        <v>1</v>
      </c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8"/>
      <c r="AN1" s="128" t="s">
        <v>2</v>
      </c>
      <c r="AO1" s="128"/>
      <c r="AP1" s="128"/>
      <c r="AQ1" s="128"/>
      <c r="AR1" s="128"/>
      <c r="AS1" s="128"/>
      <c r="AT1" s="128"/>
      <c r="AU1" s="128"/>
      <c r="AV1" s="126"/>
      <c r="AW1" s="126"/>
      <c r="AX1" s="127" t="s">
        <v>3</v>
      </c>
      <c r="AY1" s="126"/>
      <c r="AZ1" s="129"/>
      <c r="BA1" s="155"/>
      <c r="BB1" s="168"/>
      <c r="BC1" s="2"/>
      <c r="BD1" s="1"/>
      <c r="BE1" s="1"/>
      <c r="BF1" s="1"/>
    </row>
    <row r="2" spans="1:58" ht="67" thickBot="1">
      <c r="A2" s="3"/>
      <c r="B2" s="148"/>
      <c r="C2" s="800"/>
      <c r="D2" s="809" t="s">
        <v>227</v>
      </c>
      <c r="E2" s="810" t="s">
        <v>228</v>
      </c>
      <c r="F2" s="810" t="s">
        <v>229</v>
      </c>
      <c r="G2" s="810" t="s">
        <v>230</v>
      </c>
      <c r="H2" s="810" t="s">
        <v>231</v>
      </c>
      <c r="I2" s="810" t="s">
        <v>232</v>
      </c>
      <c r="J2" s="810" t="s">
        <v>258</v>
      </c>
      <c r="K2" s="810" t="s">
        <v>233</v>
      </c>
      <c r="L2" s="810" t="s">
        <v>234</v>
      </c>
      <c r="M2" s="811" t="s">
        <v>259</v>
      </c>
      <c r="N2" s="810" t="s">
        <v>235</v>
      </c>
      <c r="O2" s="810" t="s">
        <v>260</v>
      </c>
      <c r="P2" s="810" t="s">
        <v>236</v>
      </c>
      <c r="Q2" s="810" t="s">
        <v>237</v>
      </c>
      <c r="R2" s="810" t="s">
        <v>238</v>
      </c>
      <c r="S2" s="810" t="s">
        <v>239</v>
      </c>
      <c r="T2" s="810" t="s">
        <v>240</v>
      </c>
      <c r="U2" s="808" t="s">
        <v>403</v>
      </c>
      <c r="V2" s="150" t="s">
        <v>21</v>
      </c>
      <c r="W2" s="149" t="s">
        <v>22</v>
      </c>
      <c r="X2" s="149" t="s">
        <v>23</v>
      </c>
      <c r="Y2" s="149" t="s">
        <v>24</v>
      </c>
      <c r="Z2" s="149" t="s">
        <v>25</v>
      </c>
      <c r="AA2" s="149" t="s">
        <v>26</v>
      </c>
      <c r="AB2" s="149" t="s">
        <v>27</v>
      </c>
      <c r="AC2" s="149" t="s">
        <v>28</v>
      </c>
      <c r="AD2" s="149" t="s">
        <v>29</v>
      </c>
      <c r="AE2" s="149" t="s">
        <v>30</v>
      </c>
      <c r="AF2" s="149" t="s">
        <v>31</v>
      </c>
      <c r="AG2" s="149" t="s">
        <v>32</v>
      </c>
      <c r="AH2" s="149" t="s">
        <v>33</v>
      </c>
      <c r="AI2" s="149" t="s">
        <v>34</v>
      </c>
      <c r="AJ2" s="149" t="s">
        <v>35</v>
      </c>
      <c r="AK2" s="149" t="s">
        <v>36</v>
      </c>
      <c r="AL2" s="152" t="s">
        <v>37</v>
      </c>
      <c r="AM2" s="149" t="s">
        <v>51</v>
      </c>
      <c r="AN2" s="152" t="s">
        <v>52</v>
      </c>
      <c r="AO2" s="149" t="s">
        <v>46</v>
      </c>
      <c r="AP2" s="149" t="s">
        <v>47</v>
      </c>
      <c r="AQ2" s="149" t="s">
        <v>48</v>
      </c>
      <c r="AR2" s="149" t="s">
        <v>49</v>
      </c>
      <c r="AS2" s="153" t="s">
        <v>50</v>
      </c>
      <c r="AT2" s="149" t="s">
        <v>39</v>
      </c>
      <c r="AU2" s="151" t="s">
        <v>53</v>
      </c>
      <c r="AV2" s="153" t="s">
        <v>54</v>
      </c>
      <c r="AW2" s="149" t="s">
        <v>40</v>
      </c>
      <c r="AX2" s="151" t="s">
        <v>41</v>
      </c>
      <c r="AY2" s="153"/>
      <c r="AZ2" s="154"/>
      <c r="BA2" s="156"/>
      <c r="BB2" s="154"/>
    </row>
    <row r="3" spans="1:58" ht="28">
      <c r="A3" s="5"/>
      <c r="B3" s="112" t="s">
        <v>227</v>
      </c>
      <c r="C3" s="801"/>
      <c r="D3" s="115"/>
      <c r="E3" s="54"/>
      <c r="F3" s="54"/>
      <c r="G3" s="54"/>
      <c r="H3" s="54"/>
      <c r="I3" s="54"/>
      <c r="J3" s="54"/>
      <c r="K3" s="54"/>
      <c r="L3" s="54"/>
      <c r="M3" s="98"/>
      <c r="N3" s="54"/>
      <c r="O3" s="54"/>
      <c r="P3" s="54"/>
      <c r="Q3" s="54"/>
      <c r="R3" s="54"/>
      <c r="S3" s="54"/>
      <c r="T3" s="54"/>
      <c r="U3" s="54"/>
      <c r="V3" s="89">
        <v>4340889</v>
      </c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6"/>
      <c r="AM3" s="54"/>
      <c r="AN3" s="62"/>
      <c r="AO3" s="65"/>
      <c r="AP3" s="65"/>
      <c r="AQ3" s="65"/>
      <c r="AR3" s="65"/>
      <c r="AS3" s="66"/>
      <c r="AT3" s="54"/>
      <c r="AU3" s="54"/>
      <c r="AV3" s="66"/>
      <c r="AW3" s="54"/>
      <c r="AX3" s="54"/>
      <c r="AY3" s="66">
        <f t="shared" ref="AY3:AY49" si="0">SUM(D3:AX3)</f>
        <v>4340889</v>
      </c>
      <c r="AZ3" s="130">
        <f>D50</f>
        <v>4340889</v>
      </c>
      <c r="BA3" s="157">
        <f t="shared" ref="BA3:BA47" si="1">AY3-AZ3</f>
        <v>0</v>
      </c>
      <c r="BB3" s="169" t="s">
        <v>4</v>
      </c>
      <c r="BD3" s="9">
        <v>4340888.5109999999</v>
      </c>
    </row>
    <row r="4" spans="1:58" ht="28">
      <c r="A4" s="7"/>
      <c r="B4" s="113" t="s">
        <v>228</v>
      </c>
      <c r="C4" s="802"/>
      <c r="D4" s="116"/>
      <c r="E4" s="56"/>
      <c r="F4" s="56"/>
      <c r="G4" s="56"/>
      <c r="H4" s="56"/>
      <c r="I4" s="56"/>
      <c r="J4" s="56"/>
      <c r="K4" s="56"/>
      <c r="L4" s="56"/>
      <c r="M4" s="84"/>
      <c r="N4" s="56"/>
      <c r="O4" s="56"/>
      <c r="P4" s="56"/>
      <c r="Q4" s="56"/>
      <c r="R4" s="56"/>
      <c r="S4" s="56"/>
      <c r="T4" s="56"/>
      <c r="U4" s="56"/>
      <c r="V4" s="85"/>
      <c r="W4" s="74">
        <v>999996</v>
      </c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5"/>
      <c r="AM4" s="56"/>
      <c r="AN4" s="57"/>
      <c r="AO4" s="73"/>
      <c r="AP4" s="73"/>
      <c r="AQ4" s="73"/>
      <c r="AR4" s="73"/>
      <c r="AS4" s="75"/>
      <c r="AT4" s="56"/>
      <c r="AU4" s="56"/>
      <c r="AV4" s="75"/>
      <c r="AW4" s="56"/>
      <c r="AX4" s="56"/>
      <c r="AY4" s="75">
        <f t="shared" si="0"/>
        <v>999996</v>
      </c>
      <c r="AZ4" s="131">
        <f>E50</f>
        <v>999996</v>
      </c>
      <c r="BA4" s="158">
        <f t="shared" si="1"/>
        <v>0</v>
      </c>
      <c r="BB4" s="170" t="s">
        <v>5</v>
      </c>
      <c r="BD4" s="9">
        <v>999995.58583847305</v>
      </c>
    </row>
    <row r="5" spans="1:58">
      <c r="A5" s="7"/>
      <c r="B5" s="113" t="s">
        <v>229</v>
      </c>
      <c r="C5" s="802"/>
      <c r="D5" s="117"/>
      <c r="E5" s="58"/>
      <c r="F5" s="58"/>
      <c r="G5" s="58"/>
      <c r="H5" s="58"/>
      <c r="I5" s="58"/>
      <c r="J5" s="58"/>
      <c r="K5" s="58"/>
      <c r="L5" s="58"/>
      <c r="M5" s="96"/>
      <c r="N5" s="58"/>
      <c r="O5" s="58"/>
      <c r="P5" s="58"/>
      <c r="Q5" s="58"/>
      <c r="R5" s="58"/>
      <c r="S5" s="58"/>
      <c r="T5" s="58"/>
      <c r="U5" s="58"/>
      <c r="V5" s="84"/>
      <c r="W5" s="56"/>
      <c r="X5" s="56">
        <v>125147477</v>
      </c>
      <c r="Y5" s="56"/>
      <c r="Z5" s="56">
        <v>15000</v>
      </c>
      <c r="AA5" s="56"/>
      <c r="AB5" s="56">
        <v>54698</v>
      </c>
      <c r="AC5" s="56"/>
      <c r="AD5" s="56"/>
      <c r="AE5" s="56"/>
      <c r="AF5" s="56"/>
      <c r="AG5" s="56">
        <v>1770953</v>
      </c>
      <c r="AH5" s="56"/>
      <c r="AI5" s="56"/>
      <c r="AJ5" s="56"/>
      <c r="AK5" s="56"/>
      <c r="AL5" s="57"/>
      <c r="AM5" s="58"/>
      <c r="AN5" s="59"/>
      <c r="AO5" s="56"/>
      <c r="AP5" s="56"/>
      <c r="AQ5" s="56"/>
      <c r="AR5" s="56"/>
      <c r="AS5" s="57"/>
      <c r="AT5" s="58"/>
      <c r="AU5" s="58"/>
      <c r="AV5" s="57"/>
      <c r="AW5" s="58"/>
      <c r="AX5" s="58"/>
      <c r="AY5" s="57">
        <f t="shared" si="0"/>
        <v>126988128</v>
      </c>
      <c r="AZ5" s="132">
        <f>F50</f>
        <v>126988128</v>
      </c>
      <c r="BA5" s="159">
        <f t="shared" si="1"/>
        <v>0</v>
      </c>
      <c r="BB5" s="171" t="s">
        <v>6</v>
      </c>
      <c r="BD5" s="9">
        <v>126988127.00517665</v>
      </c>
    </row>
    <row r="6" spans="1:58">
      <c r="A6" s="7"/>
      <c r="B6" s="113" t="s">
        <v>230</v>
      </c>
      <c r="C6" s="802"/>
      <c r="D6" s="116"/>
      <c r="E6" s="56"/>
      <c r="F6" s="56"/>
      <c r="G6" s="56"/>
      <c r="H6" s="56"/>
      <c r="I6" s="56"/>
      <c r="J6" s="56"/>
      <c r="K6" s="56"/>
      <c r="L6" s="56"/>
      <c r="M6" s="84"/>
      <c r="N6" s="56"/>
      <c r="O6" s="56"/>
      <c r="P6" s="56"/>
      <c r="Q6" s="56"/>
      <c r="R6" s="56"/>
      <c r="S6" s="56"/>
      <c r="T6" s="56"/>
      <c r="U6" s="56"/>
      <c r="V6" s="85"/>
      <c r="W6" s="74"/>
      <c r="X6" s="73"/>
      <c r="Y6" s="73">
        <v>7314038</v>
      </c>
      <c r="Z6" s="73">
        <v>687228</v>
      </c>
      <c r="AA6" s="73"/>
      <c r="AB6" s="73">
        <v>1024</v>
      </c>
      <c r="AC6" s="73"/>
      <c r="AD6" s="73"/>
      <c r="AE6" s="73"/>
      <c r="AF6" s="73"/>
      <c r="AG6" s="73">
        <v>30580</v>
      </c>
      <c r="AH6" s="73"/>
      <c r="AI6" s="73"/>
      <c r="AJ6" s="73"/>
      <c r="AK6" s="73"/>
      <c r="AL6" s="75"/>
      <c r="AM6" s="56"/>
      <c r="AN6" s="57"/>
      <c r="AO6" s="73"/>
      <c r="AP6" s="73"/>
      <c r="AQ6" s="73"/>
      <c r="AR6" s="73"/>
      <c r="AS6" s="75"/>
      <c r="AT6" s="56"/>
      <c r="AU6" s="56"/>
      <c r="AV6" s="75"/>
      <c r="AW6" s="56"/>
      <c r="AX6" s="56"/>
      <c r="AY6" s="75">
        <f t="shared" si="0"/>
        <v>8032870</v>
      </c>
      <c r="AZ6" s="131">
        <f>G50</f>
        <v>8032870</v>
      </c>
      <c r="BA6" s="158">
        <f t="shared" si="1"/>
        <v>0</v>
      </c>
      <c r="BB6" s="170" t="s">
        <v>7</v>
      </c>
      <c r="BD6" s="9">
        <v>8032870.0130000003</v>
      </c>
    </row>
    <row r="7" spans="1:58">
      <c r="A7" s="7"/>
      <c r="B7" s="113" t="s">
        <v>231</v>
      </c>
      <c r="C7" s="802"/>
      <c r="D7" s="117"/>
      <c r="E7" s="58"/>
      <c r="F7" s="58"/>
      <c r="G7" s="58"/>
      <c r="H7" s="58"/>
      <c r="I7" s="58"/>
      <c r="J7" s="58"/>
      <c r="K7" s="58"/>
      <c r="L7" s="58"/>
      <c r="M7" s="96"/>
      <c r="N7" s="58"/>
      <c r="O7" s="58"/>
      <c r="P7" s="58"/>
      <c r="Q7" s="58"/>
      <c r="R7" s="58"/>
      <c r="S7" s="58"/>
      <c r="T7" s="58"/>
      <c r="U7" s="58"/>
      <c r="V7" s="84"/>
      <c r="W7" s="56"/>
      <c r="X7" s="56">
        <v>0</v>
      </c>
      <c r="Y7" s="56"/>
      <c r="Z7" s="56">
        <v>2536371</v>
      </c>
      <c r="AA7" s="56"/>
      <c r="AB7" s="56">
        <v>1725</v>
      </c>
      <c r="AC7" s="56"/>
      <c r="AD7" s="56"/>
      <c r="AE7" s="56"/>
      <c r="AF7" s="56"/>
      <c r="AG7" s="56">
        <v>6927</v>
      </c>
      <c r="AH7" s="56"/>
      <c r="AI7" s="56"/>
      <c r="AJ7" s="56"/>
      <c r="AK7" s="56"/>
      <c r="AL7" s="57"/>
      <c r="AM7" s="58"/>
      <c r="AN7" s="59"/>
      <c r="AO7" s="56"/>
      <c r="AP7" s="56"/>
      <c r="AQ7" s="56"/>
      <c r="AR7" s="56"/>
      <c r="AS7" s="57"/>
      <c r="AT7" s="58"/>
      <c r="AU7" s="58"/>
      <c r="AV7" s="57"/>
      <c r="AW7" s="58"/>
      <c r="AX7" s="58"/>
      <c r="AY7" s="57">
        <f t="shared" si="0"/>
        <v>2545023</v>
      </c>
      <c r="AZ7" s="132">
        <f>H50</f>
        <v>2545023</v>
      </c>
      <c r="BA7" s="159">
        <f t="shared" si="1"/>
        <v>0</v>
      </c>
      <c r="BB7" s="171" t="s">
        <v>8</v>
      </c>
      <c r="BD7" s="9">
        <v>2545022.6989409998</v>
      </c>
    </row>
    <row r="8" spans="1:58" s="847" customFormat="1" ht="28">
      <c r="A8" s="834"/>
      <c r="B8" s="835" t="s">
        <v>232</v>
      </c>
      <c r="C8" s="836"/>
      <c r="D8" s="837"/>
      <c r="E8" s="838"/>
      <c r="F8" s="838"/>
      <c r="G8" s="838"/>
      <c r="H8" s="838"/>
      <c r="I8" s="838"/>
      <c r="J8" s="838"/>
      <c r="K8" s="838"/>
      <c r="L8" s="838"/>
      <c r="M8" s="839"/>
      <c r="N8" s="838"/>
      <c r="O8" s="838"/>
      <c r="P8" s="838"/>
      <c r="Q8" s="838"/>
      <c r="R8" s="838"/>
      <c r="S8" s="838"/>
      <c r="T8" s="838"/>
      <c r="U8" s="838"/>
      <c r="V8" s="840"/>
      <c r="W8" s="838"/>
      <c r="X8" s="841"/>
      <c r="Y8" s="841"/>
      <c r="Z8" s="841"/>
      <c r="AA8" s="841">
        <v>2334115</v>
      </c>
      <c r="AB8" s="841">
        <v>126155</v>
      </c>
      <c r="AC8" s="841"/>
      <c r="AD8" s="841"/>
      <c r="AE8" s="841"/>
      <c r="AF8" s="841"/>
      <c r="AG8" s="841">
        <v>42617</v>
      </c>
      <c r="AH8" s="841"/>
      <c r="AI8" s="841"/>
      <c r="AJ8" s="841"/>
      <c r="AK8" s="841"/>
      <c r="AL8" s="842"/>
      <c r="AM8" s="838"/>
      <c r="AN8" s="843"/>
      <c r="AO8" s="841"/>
      <c r="AP8" s="841"/>
      <c r="AQ8" s="841"/>
      <c r="AR8" s="841"/>
      <c r="AS8" s="842"/>
      <c r="AT8" s="838"/>
      <c r="AU8" s="838"/>
      <c r="AV8" s="842"/>
      <c r="AW8" s="838"/>
      <c r="AX8" s="838"/>
      <c r="AY8" s="842">
        <f t="shared" si="0"/>
        <v>2502887</v>
      </c>
      <c r="AZ8" s="844">
        <f>I50</f>
        <v>2502887</v>
      </c>
      <c r="BA8" s="845">
        <f t="shared" si="1"/>
        <v>0</v>
      </c>
      <c r="BB8" s="846" t="s">
        <v>9</v>
      </c>
      <c r="BD8" s="848">
        <v>2502887</v>
      </c>
    </row>
    <row r="9" spans="1:58" s="847" customFormat="1">
      <c r="A9" s="834"/>
      <c r="B9" s="835" t="s">
        <v>258</v>
      </c>
      <c r="C9" s="836"/>
      <c r="D9" s="837"/>
      <c r="E9" s="838"/>
      <c r="F9" s="838"/>
      <c r="G9" s="838"/>
      <c r="H9" s="838"/>
      <c r="I9" s="838"/>
      <c r="J9" s="838"/>
      <c r="K9" s="838"/>
      <c r="L9" s="838"/>
      <c r="M9" s="839"/>
      <c r="N9" s="838"/>
      <c r="O9" s="838"/>
      <c r="P9" s="838"/>
      <c r="Q9" s="838"/>
      <c r="R9" s="838"/>
      <c r="S9" s="838"/>
      <c r="T9" s="838"/>
      <c r="U9" s="838"/>
      <c r="V9" s="839"/>
      <c r="W9" s="838"/>
      <c r="X9" s="838"/>
      <c r="Y9" s="838"/>
      <c r="Z9" s="838">
        <v>1080</v>
      </c>
      <c r="AA9" s="838"/>
      <c r="AB9" s="838">
        <v>15141622</v>
      </c>
      <c r="AC9" s="838">
        <v>10828</v>
      </c>
      <c r="AD9" s="838"/>
      <c r="AE9" s="838"/>
      <c r="AF9" s="838"/>
      <c r="AG9" s="838">
        <v>202831</v>
      </c>
      <c r="AH9" s="838"/>
      <c r="AI9" s="838"/>
      <c r="AJ9" s="838"/>
      <c r="AK9" s="838"/>
      <c r="AL9" s="843"/>
      <c r="AM9" s="838"/>
      <c r="AN9" s="843"/>
      <c r="AO9" s="838"/>
      <c r="AP9" s="838"/>
      <c r="AQ9" s="838"/>
      <c r="AR9" s="838"/>
      <c r="AS9" s="843"/>
      <c r="AT9" s="838"/>
      <c r="AU9" s="838"/>
      <c r="AV9" s="843"/>
      <c r="AW9" s="838"/>
      <c r="AX9" s="838"/>
      <c r="AY9" s="843">
        <f t="shared" si="0"/>
        <v>15356361</v>
      </c>
      <c r="AZ9" s="849">
        <f>J50</f>
        <v>15356361</v>
      </c>
      <c r="BA9" s="845">
        <f t="shared" si="1"/>
        <v>0</v>
      </c>
      <c r="BB9" s="846" t="s">
        <v>10</v>
      </c>
      <c r="BC9" s="848">
        <f>SUM(AY8:AY19)</f>
        <v>83543340</v>
      </c>
      <c r="BD9" s="848">
        <v>15356361.221418001</v>
      </c>
    </row>
    <row r="10" spans="1:58" s="847" customFormat="1">
      <c r="A10" s="850" t="s">
        <v>42</v>
      </c>
      <c r="B10" s="835" t="s">
        <v>233</v>
      </c>
      <c r="C10" s="836"/>
      <c r="D10" s="837"/>
      <c r="E10" s="838"/>
      <c r="F10" s="838"/>
      <c r="G10" s="838"/>
      <c r="H10" s="838"/>
      <c r="I10" s="838"/>
      <c r="J10" s="838"/>
      <c r="K10" s="838"/>
      <c r="L10" s="838"/>
      <c r="M10" s="839"/>
      <c r="N10" s="838"/>
      <c r="O10" s="838"/>
      <c r="P10" s="838"/>
      <c r="Q10" s="838"/>
      <c r="R10" s="838"/>
      <c r="S10" s="838"/>
      <c r="T10" s="838"/>
      <c r="U10" s="838"/>
      <c r="V10" s="840"/>
      <c r="W10" s="838"/>
      <c r="X10" s="841"/>
      <c r="Y10" s="841"/>
      <c r="Z10" s="841">
        <v>379</v>
      </c>
      <c r="AA10" s="841"/>
      <c r="AB10" s="841">
        <v>11737</v>
      </c>
      <c r="AC10" s="841">
        <v>12956289</v>
      </c>
      <c r="AD10" s="841"/>
      <c r="AE10" s="841"/>
      <c r="AF10" s="841"/>
      <c r="AG10" s="841">
        <v>321698</v>
      </c>
      <c r="AH10" s="841"/>
      <c r="AI10" s="841"/>
      <c r="AJ10" s="841"/>
      <c r="AK10" s="841"/>
      <c r="AL10" s="842"/>
      <c r="AM10" s="838"/>
      <c r="AN10" s="843"/>
      <c r="AO10" s="841"/>
      <c r="AP10" s="841"/>
      <c r="AQ10" s="841"/>
      <c r="AR10" s="841"/>
      <c r="AS10" s="842"/>
      <c r="AT10" s="838"/>
      <c r="AU10" s="838"/>
      <c r="AV10" s="842"/>
      <c r="AW10" s="838"/>
      <c r="AX10" s="838"/>
      <c r="AY10" s="842">
        <f t="shared" si="0"/>
        <v>13290103</v>
      </c>
      <c r="AZ10" s="844">
        <f>K50</f>
        <v>13290103</v>
      </c>
      <c r="BA10" s="845">
        <f t="shared" si="1"/>
        <v>0</v>
      </c>
      <c r="BB10" s="846" t="s">
        <v>11</v>
      </c>
      <c r="BD10" s="848">
        <v>13290103</v>
      </c>
    </row>
    <row r="11" spans="1:58" s="847" customFormat="1">
      <c r="A11" s="834"/>
      <c r="B11" s="835" t="s">
        <v>234</v>
      </c>
      <c r="C11" s="836"/>
      <c r="D11" s="837"/>
      <c r="E11" s="838"/>
      <c r="F11" s="838"/>
      <c r="G11" s="838"/>
      <c r="H11" s="838"/>
      <c r="I11" s="838"/>
      <c r="J11" s="838"/>
      <c r="K11" s="838"/>
      <c r="L11" s="838"/>
      <c r="M11" s="839"/>
      <c r="N11" s="838"/>
      <c r="O11" s="838"/>
      <c r="P11" s="838"/>
      <c r="Q11" s="838"/>
      <c r="R11" s="838"/>
      <c r="S11" s="838"/>
      <c r="T11" s="838"/>
      <c r="U11" s="838"/>
      <c r="V11" s="839"/>
      <c r="W11" s="838"/>
      <c r="X11" s="838"/>
      <c r="Y11" s="838">
        <v>76223</v>
      </c>
      <c r="Z11" s="838">
        <v>1394</v>
      </c>
      <c r="AA11" s="838"/>
      <c r="AB11" s="838">
        <v>3717</v>
      </c>
      <c r="AC11" s="838">
        <v>3770</v>
      </c>
      <c r="AD11" s="838">
        <v>2828688</v>
      </c>
      <c r="AE11" s="838">
        <v>2270</v>
      </c>
      <c r="AF11" s="838"/>
      <c r="AG11" s="838">
        <v>61376</v>
      </c>
      <c r="AH11" s="838"/>
      <c r="AI11" s="838"/>
      <c r="AJ11" s="838"/>
      <c r="AK11" s="838">
        <v>5029</v>
      </c>
      <c r="AL11" s="843"/>
      <c r="AM11" s="838"/>
      <c r="AN11" s="843"/>
      <c r="AO11" s="838"/>
      <c r="AP11" s="838"/>
      <c r="AQ11" s="838"/>
      <c r="AR11" s="838"/>
      <c r="AS11" s="843"/>
      <c r="AT11" s="838"/>
      <c r="AU11" s="838"/>
      <c r="AV11" s="843"/>
      <c r="AW11" s="838"/>
      <c r="AX11" s="838"/>
      <c r="AY11" s="843">
        <f t="shared" si="0"/>
        <v>2982467</v>
      </c>
      <c r="AZ11" s="849">
        <f>L50</f>
        <v>2982467</v>
      </c>
      <c r="BA11" s="845">
        <f t="shared" si="1"/>
        <v>0</v>
      </c>
      <c r="BB11" s="846" t="s">
        <v>12</v>
      </c>
      <c r="BD11" s="848">
        <v>2982467.2823114167</v>
      </c>
    </row>
    <row r="12" spans="1:58" s="847" customFormat="1">
      <c r="A12" s="834"/>
      <c r="B12" s="835" t="s">
        <v>259</v>
      </c>
      <c r="C12" s="836"/>
      <c r="D12" s="837"/>
      <c r="E12" s="838"/>
      <c r="F12" s="838"/>
      <c r="G12" s="838"/>
      <c r="H12" s="838"/>
      <c r="I12" s="838"/>
      <c r="J12" s="838"/>
      <c r="K12" s="838"/>
      <c r="L12" s="838"/>
      <c r="M12" s="839"/>
      <c r="N12" s="838"/>
      <c r="O12" s="838"/>
      <c r="P12" s="838"/>
      <c r="Q12" s="838"/>
      <c r="R12" s="838"/>
      <c r="S12" s="838"/>
      <c r="T12" s="838"/>
      <c r="U12" s="838"/>
      <c r="V12" s="840"/>
      <c r="W12" s="838"/>
      <c r="X12" s="841"/>
      <c r="Y12" s="841"/>
      <c r="Z12" s="841">
        <v>93358</v>
      </c>
      <c r="AA12" s="841"/>
      <c r="AB12" s="841">
        <v>2884</v>
      </c>
      <c r="AC12" s="841">
        <v>41401</v>
      </c>
      <c r="AD12" s="841">
        <v>30882</v>
      </c>
      <c r="AE12" s="841">
        <v>4381439</v>
      </c>
      <c r="AF12" s="841"/>
      <c r="AG12" s="841">
        <v>114855</v>
      </c>
      <c r="AH12" s="841"/>
      <c r="AI12" s="841"/>
      <c r="AJ12" s="841"/>
      <c r="AK12" s="841">
        <v>189949</v>
      </c>
      <c r="AL12" s="842"/>
      <c r="AM12" s="838"/>
      <c r="AN12" s="843"/>
      <c r="AO12" s="841"/>
      <c r="AP12" s="841"/>
      <c r="AQ12" s="841"/>
      <c r="AR12" s="841"/>
      <c r="AS12" s="842"/>
      <c r="AT12" s="838"/>
      <c r="AU12" s="838"/>
      <c r="AV12" s="842"/>
      <c r="AW12" s="838"/>
      <c r="AX12" s="838"/>
      <c r="AY12" s="842">
        <f t="shared" si="0"/>
        <v>4854768</v>
      </c>
      <c r="AZ12" s="844">
        <f>M50</f>
        <v>4854768</v>
      </c>
      <c r="BA12" s="845">
        <f t="shared" si="1"/>
        <v>0</v>
      </c>
      <c r="BB12" s="846" t="s">
        <v>13</v>
      </c>
      <c r="BD12" s="848">
        <v>4854767.76</v>
      </c>
    </row>
    <row r="13" spans="1:58" s="847" customFormat="1">
      <c r="A13" s="834"/>
      <c r="B13" s="835" t="s">
        <v>235</v>
      </c>
      <c r="C13" s="836"/>
      <c r="D13" s="837"/>
      <c r="E13" s="838"/>
      <c r="F13" s="838"/>
      <c r="G13" s="838"/>
      <c r="H13" s="838"/>
      <c r="I13" s="838"/>
      <c r="J13" s="838"/>
      <c r="K13" s="838"/>
      <c r="L13" s="838"/>
      <c r="M13" s="839"/>
      <c r="N13" s="838"/>
      <c r="O13" s="838"/>
      <c r="P13" s="838"/>
      <c r="Q13" s="838"/>
      <c r="R13" s="838"/>
      <c r="S13" s="838"/>
      <c r="T13" s="838"/>
      <c r="U13" s="838"/>
      <c r="V13" s="839"/>
      <c r="W13" s="838"/>
      <c r="X13" s="838"/>
      <c r="Y13" s="838"/>
      <c r="Z13" s="838">
        <v>770</v>
      </c>
      <c r="AA13" s="838"/>
      <c r="AB13" s="838">
        <v>98</v>
      </c>
      <c r="AC13" s="838"/>
      <c r="AD13" s="838"/>
      <c r="AE13" s="838"/>
      <c r="AF13" s="838">
        <v>985371</v>
      </c>
      <c r="AG13" s="838">
        <v>46655</v>
      </c>
      <c r="AH13" s="838"/>
      <c r="AI13" s="838"/>
      <c r="AJ13" s="838"/>
      <c r="AK13" s="838"/>
      <c r="AL13" s="843"/>
      <c r="AM13" s="838"/>
      <c r="AN13" s="843"/>
      <c r="AO13" s="838"/>
      <c r="AP13" s="838"/>
      <c r="AQ13" s="838"/>
      <c r="AR13" s="838"/>
      <c r="AS13" s="843"/>
      <c r="AT13" s="838"/>
      <c r="AU13" s="838"/>
      <c r="AV13" s="843"/>
      <c r="AW13" s="838"/>
      <c r="AX13" s="838"/>
      <c r="AY13" s="843">
        <f t="shared" si="0"/>
        <v>1032894</v>
      </c>
      <c r="AZ13" s="849">
        <f>N50</f>
        <v>641508</v>
      </c>
      <c r="BA13" s="845">
        <f t="shared" si="1"/>
        <v>391386</v>
      </c>
      <c r="BB13" s="846" t="s">
        <v>14</v>
      </c>
      <c r="BD13" s="848">
        <v>1032892.6399351381</v>
      </c>
    </row>
    <row r="14" spans="1:58" s="847" customFormat="1" ht="28">
      <c r="A14" s="834"/>
      <c r="B14" s="835" t="s">
        <v>260</v>
      </c>
      <c r="C14" s="836"/>
      <c r="D14" s="837"/>
      <c r="E14" s="838"/>
      <c r="F14" s="838"/>
      <c r="G14" s="838"/>
      <c r="H14" s="838"/>
      <c r="I14" s="838"/>
      <c r="J14" s="838"/>
      <c r="K14" s="838"/>
      <c r="L14" s="838"/>
      <c r="M14" s="839"/>
      <c r="N14" s="838"/>
      <c r="O14" s="838"/>
      <c r="P14" s="838"/>
      <c r="Q14" s="838"/>
      <c r="R14" s="838"/>
      <c r="S14" s="838"/>
      <c r="T14" s="838"/>
      <c r="U14" s="838"/>
      <c r="V14" s="840"/>
      <c r="W14" s="838"/>
      <c r="X14" s="841"/>
      <c r="Y14" s="841"/>
      <c r="Z14" s="841">
        <v>85456</v>
      </c>
      <c r="AA14" s="841"/>
      <c r="AB14" s="841">
        <v>1047</v>
      </c>
      <c r="AC14" s="841">
        <v>9717</v>
      </c>
      <c r="AD14" s="841"/>
      <c r="AE14" s="841">
        <v>20485</v>
      </c>
      <c r="AF14" s="841">
        <v>9028</v>
      </c>
      <c r="AG14" s="841">
        <v>15574714</v>
      </c>
      <c r="AH14" s="841"/>
      <c r="AI14" s="841"/>
      <c r="AJ14" s="841">
        <v>5904</v>
      </c>
      <c r="AK14" s="841">
        <v>952334</v>
      </c>
      <c r="AL14" s="842"/>
      <c r="AM14" s="838"/>
      <c r="AN14" s="843"/>
      <c r="AO14" s="841"/>
      <c r="AP14" s="841"/>
      <c r="AQ14" s="841"/>
      <c r="AR14" s="841"/>
      <c r="AS14" s="842"/>
      <c r="AT14" s="838"/>
      <c r="AU14" s="838"/>
      <c r="AV14" s="842"/>
      <c r="AW14" s="838"/>
      <c r="AX14" s="838"/>
      <c r="AY14" s="842">
        <f t="shared" si="0"/>
        <v>16658685</v>
      </c>
      <c r="AZ14" s="844">
        <f>O50</f>
        <v>16658685</v>
      </c>
      <c r="BA14" s="845">
        <f t="shared" si="1"/>
        <v>0</v>
      </c>
      <c r="BB14" s="846" t="s">
        <v>15</v>
      </c>
      <c r="BD14" s="848">
        <v>16658684.761612801</v>
      </c>
    </row>
    <row r="15" spans="1:58" s="847" customFormat="1">
      <c r="A15" s="834"/>
      <c r="B15" s="835" t="s">
        <v>236</v>
      </c>
      <c r="C15" s="836"/>
      <c r="D15" s="837"/>
      <c r="E15" s="838"/>
      <c r="F15" s="838"/>
      <c r="G15" s="838"/>
      <c r="H15" s="838"/>
      <c r="I15" s="838"/>
      <c r="J15" s="838"/>
      <c r="K15" s="838"/>
      <c r="L15" s="838"/>
      <c r="M15" s="839"/>
      <c r="N15" s="838"/>
      <c r="O15" s="838"/>
      <c r="P15" s="838"/>
      <c r="Q15" s="838"/>
      <c r="R15" s="838"/>
      <c r="S15" s="838"/>
      <c r="T15" s="838"/>
      <c r="U15" s="838"/>
      <c r="V15" s="839"/>
      <c r="W15" s="838"/>
      <c r="X15" s="838"/>
      <c r="Y15" s="838"/>
      <c r="Z15" s="838"/>
      <c r="AA15" s="838"/>
      <c r="AB15" s="838"/>
      <c r="AC15" s="838"/>
      <c r="AD15" s="838"/>
      <c r="AE15" s="838"/>
      <c r="AF15" s="838"/>
      <c r="AG15" s="838"/>
      <c r="AH15" s="838">
        <v>13285419</v>
      </c>
      <c r="AI15" s="838"/>
      <c r="AJ15" s="838"/>
      <c r="AK15" s="838"/>
      <c r="AL15" s="843"/>
      <c r="AM15" s="838"/>
      <c r="AN15" s="843"/>
      <c r="AO15" s="838"/>
      <c r="AP15" s="838"/>
      <c r="AQ15" s="838"/>
      <c r="AR15" s="838"/>
      <c r="AS15" s="843"/>
      <c r="AT15" s="838"/>
      <c r="AU15" s="838"/>
      <c r="AV15" s="843"/>
      <c r="AW15" s="838"/>
      <c r="AX15" s="838"/>
      <c r="AY15" s="843">
        <f t="shared" si="0"/>
        <v>13285419</v>
      </c>
      <c r="AZ15" s="849">
        <f>P50</f>
        <v>13285419</v>
      </c>
      <c r="BA15" s="845">
        <f t="shared" si="1"/>
        <v>0</v>
      </c>
      <c r="BB15" s="846" t="s">
        <v>16</v>
      </c>
      <c r="BD15" s="848">
        <v>13285418.921091201</v>
      </c>
    </row>
    <row r="16" spans="1:58" s="847" customFormat="1">
      <c r="A16" s="834"/>
      <c r="B16" s="835" t="s">
        <v>237</v>
      </c>
      <c r="C16" s="836"/>
      <c r="D16" s="837"/>
      <c r="E16" s="838"/>
      <c r="F16" s="838"/>
      <c r="G16" s="838"/>
      <c r="H16" s="838"/>
      <c r="I16" s="838"/>
      <c r="J16" s="838"/>
      <c r="K16" s="838"/>
      <c r="L16" s="838"/>
      <c r="M16" s="839"/>
      <c r="N16" s="838"/>
      <c r="O16" s="838"/>
      <c r="P16" s="838"/>
      <c r="Q16" s="838"/>
      <c r="R16" s="838"/>
      <c r="S16" s="838"/>
      <c r="T16" s="838"/>
      <c r="U16" s="838"/>
      <c r="V16" s="840"/>
      <c r="W16" s="838"/>
      <c r="X16" s="841"/>
      <c r="Y16" s="841"/>
      <c r="Z16" s="841"/>
      <c r="AA16" s="841"/>
      <c r="AB16" s="841">
        <v>3816</v>
      </c>
      <c r="AC16" s="841">
        <v>30</v>
      </c>
      <c r="AD16" s="841"/>
      <c r="AE16" s="841"/>
      <c r="AF16" s="841"/>
      <c r="AG16" s="841">
        <v>8654</v>
      </c>
      <c r="AH16" s="841"/>
      <c r="AI16" s="841">
        <v>5391401</v>
      </c>
      <c r="AJ16" s="841"/>
      <c r="AK16" s="841"/>
      <c r="AL16" s="842"/>
      <c r="AM16" s="838"/>
      <c r="AN16" s="843"/>
      <c r="AO16" s="841"/>
      <c r="AP16" s="841"/>
      <c r="AQ16" s="841"/>
      <c r="AR16" s="841"/>
      <c r="AS16" s="842"/>
      <c r="AT16" s="838"/>
      <c r="AU16" s="838"/>
      <c r="AV16" s="842"/>
      <c r="AW16" s="838"/>
      <c r="AX16" s="838"/>
      <c r="AY16" s="842">
        <f t="shared" si="0"/>
        <v>5403901</v>
      </c>
      <c r="AZ16" s="844">
        <f>Q50</f>
        <v>5403901</v>
      </c>
      <c r="BA16" s="845">
        <f t="shared" si="1"/>
        <v>0</v>
      </c>
      <c r="BB16" s="846" t="s">
        <v>17</v>
      </c>
      <c r="BD16" s="848">
        <v>5403900.4013400003</v>
      </c>
    </row>
    <row r="17" spans="1:56" s="847" customFormat="1">
      <c r="A17" s="834"/>
      <c r="B17" s="835" t="s">
        <v>238</v>
      </c>
      <c r="C17" s="836"/>
      <c r="D17" s="837"/>
      <c r="E17" s="838"/>
      <c r="F17" s="838"/>
      <c r="G17" s="838"/>
      <c r="H17" s="838"/>
      <c r="I17" s="838"/>
      <c r="J17" s="838"/>
      <c r="K17" s="838"/>
      <c r="L17" s="838"/>
      <c r="M17" s="839"/>
      <c r="N17" s="838"/>
      <c r="O17" s="838"/>
      <c r="P17" s="838"/>
      <c r="Q17" s="838"/>
      <c r="R17" s="838"/>
      <c r="S17" s="838"/>
      <c r="T17" s="838"/>
      <c r="U17" s="838"/>
      <c r="V17" s="839"/>
      <c r="W17" s="838"/>
      <c r="X17" s="838"/>
      <c r="Y17" s="838"/>
      <c r="Z17" s="838">
        <v>411</v>
      </c>
      <c r="AA17" s="838"/>
      <c r="AB17" s="838">
        <v>3473</v>
      </c>
      <c r="AC17" s="838">
        <v>2093</v>
      </c>
      <c r="AD17" s="838">
        <v>687</v>
      </c>
      <c r="AE17" s="838"/>
      <c r="AF17" s="838"/>
      <c r="AG17" s="838">
        <v>11444</v>
      </c>
      <c r="AH17" s="838"/>
      <c r="AI17" s="838"/>
      <c r="AJ17" s="838">
        <v>4978388</v>
      </c>
      <c r="AK17" s="838"/>
      <c r="AL17" s="843"/>
      <c r="AM17" s="838"/>
      <c r="AN17" s="843"/>
      <c r="AO17" s="838"/>
      <c r="AP17" s="838"/>
      <c r="AQ17" s="838"/>
      <c r="AR17" s="838"/>
      <c r="AS17" s="843"/>
      <c r="AT17" s="838"/>
      <c r="AU17" s="838"/>
      <c r="AV17" s="843"/>
      <c r="AW17" s="838"/>
      <c r="AX17" s="838"/>
      <c r="AY17" s="843">
        <f t="shared" si="0"/>
        <v>4996496</v>
      </c>
      <c r="AZ17" s="849">
        <f>R50</f>
        <v>4996496</v>
      </c>
      <c r="BA17" s="845">
        <f t="shared" si="1"/>
        <v>0</v>
      </c>
      <c r="BB17" s="846" t="s">
        <v>18</v>
      </c>
      <c r="BD17" s="848">
        <v>4996495.6671236698</v>
      </c>
    </row>
    <row r="18" spans="1:56" s="847" customFormat="1">
      <c r="A18" s="834"/>
      <c r="B18" s="835" t="s">
        <v>239</v>
      </c>
      <c r="C18" s="836"/>
      <c r="D18" s="837"/>
      <c r="E18" s="838"/>
      <c r="F18" s="838"/>
      <c r="G18" s="838"/>
      <c r="H18" s="838"/>
      <c r="I18" s="838"/>
      <c r="J18" s="838"/>
      <c r="K18" s="838"/>
      <c r="L18" s="838"/>
      <c r="M18" s="839"/>
      <c r="N18" s="838"/>
      <c r="O18" s="838"/>
      <c r="P18" s="838"/>
      <c r="Q18" s="838"/>
      <c r="R18" s="838"/>
      <c r="S18" s="838"/>
      <c r="T18" s="838"/>
      <c r="U18" s="838"/>
      <c r="V18" s="840"/>
      <c r="W18" s="838"/>
      <c r="X18" s="841"/>
      <c r="Y18" s="841"/>
      <c r="Z18" s="841">
        <v>242985</v>
      </c>
      <c r="AA18" s="841">
        <v>0</v>
      </c>
      <c r="AB18" s="841">
        <v>2098</v>
      </c>
      <c r="AC18" s="841">
        <v>946204</v>
      </c>
      <c r="AD18" s="841">
        <v>38</v>
      </c>
      <c r="AE18" s="841">
        <v>12304</v>
      </c>
      <c r="AF18" s="841"/>
      <c r="AG18" s="841">
        <v>359040</v>
      </c>
      <c r="AH18" s="841"/>
      <c r="AI18" s="841"/>
      <c r="AJ18" s="841"/>
      <c r="AK18" s="841">
        <v>461964</v>
      </c>
      <c r="AL18" s="842"/>
      <c r="AM18" s="838"/>
      <c r="AN18" s="843"/>
      <c r="AO18" s="841"/>
      <c r="AP18" s="841"/>
      <c r="AQ18" s="841"/>
      <c r="AR18" s="841"/>
      <c r="AS18" s="842"/>
      <c r="AT18" s="838"/>
      <c r="AU18" s="838"/>
      <c r="AV18" s="842"/>
      <c r="AW18" s="838"/>
      <c r="AX18" s="838"/>
      <c r="AY18" s="842">
        <f t="shared" si="0"/>
        <v>2024633</v>
      </c>
      <c r="AZ18" s="844">
        <f>S50</f>
        <v>2024633</v>
      </c>
      <c r="BA18" s="845">
        <f t="shared" si="1"/>
        <v>0</v>
      </c>
      <c r="BB18" s="846" t="s">
        <v>19</v>
      </c>
      <c r="BD18" s="848">
        <v>2024633.5163216661</v>
      </c>
    </row>
    <row r="19" spans="1:56" s="847" customFormat="1">
      <c r="A19" s="834"/>
      <c r="B19" s="835" t="s">
        <v>240</v>
      </c>
      <c r="C19" s="836"/>
      <c r="D19" s="837"/>
      <c r="E19" s="838"/>
      <c r="F19" s="838"/>
      <c r="G19" s="838"/>
      <c r="H19" s="838"/>
      <c r="I19" s="838"/>
      <c r="J19" s="838"/>
      <c r="K19" s="838"/>
      <c r="L19" s="838"/>
      <c r="M19" s="839"/>
      <c r="N19" s="838"/>
      <c r="O19" s="838"/>
      <c r="P19" s="838"/>
      <c r="Q19" s="838"/>
      <c r="R19" s="838"/>
      <c r="S19" s="838"/>
      <c r="T19" s="838"/>
      <c r="U19" s="838"/>
      <c r="V19" s="839"/>
      <c r="W19" s="838"/>
      <c r="X19" s="838"/>
      <c r="Y19" s="838"/>
      <c r="Z19" s="838"/>
      <c r="AA19" s="838"/>
      <c r="AB19" s="838"/>
      <c r="AC19" s="838"/>
      <c r="AD19" s="838"/>
      <c r="AE19" s="838"/>
      <c r="AF19" s="838"/>
      <c r="AG19" s="838"/>
      <c r="AH19" s="838"/>
      <c r="AI19" s="838"/>
      <c r="AJ19" s="838"/>
      <c r="AK19" s="838"/>
      <c r="AL19" s="843">
        <v>1154726</v>
      </c>
      <c r="AM19" s="838"/>
      <c r="AN19" s="843"/>
      <c r="AO19" s="838"/>
      <c r="AP19" s="838"/>
      <c r="AQ19" s="838"/>
      <c r="AR19" s="838"/>
      <c r="AS19" s="843"/>
      <c r="AT19" s="838"/>
      <c r="AU19" s="838"/>
      <c r="AV19" s="843"/>
      <c r="AW19" s="838"/>
      <c r="AX19" s="838"/>
      <c r="AY19" s="843">
        <f t="shared" si="0"/>
        <v>1154726</v>
      </c>
      <c r="AZ19" s="849">
        <f>T50</f>
        <v>1154726</v>
      </c>
      <c r="BA19" s="845">
        <f t="shared" si="1"/>
        <v>0</v>
      </c>
      <c r="BB19" s="846" t="s">
        <v>20</v>
      </c>
      <c r="BD19" s="848">
        <v>1154725.6130502799</v>
      </c>
    </row>
    <row r="20" spans="1:56" ht="15" thickBot="1">
      <c r="A20" s="7"/>
      <c r="B20" s="113" t="s">
        <v>404</v>
      </c>
      <c r="C20" s="803"/>
      <c r="D20" s="118"/>
      <c r="E20" s="60"/>
      <c r="F20" s="60"/>
      <c r="G20" s="60"/>
      <c r="H20" s="60"/>
      <c r="I20" s="60"/>
      <c r="J20" s="60"/>
      <c r="K20" s="60"/>
      <c r="L20" s="60"/>
      <c r="M20" s="90"/>
      <c r="N20" s="60"/>
      <c r="O20" s="60"/>
      <c r="P20" s="60"/>
      <c r="Q20" s="60"/>
      <c r="R20" s="60"/>
      <c r="S20" s="60"/>
      <c r="T20" s="60"/>
      <c r="U20" s="60"/>
      <c r="V20" s="86">
        <v>1169592</v>
      </c>
      <c r="W20" s="87">
        <v>194624</v>
      </c>
      <c r="X20" s="88">
        <v>32316</v>
      </c>
      <c r="Y20" s="88">
        <v>3679463</v>
      </c>
      <c r="Z20" s="88">
        <v>7919647</v>
      </c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60"/>
      <c r="AN20" s="61"/>
      <c r="AO20" s="88"/>
      <c r="AP20" s="88"/>
      <c r="AQ20" s="88"/>
      <c r="AR20" s="88"/>
      <c r="AS20" s="95"/>
      <c r="AT20" s="60"/>
      <c r="AU20" s="60"/>
      <c r="AV20" s="95"/>
      <c r="AW20" s="60"/>
      <c r="AX20" s="60"/>
      <c r="AY20" s="95">
        <f t="shared" si="0"/>
        <v>12995642</v>
      </c>
      <c r="AZ20" s="133">
        <f>U50</f>
        <v>12995642</v>
      </c>
      <c r="BA20" s="160">
        <f t="shared" si="1"/>
        <v>0</v>
      </c>
      <c r="BB20" s="172" t="s">
        <v>58</v>
      </c>
      <c r="BD20" s="9">
        <v>12995642.361174095</v>
      </c>
    </row>
    <row r="21" spans="1:56">
      <c r="A21" s="5"/>
      <c r="B21" s="114" t="s">
        <v>21</v>
      </c>
      <c r="C21" s="804"/>
      <c r="D21" s="115">
        <v>277412</v>
      </c>
      <c r="E21" s="54">
        <v>0</v>
      </c>
      <c r="F21" s="54"/>
      <c r="G21" s="54">
        <v>2783519</v>
      </c>
      <c r="H21" s="54">
        <v>2729</v>
      </c>
      <c r="I21" s="54"/>
      <c r="J21" s="54"/>
      <c r="K21" s="54"/>
      <c r="L21" s="54">
        <v>362455</v>
      </c>
      <c r="M21" s="98"/>
      <c r="N21" s="54"/>
      <c r="O21" s="54"/>
      <c r="P21" s="54">
        <v>0</v>
      </c>
      <c r="Q21" s="54"/>
      <c r="R21" s="54"/>
      <c r="S21" s="54"/>
      <c r="T21" s="54"/>
      <c r="U21" s="54"/>
      <c r="V21" s="89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6"/>
      <c r="AM21" s="54"/>
      <c r="AN21" s="62"/>
      <c r="AO21" s="65">
        <v>262898</v>
      </c>
      <c r="AP21" s="65">
        <v>368632</v>
      </c>
      <c r="AQ21" s="65">
        <v>393196</v>
      </c>
      <c r="AR21" s="65">
        <v>427119</v>
      </c>
      <c r="AS21" s="66">
        <v>474608</v>
      </c>
      <c r="AT21" s="54"/>
      <c r="AU21" s="54"/>
      <c r="AV21" s="66">
        <v>141710</v>
      </c>
      <c r="AW21" s="54"/>
      <c r="AX21" s="54">
        <v>1154258</v>
      </c>
      <c r="AY21" s="66">
        <f t="shared" si="0"/>
        <v>6648536</v>
      </c>
      <c r="AZ21" s="130">
        <f>V50</f>
        <v>6648536</v>
      </c>
      <c r="BA21" s="157">
        <f t="shared" si="1"/>
        <v>0</v>
      </c>
      <c r="BB21" s="169" t="s">
        <v>21</v>
      </c>
      <c r="BC21" s="11"/>
      <c r="BD21" s="9">
        <v>6648535.4600151908</v>
      </c>
    </row>
    <row r="22" spans="1:56">
      <c r="A22" s="5"/>
      <c r="B22" s="114" t="s">
        <v>22</v>
      </c>
      <c r="C22" s="805"/>
      <c r="D22" s="116"/>
      <c r="E22" s="56">
        <v>7617</v>
      </c>
      <c r="F22" s="56"/>
      <c r="G22" s="56">
        <v>957</v>
      </c>
      <c r="H22" s="56"/>
      <c r="I22" s="56"/>
      <c r="J22" s="56"/>
      <c r="K22" s="56"/>
      <c r="L22" s="56">
        <v>95137</v>
      </c>
      <c r="M22" s="84"/>
      <c r="N22" s="56"/>
      <c r="O22" s="56"/>
      <c r="P22" s="56"/>
      <c r="Q22" s="56"/>
      <c r="R22" s="56"/>
      <c r="S22" s="56"/>
      <c r="T22" s="56"/>
      <c r="U22" s="56"/>
      <c r="V22" s="85"/>
      <c r="W22" s="74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5"/>
      <c r="AM22" s="56"/>
      <c r="AN22" s="57"/>
      <c r="AO22" s="73">
        <v>59891</v>
      </c>
      <c r="AP22" s="73">
        <v>61396</v>
      </c>
      <c r="AQ22" s="73">
        <v>49939</v>
      </c>
      <c r="AR22" s="73">
        <v>104086</v>
      </c>
      <c r="AS22" s="75">
        <v>142617</v>
      </c>
      <c r="AT22" s="56"/>
      <c r="AU22" s="56"/>
      <c r="AV22" s="75"/>
      <c r="AW22" s="56"/>
      <c r="AX22" s="56">
        <v>672980</v>
      </c>
      <c r="AY22" s="75">
        <f t="shared" si="0"/>
        <v>1194620</v>
      </c>
      <c r="AZ22" s="131">
        <f>W50</f>
        <v>1194620</v>
      </c>
      <c r="BA22" s="158">
        <f t="shared" si="1"/>
        <v>0</v>
      </c>
      <c r="BB22" s="170" t="s">
        <v>22</v>
      </c>
      <c r="BD22" s="10">
        <v>1194620.2724784547</v>
      </c>
    </row>
    <row r="23" spans="1:56">
      <c r="A23" s="7"/>
      <c r="B23" s="114" t="s">
        <v>23</v>
      </c>
      <c r="C23" s="805"/>
      <c r="D23" s="117">
        <v>526</v>
      </c>
      <c r="E23" s="58">
        <v>2031</v>
      </c>
      <c r="F23" s="58">
        <v>49816440</v>
      </c>
      <c r="G23" s="58">
        <v>2701</v>
      </c>
      <c r="H23" s="58">
        <v>214016</v>
      </c>
      <c r="I23" s="58"/>
      <c r="J23" s="58">
        <v>4662</v>
      </c>
      <c r="K23" s="58"/>
      <c r="L23" s="58"/>
      <c r="M23" s="96"/>
      <c r="N23" s="58"/>
      <c r="O23" s="58"/>
      <c r="P23" s="58"/>
      <c r="Q23" s="58"/>
      <c r="R23" s="58"/>
      <c r="S23" s="58"/>
      <c r="T23" s="58"/>
      <c r="U23" s="58"/>
      <c r="V23" s="84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7"/>
      <c r="AM23" s="58"/>
      <c r="AN23" s="59"/>
      <c r="AO23" s="56">
        <v>0</v>
      </c>
      <c r="AP23" s="56">
        <v>0</v>
      </c>
      <c r="AQ23" s="56">
        <v>0</v>
      </c>
      <c r="AR23" s="56">
        <v>0</v>
      </c>
      <c r="AS23" s="57">
        <v>0</v>
      </c>
      <c r="AT23" s="58"/>
      <c r="AU23" s="58"/>
      <c r="AV23" s="57"/>
      <c r="AW23" s="58">
        <v>25889227</v>
      </c>
      <c r="AX23" s="58">
        <v>57592936</v>
      </c>
      <c r="AY23" s="57">
        <f t="shared" si="0"/>
        <v>133522539</v>
      </c>
      <c r="AZ23" s="132">
        <f>X50</f>
        <v>133522539</v>
      </c>
      <c r="BA23" s="159">
        <f t="shared" si="1"/>
        <v>0</v>
      </c>
      <c r="BB23" s="171" t="s">
        <v>23</v>
      </c>
      <c r="BD23" s="10">
        <v>133522538.39843179</v>
      </c>
    </row>
    <row r="24" spans="1:56">
      <c r="A24" s="7"/>
      <c r="B24" s="114" t="s">
        <v>24</v>
      </c>
      <c r="C24" s="805"/>
      <c r="D24" s="116">
        <v>297857</v>
      </c>
      <c r="E24" s="56">
        <v>289139</v>
      </c>
      <c r="F24" s="56"/>
      <c r="G24" s="56">
        <v>1016367</v>
      </c>
      <c r="H24" s="56">
        <v>9942</v>
      </c>
      <c r="I24" s="56"/>
      <c r="J24" s="56">
        <v>742</v>
      </c>
      <c r="K24" s="56"/>
      <c r="L24" s="56">
        <v>702796</v>
      </c>
      <c r="M24" s="84"/>
      <c r="N24" s="56"/>
      <c r="O24" s="56"/>
      <c r="P24" s="56"/>
      <c r="Q24" s="56"/>
      <c r="R24" s="56"/>
      <c r="S24" s="56"/>
      <c r="T24" s="56"/>
      <c r="U24" s="56"/>
      <c r="V24" s="85"/>
      <c r="W24" s="74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5"/>
      <c r="AM24" s="56"/>
      <c r="AN24" s="57"/>
      <c r="AO24" s="73">
        <v>977820</v>
      </c>
      <c r="AP24" s="73">
        <v>1554259</v>
      </c>
      <c r="AQ24" s="73">
        <v>2056310</v>
      </c>
      <c r="AR24" s="73">
        <v>2538644</v>
      </c>
      <c r="AS24" s="75">
        <v>3176811</v>
      </c>
      <c r="AT24" s="56"/>
      <c r="AU24" s="56"/>
      <c r="AV24" s="75"/>
      <c r="AW24" s="56">
        <v>2923</v>
      </c>
      <c r="AX24" s="56">
        <v>2001125</v>
      </c>
      <c r="AY24" s="75">
        <f t="shared" si="0"/>
        <v>14624735</v>
      </c>
      <c r="AZ24" s="131">
        <f>Y50</f>
        <v>14624735</v>
      </c>
      <c r="BA24" s="158">
        <f t="shared" si="1"/>
        <v>0</v>
      </c>
      <c r="BB24" s="170" t="s">
        <v>24</v>
      </c>
      <c r="BD24" s="9">
        <v>14502972.827537181</v>
      </c>
    </row>
    <row r="25" spans="1:56">
      <c r="A25" s="7"/>
      <c r="B25" s="114" t="s">
        <v>25</v>
      </c>
      <c r="C25" s="805"/>
      <c r="D25" s="117">
        <v>605692</v>
      </c>
      <c r="E25" s="58">
        <v>423535</v>
      </c>
      <c r="F25" s="58">
        <v>583818</v>
      </c>
      <c r="G25" s="58">
        <v>616797</v>
      </c>
      <c r="H25" s="58">
        <v>674846</v>
      </c>
      <c r="I25" s="58">
        <v>62740</v>
      </c>
      <c r="J25" s="58">
        <v>7931893</v>
      </c>
      <c r="K25" s="58">
        <v>562482</v>
      </c>
      <c r="L25" s="58">
        <v>356202</v>
      </c>
      <c r="M25" s="96">
        <v>1535614</v>
      </c>
      <c r="N25" s="58">
        <v>16601</v>
      </c>
      <c r="O25" s="58">
        <v>1368636</v>
      </c>
      <c r="P25" s="58">
        <v>1370063</v>
      </c>
      <c r="Q25" s="58">
        <v>93077</v>
      </c>
      <c r="R25" s="58">
        <v>715692</v>
      </c>
      <c r="S25" s="58">
        <v>625089</v>
      </c>
      <c r="T25" s="58"/>
      <c r="U25" s="58"/>
      <c r="V25" s="84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7"/>
      <c r="AM25" s="58"/>
      <c r="AN25" s="59"/>
      <c r="AO25" s="56">
        <v>787285</v>
      </c>
      <c r="AP25" s="56">
        <v>1375341</v>
      </c>
      <c r="AQ25" s="56">
        <v>2123707</v>
      </c>
      <c r="AR25" s="56">
        <v>3227548</v>
      </c>
      <c r="AS25" s="57">
        <v>7541758</v>
      </c>
      <c r="AT25" s="58"/>
      <c r="AU25" s="58"/>
      <c r="AV25" s="57">
        <v>3343538</v>
      </c>
      <c r="AW25" s="58">
        <v>67476</v>
      </c>
      <c r="AX25" s="58"/>
      <c r="AY25" s="57">
        <f t="shared" si="0"/>
        <v>36009430</v>
      </c>
      <c r="AZ25" s="132">
        <f>Z50</f>
        <v>36009430</v>
      </c>
      <c r="BA25" s="159">
        <f t="shared" si="1"/>
        <v>0</v>
      </c>
      <c r="BB25" s="171" t="s">
        <v>25</v>
      </c>
      <c r="BD25" s="9">
        <v>36009429.680190749</v>
      </c>
    </row>
    <row r="26" spans="1:56">
      <c r="A26" s="7"/>
      <c r="B26" s="114" t="s">
        <v>26</v>
      </c>
      <c r="C26" s="805"/>
      <c r="D26" s="116">
        <v>3425</v>
      </c>
      <c r="E26" s="56">
        <v>506</v>
      </c>
      <c r="F26" s="56">
        <v>163200</v>
      </c>
      <c r="G26" s="56">
        <v>62572</v>
      </c>
      <c r="H26" s="56">
        <v>58446</v>
      </c>
      <c r="I26" s="56">
        <v>83708</v>
      </c>
      <c r="J26" s="56">
        <v>66089</v>
      </c>
      <c r="K26" s="56">
        <v>318931</v>
      </c>
      <c r="L26" s="56">
        <v>91793</v>
      </c>
      <c r="M26" s="84">
        <v>29760</v>
      </c>
      <c r="N26" s="56">
        <v>9446</v>
      </c>
      <c r="O26" s="56">
        <v>242196</v>
      </c>
      <c r="P26" s="56">
        <v>292402</v>
      </c>
      <c r="Q26" s="56">
        <v>12872</v>
      </c>
      <c r="R26" s="56">
        <v>42751</v>
      </c>
      <c r="S26" s="56">
        <v>41230</v>
      </c>
      <c r="T26" s="56"/>
      <c r="U26" s="56"/>
      <c r="V26" s="85"/>
      <c r="W26" s="74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5"/>
      <c r="AM26" s="56"/>
      <c r="AN26" s="57"/>
      <c r="AO26" s="73">
        <v>29196</v>
      </c>
      <c r="AP26" s="73">
        <v>55569</v>
      </c>
      <c r="AQ26" s="73">
        <v>87299</v>
      </c>
      <c r="AR26" s="73">
        <v>197162</v>
      </c>
      <c r="AS26" s="75">
        <v>484644</v>
      </c>
      <c r="AT26" s="56"/>
      <c r="AU26" s="56"/>
      <c r="AV26" s="75"/>
      <c r="AW26" s="56"/>
      <c r="AX26" s="56"/>
      <c r="AY26" s="75">
        <f t="shared" si="0"/>
        <v>2373197</v>
      </c>
      <c r="AZ26" s="131">
        <f>AA50</f>
        <v>2373197</v>
      </c>
      <c r="BA26" s="158">
        <f t="shared" si="1"/>
        <v>0</v>
      </c>
      <c r="BB26" s="170" t="s">
        <v>26</v>
      </c>
      <c r="BD26" s="9">
        <v>2373196.7695934293</v>
      </c>
    </row>
    <row r="27" spans="1:56">
      <c r="A27" s="7"/>
      <c r="B27" s="114" t="s">
        <v>27</v>
      </c>
      <c r="C27" s="805"/>
      <c r="D27" s="117"/>
      <c r="E27" s="58"/>
      <c r="F27" s="58"/>
      <c r="G27" s="58"/>
      <c r="H27" s="58"/>
      <c r="I27" s="58"/>
      <c r="J27" s="58"/>
      <c r="K27" s="58"/>
      <c r="L27" s="58"/>
      <c r="M27" s="96"/>
      <c r="N27" s="58"/>
      <c r="O27" s="58">
        <v>2378564</v>
      </c>
      <c r="P27" s="58"/>
      <c r="Q27" s="58"/>
      <c r="R27" s="58"/>
      <c r="S27" s="58">
        <v>174</v>
      </c>
      <c r="T27" s="58"/>
      <c r="U27" s="58"/>
      <c r="V27" s="84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7"/>
      <c r="AM27" s="58"/>
      <c r="AN27" s="59"/>
      <c r="AO27" s="56">
        <v>0</v>
      </c>
      <c r="AP27" s="56">
        <v>0</v>
      </c>
      <c r="AQ27" s="56">
        <v>0</v>
      </c>
      <c r="AR27" s="56">
        <v>0</v>
      </c>
      <c r="AS27" s="57">
        <v>0</v>
      </c>
      <c r="AT27" s="58"/>
      <c r="AU27" s="58"/>
      <c r="AV27" s="57">
        <v>13015565</v>
      </c>
      <c r="AW27" s="58"/>
      <c r="AX27" s="58"/>
      <c r="AY27" s="57">
        <f t="shared" si="0"/>
        <v>15394303</v>
      </c>
      <c r="AZ27" s="132">
        <f>AB50</f>
        <v>15394303</v>
      </c>
      <c r="BA27" s="159">
        <f t="shared" si="1"/>
        <v>0</v>
      </c>
      <c r="BB27" s="171" t="s">
        <v>27</v>
      </c>
      <c r="BD27" s="9">
        <v>15394302.91243531</v>
      </c>
    </row>
    <row r="28" spans="1:56">
      <c r="A28" s="5" t="s">
        <v>43</v>
      </c>
      <c r="B28" s="114" t="s">
        <v>28</v>
      </c>
      <c r="C28" s="805"/>
      <c r="D28" s="116"/>
      <c r="E28" s="56"/>
      <c r="F28" s="56">
        <v>472</v>
      </c>
      <c r="G28" s="56">
        <v>9700</v>
      </c>
      <c r="H28" s="56">
        <v>4186</v>
      </c>
      <c r="I28" s="56">
        <v>140</v>
      </c>
      <c r="J28" s="56">
        <v>665</v>
      </c>
      <c r="K28" s="56">
        <v>57819</v>
      </c>
      <c r="L28" s="56">
        <v>364</v>
      </c>
      <c r="M28" s="84">
        <v>399852</v>
      </c>
      <c r="N28" s="56"/>
      <c r="O28" s="56">
        <v>1155</v>
      </c>
      <c r="P28" s="56"/>
      <c r="Q28" s="56">
        <v>80</v>
      </c>
      <c r="R28" s="56">
        <v>24</v>
      </c>
      <c r="S28" s="56">
        <v>569</v>
      </c>
      <c r="T28" s="56"/>
      <c r="U28" s="56">
        <v>12995642</v>
      </c>
      <c r="V28" s="85"/>
      <c r="W28" s="74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5"/>
      <c r="AM28" s="56"/>
      <c r="AN28" s="57"/>
      <c r="AO28" s="73">
        <v>12162</v>
      </c>
      <c r="AP28" s="73">
        <v>14670</v>
      </c>
      <c r="AQ28" s="73">
        <v>34643</v>
      </c>
      <c r="AR28" s="73">
        <v>88102</v>
      </c>
      <c r="AS28" s="75">
        <v>366441</v>
      </c>
      <c r="AT28" s="56"/>
      <c r="AU28" s="56"/>
      <c r="AV28" s="75"/>
      <c r="AW28" s="56"/>
      <c r="AX28" s="56"/>
      <c r="AY28" s="75">
        <f t="shared" si="0"/>
        <v>13986686</v>
      </c>
      <c r="AZ28" s="131">
        <f>AC50</f>
        <v>13986686</v>
      </c>
      <c r="BA28" s="158">
        <f t="shared" si="1"/>
        <v>0</v>
      </c>
      <c r="BB28" s="170" t="s">
        <v>28</v>
      </c>
      <c r="BD28" s="9">
        <v>13986685.691787181</v>
      </c>
    </row>
    <row r="29" spans="1:56">
      <c r="A29" s="7"/>
      <c r="B29" s="114" t="s">
        <v>29</v>
      </c>
      <c r="C29" s="805"/>
      <c r="D29" s="117"/>
      <c r="E29" s="58"/>
      <c r="F29" s="58"/>
      <c r="G29" s="58">
        <v>8937</v>
      </c>
      <c r="H29" s="58">
        <v>5622</v>
      </c>
      <c r="I29" s="58"/>
      <c r="J29" s="58">
        <v>11539</v>
      </c>
      <c r="K29" s="58"/>
      <c r="L29" s="58">
        <v>52877</v>
      </c>
      <c r="M29" s="96">
        <v>18688</v>
      </c>
      <c r="N29" s="58"/>
      <c r="O29" s="58">
        <v>5609</v>
      </c>
      <c r="P29" s="58">
        <v>72434</v>
      </c>
      <c r="Q29" s="58">
        <v>12727</v>
      </c>
      <c r="R29" s="58">
        <v>404</v>
      </c>
      <c r="S29" s="58"/>
      <c r="T29" s="58"/>
      <c r="U29" s="58"/>
      <c r="V29" s="84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7"/>
      <c r="AM29" s="58"/>
      <c r="AN29" s="59"/>
      <c r="AO29" s="56">
        <v>73236</v>
      </c>
      <c r="AP29" s="56">
        <v>156962</v>
      </c>
      <c r="AQ29" s="56">
        <v>327122</v>
      </c>
      <c r="AR29" s="56">
        <v>595053</v>
      </c>
      <c r="AS29" s="57">
        <v>1474996</v>
      </c>
      <c r="AT29" s="58"/>
      <c r="AU29" s="58"/>
      <c r="AV29" s="57"/>
      <c r="AW29" s="58"/>
      <c r="AX29" s="58">
        <v>441217</v>
      </c>
      <c r="AY29" s="57">
        <f t="shared" si="0"/>
        <v>3257423</v>
      </c>
      <c r="AZ29" s="132">
        <f>AD50</f>
        <v>3257423</v>
      </c>
      <c r="BA29" s="159">
        <f t="shared" si="1"/>
        <v>0</v>
      </c>
      <c r="BB29" s="171" t="s">
        <v>29</v>
      </c>
      <c r="BD29" s="9">
        <v>3257422.6620036419</v>
      </c>
    </row>
    <row r="30" spans="1:56">
      <c r="A30" s="7"/>
      <c r="B30" s="114" t="s">
        <v>30</v>
      </c>
      <c r="C30" s="805"/>
      <c r="D30" s="116">
        <v>13665</v>
      </c>
      <c r="E30" s="56">
        <v>3173</v>
      </c>
      <c r="F30" s="56">
        <v>220355</v>
      </c>
      <c r="G30" s="56">
        <v>71085</v>
      </c>
      <c r="H30" s="56">
        <v>30322</v>
      </c>
      <c r="I30" s="56">
        <v>3708</v>
      </c>
      <c r="J30" s="56">
        <v>98715</v>
      </c>
      <c r="K30" s="56">
        <v>132734</v>
      </c>
      <c r="L30" s="56">
        <v>18314</v>
      </c>
      <c r="M30" s="84">
        <v>63922</v>
      </c>
      <c r="N30" s="56">
        <v>1986</v>
      </c>
      <c r="O30" s="56">
        <v>184613</v>
      </c>
      <c r="P30" s="56">
        <v>186568</v>
      </c>
      <c r="Q30" s="56">
        <v>13925</v>
      </c>
      <c r="R30" s="56">
        <v>10973</v>
      </c>
      <c r="S30" s="56">
        <v>26112</v>
      </c>
      <c r="T30" s="56"/>
      <c r="U30" s="56"/>
      <c r="V30" s="85"/>
      <c r="W30" s="74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5"/>
      <c r="AM30" s="56"/>
      <c r="AN30" s="57"/>
      <c r="AO30" s="73">
        <v>248437</v>
      </c>
      <c r="AP30" s="73">
        <v>568137</v>
      </c>
      <c r="AQ30" s="73">
        <v>941219</v>
      </c>
      <c r="AR30" s="73">
        <v>1488860</v>
      </c>
      <c r="AS30" s="75">
        <v>2654228</v>
      </c>
      <c r="AT30" s="56"/>
      <c r="AU30" s="56"/>
      <c r="AV30" s="75"/>
      <c r="AW30" s="56"/>
      <c r="AX30" s="56"/>
      <c r="AY30" s="75">
        <f t="shared" si="0"/>
        <v>6981051</v>
      </c>
      <c r="AZ30" s="131">
        <f>AE50</f>
        <v>6981051</v>
      </c>
      <c r="BA30" s="158">
        <f t="shared" si="1"/>
        <v>0</v>
      </c>
      <c r="BB30" s="170" t="s">
        <v>30</v>
      </c>
      <c r="BD30" s="10">
        <v>6981050.4207818732</v>
      </c>
    </row>
    <row r="31" spans="1:56">
      <c r="A31" s="7"/>
      <c r="B31" s="114" t="s">
        <v>31</v>
      </c>
      <c r="C31" s="805"/>
      <c r="D31" s="117">
        <v>48204</v>
      </c>
      <c r="E31" s="58">
        <v>4173</v>
      </c>
      <c r="F31" s="58">
        <v>1800888</v>
      </c>
      <c r="G31" s="58">
        <v>73034</v>
      </c>
      <c r="H31" s="58">
        <v>34950</v>
      </c>
      <c r="I31" s="58">
        <v>56181</v>
      </c>
      <c r="J31" s="58">
        <v>183033</v>
      </c>
      <c r="K31" s="58">
        <v>225848</v>
      </c>
      <c r="L31" s="58">
        <v>23736</v>
      </c>
      <c r="M31" s="96">
        <v>103629</v>
      </c>
      <c r="N31" s="58">
        <v>8083</v>
      </c>
      <c r="O31" s="58">
        <v>367763</v>
      </c>
      <c r="P31" s="58">
        <v>56244</v>
      </c>
      <c r="Q31" s="58">
        <v>7155</v>
      </c>
      <c r="R31" s="58">
        <v>35786</v>
      </c>
      <c r="S31" s="58">
        <v>28176</v>
      </c>
      <c r="T31" s="58"/>
      <c r="U31" s="58"/>
      <c r="V31" s="84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7"/>
      <c r="AM31" s="58"/>
      <c r="AN31" s="59"/>
      <c r="AO31" s="56">
        <v>150</v>
      </c>
      <c r="AP31" s="56">
        <v>28</v>
      </c>
      <c r="AQ31" s="56">
        <v>6661</v>
      </c>
      <c r="AR31" s="56">
        <v>7715</v>
      </c>
      <c r="AS31" s="57">
        <v>189034</v>
      </c>
      <c r="AT31" s="58"/>
      <c r="AU31" s="58"/>
      <c r="AV31" s="57"/>
      <c r="AW31" s="58"/>
      <c r="AX31" s="58">
        <v>892806</v>
      </c>
      <c r="AY31" s="57">
        <f t="shared" si="0"/>
        <v>4153277</v>
      </c>
      <c r="AZ31" s="132">
        <f>AF50</f>
        <v>4153277</v>
      </c>
      <c r="BA31" s="159">
        <f t="shared" si="1"/>
        <v>0</v>
      </c>
      <c r="BB31" s="171" t="s">
        <v>31</v>
      </c>
      <c r="BD31" s="9">
        <v>4153277.2078174897</v>
      </c>
    </row>
    <row r="32" spans="1:56">
      <c r="A32" s="7"/>
      <c r="B32" s="114" t="s">
        <v>32</v>
      </c>
      <c r="C32" s="805"/>
      <c r="D32" s="116">
        <v>40272</v>
      </c>
      <c r="E32" s="56"/>
      <c r="F32" s="56">
        <v>2521177</v>
      </c>
      <c r="G32" s="56">
        <v>294725</v>
      </c>
      <c r="H32" s="56">
        <v>67334</v>
      </c>
      <c r="I32" s="56">
        <v>364533</v>
      </c>
      <c r="J32" s="56">
        <v>515756</v>
      </c>
      <c r="K32" s="56">
        <v>2163839</v>
      </c>
      <c r="L32" s="56">
        <v>221017</v>
      </c>
      <c r="M32" s="84">
        <v>271649</v>
      </c>
      <c r="N32" s="56">
        <v>550219</v>
      </c>
      <c r="O32" s="56">
        <v>677810</v>
      </c>
      <c r="P32" s="56">
        <v>752216</v>
      </c>
      <c r="Q32" s="56">
        <v>199514</v>
      </c>
      <c r="R32" s="56">
        <v>211424</v>
      </c>
      <c r="S32" s="56">
        <v>243297</v>
      </c>
      <c r="T32" s="56">
        <v>57763</v>
      </c>
      <c r="U32" s="56"/>
      <c r="V32" s="85"/>
      <c r="W32" s="74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5"/>
      <c r="AM32" s="56"/>
      <c r="AN32" s="57"/>
      <c r="AO32" s="73">
        <v>521855</v>
      </c>
      <c r="AP32" s="73">
        <v>154697</v>
      </c>
      <c r="AQ32" s="73">
        <v>554044</v>
      </c>
      <c r="AR32" s="73">
        <v>1305300</v>
      </c>
      <c r="AS32" s="75">
        <v>9876467</v>
      </c>
      <c r="AT32" s="56"/>
      <c r="AU32" s="56"/>
      <c r="AV32" s="75"/>
      <c r="AW32" s="56"/>
      <c r="AX32" s="56"/>
      <c r="AY32" s="75">
        <f t="shared" si="0"/>
        <v>21564908</v>
      </c>
      <c r="AZ32" s="131">
        <f>AG50</f>
        <v>21564908</v>
      </c>
      <c r="BA32" s="158">
        <f t="shared" si="1"/>
        <v>0</v>
      </c>
      <c r="BB32" s="170" t="s">
        <v>32</v>
      </c>
      <c r="BD32" s="10">
        <v>21564908.335371189</v>
      </c>
    </row>
    <row r="33" spans="1:57">
      <c r="A33" s="7"/>
      <c r="B33" s="114" t="s">
        <v>33</v>
      </c>
      <c r="C33" s="805"/>
      <c r="D33" s="117"/>
      <c r="E33" s="58"/>
      <c r="F33" s="58"/>
      <c r="G33" s="58"/>
      <c r="H33" s="58"/>
      <c r="I33" s="58"/>
      <c r="J33" s="58">
        <v>0</v>
      </c>
      <c r="K33" s="58"/>
      <c r="L33" s="58"/>
      <c r="M33" s="96"/>
      <c r="N33" s="58"/>
      <c r="O33" s="58"/>
      <c r="P33" s="58">
        <v>0</v>
      </c>
      <c r="Q33" s="58">
        <v>798</v>
      </c>
      <c r="R33" s="58">
        <v>2</v>
      </c>
      <c r="S33" s="58"/>
      <c r="T33" s="58"/>
      <c r="U33" s="58"/>
      <c r="V33" s="84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7"/>
      <c r="AM33" s="58"/>
      <c r="AN33" s="59"/>
      <c r="AO33" s="56">
        <v>364</v>
      </c>
      <c r="AP33" s="56">
        <v>347</v>
      </c>
      <c r="AQ33" s="56">
        <v>1734</v>
      </c>
      <c r="AR33" s="56">
        <v>2272</v>
      </c>
      <c r="AS33" s="57">
        <v>16203</v>
      </c>
      <c r="AT33" s="58">
        <v>13263699</v>
      </c>
      <c r="AU33" s="58"/>
      <c r="AV33" s="57"/>
      <c r="AW33" s="58"/>
      <c r="AX33" s="58"/>
      <c r="AY33" s="57">
        <f t="shared" si="0"/>
        <v>13285419</v>
      </c>
      <c r="AZ33" s="132">
        <f>AH50</f>
        <v>13285419</v>
      </c>
      <c r="BA33" s="159">
        <f t="shared" si="1"/>
        <v>0</v>
      </c>
      <c r="BB33" s="171" t="s">
        <v>33</v>
      </c>
      <c r="BD33" s="9">
        <v>13285418.921091242</v>
      </c>
    </row>
    <row r="34" spans="1:57">
      <c r="A34" s="7"/>
      <c r="B34" s="114" t="s">
        <v>34</v>
      </c>
      <c r="C34" s="805"/>
      <c r="D34" s="116"/>
      <c r="E34" s="56"/>
      <c r="F34" s="56"/>
      <c r="G34" s="56"/>
      <c r="H34" s="56"/>
      <c r="I34" s="56"/>
      <c r="J34" s="56">
        <v>1284</v>
      </c>
      <c r="K34" s="56"/>
      <c r="L34" s="56"/>
      <c r="M34" s="84"/>
      <c r="N34" s="56"/>
      <c r="O34" s="56"/>
      <c r="P34" s="56"/>
      <c r="Q34" s="56"/>
      <c r="R34" s="56"/>
      <c r="S34" s="56"/>
      <c r="T34" s="56"/>
      <c r="U34" s="56"/>
      <c r="V34" s="85"/>
      <c r="W34" s="74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5"/>
      <c r="AM34" s="56"/>
      <c r="AN34" s="57"/>
      <c r="AO34" s="73">
        <v>60444</v>
      </c>
      <c r="AP34" s="73">
        <v>125220</v>
      </c>
      <c r="AQ34" s="73">
        <v>212569</v>
      </c>
      <c r="AR34" s="73">
        <v>253758</v>
      </c>
      <c r="AS34" s="75">
        <v>975208</v>
      </c>
      <c r="AT34" s="56">
        <v>4731172</v>
      </c>
      <c r="AU34" s="56"/>
      <c r="AV34" s="75"/>
      <c r="AW34" s="56"/>
      <c r="AX34" s="56"/>
      <c r="AY34" s="75">
        <f t="shared" si="0"/>
        <v>6359655</v>
      </c>
      <c r="AZ34" s="131">
        <f>AI50</f>
        <v>6359655</v>
      </c>
      <c r="BA34" s="158">
        <f t="shared" si="1"/>
        <v>0</v>
      </c>
      <c r="BB34" s="170" t="s">
        <v>34</v>
      </c>
      <c r="BD34" s="9">
        <v>6359654.9932740266</v>
      </c>
    </row>
    <row r="35" spans="1:57">
      <c r="A35" s="7"/>
      <c r="B35" s="114" t="s">
        <v>35</v>
      </c>
      <c r="C35" s="805"/>
      <c r="D35" s="117"/>
      <c r="E35" s="58"/>
      <c r="F35" s="58"/>
      <c r="G35" s="58"/>
      <c r="H35" s="58"/>
      <c r="I35" s="58"/>
      <c r="J35" s="58"/>
      <c r="K35" s="58"/>
      <c r="L35" s="58"/>
      <c r="M35" s="96"/>
      <c r="N35" s="58"/>
      <c r="O35" s="58"/>
      <c r="P35" s="58"/>
      <c r="Q35" s="58"/>
      <c r="R35" s="58"/>
      <c r="S35" s="58"/>
      <c r="T35" s="58"/>
      <c r="U35" s="58"/>
      <c r="V35" s="84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7"/>
      <c r="AM35" s="58"/>
      <c r="AN35" s="59"/>
      <c r="AO35" s="56">
        <v>69154</v>
      </c>
      <c r="AP35" s="56">
        <v>84031</v>
      </c>
      <c r="AQ35" s="56">
        <v>160228</v>
      </c>
      <c r="AR35" s="56">
        <v>387367</v>
      </c>
      <c r="AS35" s="57">
        <v>962665</v>
      </c>
      <c r="AT35" s="58">
        <v>3372331</v>
      </c>
      <c r="AU35" s="58"/>
      <c r="AV35" s="57"/>
      <c r="AW35" s="58"/>
      <c r="AX35" s="58"/>
      <c r="AY35" s="57">
        <f t="shared" si="0"/>
        <v>5035776</v>
      </c>
      <c r="AZ35" s="132">
        <f>AJ50</f>
        <v>5035776</v>
      </c>
      <c r="BA35" s="159">
        <f t="shared" si="1"/>
        <v>0</v>
      </c>
      <c r="BB35" s="171" t="s">
        <v>35</v>
      </c>
      <c r="BD35" s="9">
        <v>5035776.045604283</v>
      </c>
    </row>
    <row r="36" spans="1:57">
      <c r="A36" s="7"/>
      <c r="B36" s="114" t="s">
        <v>36</v>
      </c>
      <c r="C36" s="805"/>
      <c r="D36" s="116"/>
      <c r="E36" s="56"/>
      <c r="F36" s="56">
        <v>176934</v>
      </c>
      <c r="G36" s="56">
        <v>143337</v>
      </c>
      <c r="H36" s="56">
        <v>45209</v>
      </c>
      <c r="I36" s="56"/>
      <c r="J36" s="56">
        <v>3649</v>
      </c>
      <c r="K36" s="56"/>
      <c r="L36" s="56"/>
      <c r="M36" s="84"/>
      <c r="N36" s="56"/>
      <c r="O36" s="56"/>
      <c r="P36" s="56">
        <v>95747</v>
      </c>
      <c r="Q36" s="56">
        <v>79</v>
      </c>
      <c r="R36" s="56"/>
      <c r="S36" s="56">
        <v>0</v>
      </c>
      <c r="T36" s="56"/>
      <c r="U36" s="56"/>
      <c r="V36" s="85"/>
      <c r="W36" s="74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5"/>
      <c r="AM36" s="56"/>
      <c r="AN36" s="57"/>
      <c r="AO36" s="73">
        <v>41907</v>
      </c>
      <c r="AP36" s="73">
        <v>56005</v>
      </c>
      <c r="AQ36" s="73">
        <v>104293</v>
      </c>
      <c r="AR36" s="73">
        <v>256688</v>
      </c>
      <c r="AS36" s="75">
        <v>715736</v>
      </c>
      <c r="AT36" s="56"/>
      <c r="AU36" s="56"/>
      <c r="AV36" s="75">
        <v>896</v>
      </c>
      <c r="AW36" s="56"/>
      <c r="AX36" s="56">
        <v>0</v>
      </c>
      <c r="AY36" s="75">
        <f t="shared" si="0"/>
        <v>1640480</v>
      </c>
      <c r="AZ36" s="131">
        <f>AK50</f>
        <v>1640480</v>
      </c>
      <c r="BA36" s="158">
        <f t="shared" si="1"/>
        <v>0</v>
      </c>
      <c r="BB36" s="170" t="s">
        <v>36</v>
      </c>
      <c r="BD36" s="9">
        <v>1640478.7632134215</v>
      </c>
    </row>
    <row r="37" spans="1:57" ht="15" thickBot="1">
      <c r="A37" s="7"/>
      <c r="B37" s="114" t="s">
        <v>37</v>
      </c>
      <c r="C37" s="806"/>
      <c r="D37" s="119"/>
      <c r="E37" s="63"/>
      <c r="F37" s="63"/>
      <c r="G37" s="63"/>
      <c r="H37" s="63"/>
      <c r="I37" s="63"/>
      <c r="J37" s="63"/>
      <c r="K37" s="63"/>
      <c r="L37" s="63"/>
      <c r="M37" s="97"/>
      <c r="N37" s="63"/>
      <c r="O37" s="63"/>
      <c r="P37" s="63"/>
      <c r="Q37" s="63"/>
      <c r="R37" s="63"/>
      <c r="S37" s="63"/>
      <c r="T37" s="63"/>
      <c r="U37" s="63"/>
      <c r="V37" s="9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1"/>
      <c r="AM37" s="63"/>
      <c r="AN37" s="64"/>
      <c r="AO37" s="60">
        <v>8997</v>
      </c>
      <c r="AP37" s="60">
        <v>8919</v>
      </c>
      <c r="AQ37" s="60">
        <v>53621</v>
      </c>
      <c r="AR37" s="60">
        <v>138182</v>
      </c>
      <c r="AS37" s="61">
        <v>945007</v>
      </c>
      <c r="AT37" s="63"/>
      <c r="AU37" s="63"/>
      <c r="AV37" s="61"/>
      <c r="AW37" s="63"/>
      <c r="AX37" s="63"/>
      <c r="AY37" s="61">
        <f t="shared" si="0"/>
        <v>1154726</v>
      </c>
      <c r="AZ37" s="134">
        <f>AL50</f>
        <v>1154726</v>
      </c>
      <c r="BA37" s="161">
        <f t="shared" si="1"/>
        <v>0</v>
      </c>
      <c r="BB37" s="173" t="s">
        <v>37</v>
      </c>
      <c r="BD37" s="9">
        <v>1154725.6130502778</v>
      </c>
    </row>
    <row r="38" spans="1:57">
      <c r="A38" s="7"/>
      <c r="B38" s="113" t="s">
        <v>51</v>
      </c>
      <c r="C38" s="801"/>
      <c r="D38" s="120">
        <v>1338014</v>
      </c>
      <c r="E38" s="65">
        <v>103728</v>
      </c>
      <c r="F38" s="65">
        <v>4884643</v>
      </c>
      <c r="G38" s="65">
        <v>611504</v>
      </c>
      <c r="H38" s="65">
        <v>221505</v>
      </c>
      <c r="I38" s="65">
        <v>309045</v>
      </c>
      <c r="J38" s="65">
        <v>1917751</v>
      </c>
      <c r="K38" s="65">
        <v>3708821</v>
      </c>
      <c r="L38" s="65">
        <v>366325</v>
      </c>
      <c r="M38" s="89">
        <v>775924</v>
      </c>
      <c r="N38" s="65"/>
      <c r="O38" s="65">
        <v>634454</v>
      </c>
      <c r="P38" s="65">
        <v>10459745</v>
      </c>
      <c r="Q38" s="65">
        <v>4854841</v>
      </c>
      <c r="R38" s="65">
        <v>2655118</v>
      </c>
      <c r="S38" s="65">
        <v>353534</v>
      </c>
      <c r="T38" s="65">
        <v>1096963</v>
      </c>
      <c r="U38" s="65"/>
      <c r="V38" s="91"/>
      <c r="W38" s="92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4"/>
      <c r="AM38" s="65"/>
      <c r="AN38" s="66"/>
      <c r="AO38" s="93"/>
      <c r="AP38" s="93"/>
      <c r="AQ38" s="93"/>
      <c r="AR38" s="93"/>
      <c r="AS38" s="94"/>
      <c r="AT38" s="65"/>
      <c r="AU38" s="65"/>
      <c r="AV38" s="94"/>
      <c r="AW38" s="65"/>
      <c r="AX38" s="65"/>
      <c r="AY38" s="94">
        <f t="shared" si="0"/>
        <v>34291915</v>
      </c>
      <c r="AZ38" s="135">
        <f>AM50</f>
        <v>34683301</v>
      </c>
      <c r="BA38" s="162">
        <f t="shared" si="1"/>
        <v>-391386</v>
      </c>
      <c r="BB38" s="174" t="s">
        <v>51</v>
      </c>
      <c r="BD38" s="9">
        <v>31173059.557609804</v>
      </c>
    </row>
    <row r="39" spans="1:57" ht="15" thickBot="1">
      <c r="A39" s="5" t="s">
        <v>2</v>
      </c>
      <c r="B39" s="113" t="s">
        <v>52</v>
      </c>
      <c r="C39" s="803"/>
      <c r="D39" s="121">
        <v>1715822</v>
      </c>
      <c r="E39" s="78">
        <v>155218</v>
      </c>
      <c r="F39" s="78">
        <v>66820201</v>
      </c>
      <c r="G39" s="78">
        <v>2337635</v>
      </c>
      <c r="H39" s="78">
        <v>1175916</v>
      </c>
      <c r="I39" s="78">
        <v>1805594</v>
      </c>
      <c r="J39" s="78">
        <v>4612401</v>
      </c>
      <c r="K39" s="78">
        <v>6121116</v>
      </c>
      <c r="L39" s="78">
        <v>689400</v>
      </c>
      <c r="M39" s="99">
        <v>1655425</v>
      </c>
      <c r="N39" s="78">
        <v>55316</v>
      </c>
      <c r="O39" s="78">
        <v>10758521</v>
      </c>
      <c r="P39" s="78"/>
      <c r="Q39" s="78">
        <v>208634</v>
      </c>
      <c r="R39" s="78">
        <v>1323437</v>
      </c>
      <c r="S39" s="78">
        <v>706983</v>
      </c>
      <c r="T39" s="78"/>
      <c r="U39" s="78"/>
      <c r="V39" s="9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1"/>
      <c r="AM39" s="78"/>
      <c r="AN39" s="79"/>
      <c r="AO39" s="60"/>
      <c r="AP39" s="60"/>
      <c r="AQ39" s="60"/>
      <c r="AR39" s="60"/>
      <c r="AS39" s="61"/>
      <c r="AT39" s="78"/>
      <c r="AU39" s="78"/>
      <c r="AV39" s="61"/>
      <c r="AW39" s="78"/>
      <c r="AX39" s="78"/>
      <c r="AY39" s="61">
        <f t="shared" si="0"/>
        <v>100141619</v>
      </c>
      <c r="AZ39" s="134">
        <f>AN50</f>
        <v>100141619</v>
      </c>
      <c r="BA39" s="163">
        <f t="shared" si="1"/>
        <v>0</v>
      </c>
      <c r="BB39" s="175" t="s">
        <v>52</v>
      </c>
      <c r="BD39" s="9">
        <v>100141618.64292818</v>
      </c>
    </row>
    <row r="40" spans="1:57">
      <c r="A40" s="5" t="s">
        <v>44</v>
      </c>
      <c r="B40" s="114" t="s">
        <v>46</v>
      </c>
      <c r="C40" s="804"/>
      <c r="D40" s="120"/>
      <c r="E40" s="65"/>
      <c r="F40" s="65"/>
      <c r="G40" s="65"/>
      <c r="H40" s="65"/>
      <c r="I40" s="65"/>
      <c r="J40" s="65"/>
      <c r="K40" s="65"/>
      <c r="L40" s="65"/>
      <c r="M40" s="89"/>
      <c r="N40" s="65"/>
      <c r="O40" s="65"/>
      <c r="P40" s="65"/>
      <c r="Q40" s="65"/>
      <c r="R40" s="65"/>
      <c r="S40" s="65"/>
      <c r="T40" s="65"/>
      <c r="U40" s="65"/>
      <c r="V40" s="91"/>
      <c r="W40" s="92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4"/>
      <c r="AM40" s="65">
        <v>704445</v>
      </c>
      <c r="AN40" s="66">
        <v>2776106</v>
      </c>
      <c r="AO40" s="93">
        <v>141038</v>
      </c>
      <c r="AP40" s="93"/>
      <c r="AQ40" s="93"/>
      <c r="AR40" s="93"/>
      <c r="AS40" s="94"/>
      <c r="AT40" s="65">
        <v>123894</v>
      </c>
      <c r="AU40" s="65"/>
      <c r="AV40" s="94"/>
      <c r="AW40" s="65">
        <v>7699</v>
      </c>
      <c r="AX40" s="65">
        <v>23619</v>
      </c>
      <c r="AY40" s="94">
        <f t="shared" si="0"/>
        <v>3776801</v>
      </c>
      <c r="AZ40" s="135">
        <f>AO50</f>
        <v>3776801</v>
      </c>
      <c r="BA40" s="162">
        <f t="shared" si="1"/>
        <v>0</v>
      </c>
      <c r="BB40" s="174" t="s">
        <v>46</v>
      </c>
      <c r="BD40" s="9">
        <v>3409255.7464608587</v>
      </c>
    </row>
    <row r="41" spans="1:57">
      <c r="A41" s="5"/>
      <c r="B41" s="114" t="s">
        <v>47</v>
      </c>
      <c r="C41" s="805"/>
      <c r="D41" s="117"/>
      <c r="E41" s="58"/>
      <c r="F41" s="58"/>
      <c r="G41" s="58"/>
      <c r="H41" s="58"/>
      <c r="I41" s="58"/>
      <c r="J41" s="58"/>
      <c r="K41" s="58"/>
      <c r="L41" s="58"/>
      <c r="M41" s="96"/>
      <c r="N41" s="58"/>
      <c r="O41" s="58"/>
      <c r="P41" s="58"/>
      <c r="Q41" s="58"/>
      <c r="R41" s="58"/>
      <c r="S41" s="58"/>
      <c r="T41" s="58"/>
      <c r="U41" s="58"/>
      <c r="V41" s="84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7"/>
      <c r="AM41" s="58">
        <v>1955347</v>
      </c>
      <c r="AN41" s="59">
        <v>5913923</v>
      </c>
      <c r="AO41" s="56"/>
      <c r="AP41" s="56">
        <v>144217</v>
      </c>
      <c r="AQ41" s="56"/>
      <c r="AR41" s="56"/>
      <c r="AS41" s="57"/>
      <c r="AT41" s="58">
        <v>235947</v>
      </c>
      <c r="AU41" s="58"/>
      <c r="AV41" s="57"/>
      <c r="AW41" s="58">
        <v>23747</v>
      </c>
      <c r="AX41" s="58">
        <v>43000</v>
      </c>
      <c r="AY41" s="57">
        <f t="shared" si="0"/>
        <v>8316181</v>
      </c>
      <c r="AZ41" s="132">
        <f>AP50</f>
        <v>8316181</v>
      </c>
      <c r="BA41" s="159">
        <f t="shared" si="1"/>
        <v>0</v>
      </c>
      <c r="BB41" s="171" t="s">
        <v>47</v>
      </c>
      <c r="BD41" s="9">
        <v>7671371.9602191001</v>
      </c>
    </row>
    <row r="42" spans="1:57">
      <c r="A42" s="5"/>
      <c r="B42" s="114" t="s">
        <v>48</v>
      </c>
      <c r="C42" s="805"/>
      <c r="D42" s="116"/>
      <c r="E42" s="56"/>
      <c r="F42" s="56"/>
      <c r="G42" s="56"/>
      <c r="H42" s="56"/>
      <c r="I42" s="56"/>
      <c r="J42" s="56"/>
      <c r="K42" s="56"/>
      <c r="L42" s="56"/>
      <c r="M42" s="84"/>
      <c r="N42" s="56"/>
      <c r="O42" s="56"/>
      <c r="P42" s="56"/>
      <c r="Q42" s="56"/>
      <c r="R42" s="56"/>
      <c r="S42" s="56"/>
      <c r="T42" s="56"/>
      <c r="U42" s="56"/>
      <c r="V42" s="85"/>
      <c r="W42" s="74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5"/>
      <c r="AM42" s="56">
        <v>3678935</v>
      </c>
      <c r="AN42" s="57">
        <v>9091959</v>
      </c>
      <c r="AO42" s="73"/>
      <c r="AP42" s="73"/>
      <c r="AQ42" s="73">
        <v>247345</v>
      </c>
      <c r="AR42" s="73"/>
      <c r="AS42" s="75"/>
      <c r="AT42" s="56">
        <v>208560</v>
      </c>
      <c r="AU42" s="56"/>
      <c r="AV42" s="75"/>
      <c r="AW42" s="56">
        <v>55186</v>
      </c>
      <c r="AX42" s="56">
        <v>272700</v>
      </c>
      <c r="AY42" s="75">
        <f t="shared" si="0"/>
        <v>13554685</v>
      </c>
      <c r="AZ42" s="131">
        <f>AQ50</f>
        <v>13554685</v>
      </c>
      <c r="BA42" s="158">
        <f t="shared" si="1"/>
        <v>0</v>
      </c>
      <c r="BB42" s="170" t="s">
        <v>48</v>
      </c>
      <c r="BD42" s="9">
        <v>12398554.690072719</v>
      </c>
    </row>
    <row r="43" spans="1:57">
      <c r="A43" s="5"/>
      <c r="B43" s="114" t="s">
        <v>49</v>
      </c>
      <c r="C43" s="805"/>
      <c r="D43" s="117"/>
      <c r="E43" s="58"/>
      <c r="F43" s="58"/>
      <c r="G43" s="58"/>
      <c r="H43" s="58"/>
      <c r="I43" s="58"/>
      <c r="J43" s="58"/>
      <c r="K43" s="58"/>
      <c r="L43" s="58"/>
      <c r="M43" s="96"/>
      <c r="N43" s="58"/>
      <c r="O43" s="58"/>
      <c r="P43" s="58"/>
      <c r="Q43" s="58"/>
      <c r="R43" s="58"/>
      <c r="S43" s="58"/>
      <c r="T43" s="58"/>
      <c r="U43" s="58"/>
      <c r="V43" s="84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  <c r="AM43" s="58">
        <v>6851863</v>
      </c>
      <c r="AN43" s="59">
        <v>16067978</v>
      </c>
      <c r="AO43" s="56"/>
      <c r="AP43" s="56"/>
      <c r="AQ43" s="56"/>
      <c r="AR43" s="56">
        <v>156847</v>
      </c>
      <c r="AS43" s="57"/>
      <c r="AT43" s="58">
        <v>121213</v>
      </c>
      <c r="AU43" s="58"/>
      <c r="AV43" s="57"/>
      <c r="AW43" s="58">
        <v>1200</v>
      </c>
      <c r="AX43" s="58">
        <v>459208</v>
      </c>
      <c r="AY43" s="57">
        <f t="shared" si="0"/>
        <v>23658309</v>
      </c>
      <c r="AZ43" s="132">
        <f>AR50</f>
        <v>23658309</v>
      </c>
      <c r="BA43" s="159">
        <f t="shared" si="1"/>
        <v>0</v>
      </c>
      <c r="BB43" s="171" t="s">
        <v>49</v>
      </c>
      <c r="BD43" s="9">
        <v>22226374.539397381</v>
      </c>
    </row>
    <row r="44" spans="1:57" ht="15" thickBot="1">
      <c r="A44" s="5"/>
      <c r="B44" s="114" t="s">
        <v>50</v>
      </c>
      <c r="C44" s="806"/>
      <c r="D44" s="118"/>
      <c r="E44" s="60"/>
      <c r="F44" s="60"/>
      <c r="G44" s="60"/>
      <c r="H44" s="60"/>
      <c r="I44" s="60"/>
      <c r="J44" s="60"/>
      <c r="K44" s="60"/>
      <c r="L44" s="60"/>
      <c r="M44" s="90"/>
      <c r="N44" s="60"/>
      <c r="O44" s="60"/>
      <c r="P44" s="60"/>
      <c r="Q44" s="60"/>
      <c r="R44" s="60"/>
      <c r="S44" s="60"/>
      <c r="T44" s="60"/>
      <c r="U44" s="60"/>
      <c r="V44" s="86"/>
      <c r="W44" s="87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95"/>
      <c r="AM44" s="60">
        <v>21492711</v>
      </c>
      <c r="AN44" s="61">
        <v>66291653</v>
      </c>
      <c r="AO44" s="88"/>
      <c r="AP44" s="88"/>
      <c r="AQ44" s="88"/>
      <c r="AR44" s="88"/>
      <c r="AS44" s="95">
        <v>25418</v>
      </c>
      <c r="AT44" s="60">
        <v>66974</v>
      </c>
      <c r="AU44" s="60"/>
      <c r="AV44" s="95"/>
      <c r="AW44" s="60">
        <v>72696</v>
      </c>
      <c r="AX44" s="60">
        <v>1107650</v>
      </c>
      <c r="AY44" s="95">
        <f t="shared" si="0"/>
        <v>89057102</v>
      </c>
      <c r="AZ44" s="133">
        <f>AS50</f>
        <v>89057102</v>
      </c>
      <c r="BA44" s="160">
        <f t="shared" si="1"/>
        <v>0</v>
      </c>
      <c r="BB44" s="172" t="s">
        <v>50</v>
      </c>
      <c r="BD44" s="9">
        <v>85609121.264387906</v>
      </c>
    </row>
    <row r="45" spans="1:57">
      <c r="A45" s="7"/>
      <c r="B45" s="114" t="s">
        <v>39</v>
      </c>
      <c r="C45" s="804"/>
      <c r="D45" s="122"/>
      <c r="E45" s="81"/>
      <c r="F45" s="81"/>
      <c r="G45" s="81"/>
      <c r="H45" s="81"/>
      <c r="I45" s="81"/>
      <c r="J45" s="81"/>
      <c r="K45" s="81"/>
      <c r="L45" s="81"/>
      <c r="M45" s="100"/>
      <c r="N45" s="81"/>
      <c r="O45" s="81"/>
      <c r="P45" s="81"/>
      <c r="Q45" s="81"/>
      <c r="R45" s="81"/>
      <c r="S45" s="81"/>
      <c r="T45" s="81"/>
      <c r="U45" s="81"/>
      <c r="V45" s="89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6"/>
      <c r="AM45" s="81"/>
      <c r="AN45" s="55"/>
      <c r="AO45" s="65"/>
      <c r="AP45" s="65"/>
      <c r="AQ45" s="65"/>
      <c r="AR45" s="65"/>
      <c r="AS45" s="66"/>
      <c r="AT45" s="81"/>
      <c r="AU45" s="81">
        <v>19597892</v>
      </c>
      <c r="AV45" s="66"/>
      <c r="AW45" s="81"/>
      <c r="AX45" s="81"/>
      <c r="AY45" s="66">
        <f t="shared" si="0"/>
        <v>19597892</v>
      </c>
      <c r="AZ45" s="130">
        <f>AT50</f>
        <v>19597892</v>
      </c>
      <c r="BA45" s="164">
        <f t="shared" si="1"/>
        <v>0</v>
      </c>
      <c r="BB45" s="176" t="s">
        <v>39</v>
      </c>
      <c r="BD45" s="828">
        <v>21367202.467323884</v>
      </c>
    </row>
    <row r="46" spans="1:57" s="826" customFormat="1" ht="18" thickBot="1">
      <c r="A46" s="812"/>
      <c r="B46" s="813" t="s">
        <v>53</v>
      </c>
      <c r="C46" s="814"/>
      <c r="D46" s="815"/>
      <c r="E46" s="816">
        <v>10876</v>
      </c>
      <c r="F46" s="816"/>
      <c r="G46" s="816"/>
      <c r="H46" s="816"/>
      <c r="I46" s="816">
        <v>-182762</v>
      </c>
      <c r="J46" s="816">
        <v>8182</v>
      </c>
      <c r="K46" s="816">
        <v>-1487</v>
      </c>
      <c r="L46" s="816">
        <v>2051</v>
      </c>
      <c r="M46" s="817">
        <v>305</v>
      </c>
      <c r="N46" s="816">
        <v>-143</v>
      </c>
      <c r="O46" s="816">
        <v>39364</v>
      </c>
      <c r="P46" s="816"/>
      <c r="Q46" s="816">
        <v>199</v>
      </c>
      <c r="R46" s="816">
        <v>885</v>
      </c>
      <c r="S46" s="816">
        <v>-531</v>
      </c>
      <c r="T46" s="816"/>
      <c r="U46" s="816"/>
      <c r="V46" s="818"/>
      <c r="W46" s="819"/>
      <c r="X46" s="820"/>
      <c r="Y46" s="820">
        <v>133318</v>
      </c>
      <c r="Z46" s="820">
        <v>542442</v>
      </c>
      <c r="AA46" s="820">
        <v>39082</v>
      </c>
      <c r="AB46" s="820">
        <v>40209</v>
      </c>
      <c r="AC46" s="820">
        <v>16354</v>
      </c>
      <c r="AD46" s="820">
        <v>144501</v>
      </c>
      <c r="AE46" s="820">
        <v>140496</v>
      </c>
      <c r="AF46" s="820">
        <v>31852</v>
      </c>
      <c r="AG46" s="820">
        <v>71804</v>
      </c>
      <c r="AH46" s="820">
        <v>0</v>
      </c>
      <c r="AI46" s="820">
        <v>51624</v>
      </c>
      <c r="AJ46" s="820">
        <v>51484</v>
      </c>
      <c r="AK46" s="820">
        <v>31204</v>
      </c>
      <c r="AL46" s="821">
        <v>0</v>
      </c>
      <c r="AM46" s="816"/>
      <c r="AN46" s="822"/>
      <c r="AO46" s="820">
        <v>368972</v>
      </c>
      <c r="AP46" s="820">
        <v>874032</v>
      </c>
      <c r="AQ46" s="820">
        <v>1491689</v>
      </c>
      <c r="AR46" s="820">
        <v>2710409</v>
      </c>
      <c r="AS46" s="821">
        <v>9744385</v>
      </c>
      <c r="AT46" s="816"/>
      <c r="AU46" s="816"/>
      <c r="AV46" s="821"/>
      <c r="AW46" s="816"/>
      <c r="AX46" s="816">
        <v>3237096</v>
      </c>
      <c r="AY46" s="821">
        <f>SUM(D46:AX46)</f>
        <v>19597892</v>
      </c>
      <c r="AZ46" s="823">
        <f>AU50</f>
        <v>19597892</v>
      </c>
      <c r="BA46" s="824">
        <f t="shared" si="1"/>
        <v>0</v>
      </c>
      <c r="BB46" s="825" t="s">
        <v>53</v>
      </c>
      <c r="BD46" s="827">
        <v>4681552.6955691362</v>
      </c>
      <c r="BE46" s="827">
        <f>SUM(D46:AX46)</f>
        <v>19597892</v>
      </c>
    </row>
    <row r="47" spans="1:57" ht="15" thickBot="1">
      <c r="A47" s="7"/>
      <c r="B47" s="113" t="s">
        <v>54</v>
      </c>
      <c r="C47" s="807"/>
      <c r="D47" s="123"/>
      <c r="E47" s="106"/>
      <c r="F47" s="106"/>
      <c r="G47" s="106"/>
      <c r="H47" s="106"/>
      <c r="I47" s="106"/>
      <c r="J47" s="106"/>
      <c r="K47" s="106"/>
      <c r="L47" s="106"/>
      <c r="M47" s="107"/>
      <c r="N47" s="106"/>
      <c r="O47" s="106"/>
      <c r="P47" s="106"/>
      <c r="Q47" s="106"/>
      <c r="R47" s="106"/>
      <c r="S47" s="106"/>
      <c r="T47" s="106"/>
      <c r="U47" s="106"/>
      <c r="V47" s="109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1"/>
      <c r="AM47" s="106"/>
      <c r="AN47" s="108"/>
      <c r="AO47" s="110">
        <v>112995</v>
      </c>
      <c r="AP47" s="110">
        <v>2713719</v>
      </c>
      <c r="AQ47" s="110">
        <v>4709066</v>
      </c>
      <c r="AR47" s="110">
        <v>9773197</v>
      </c>
      <c r="AS47" s="111">
        <v>49290876</v>
      </c>
      <c r="AT47" s="106">
        <v>-2525898</v>
      </c>
      <c r="AU47" s="106"/>
      <c r="AV47" s="111"/>
      <c r="AW47" s="106">
        <v>-26037473</v>
      </c>
      <c r="AX47" s="106">
        <v>-21534773</v>
      </c>
      <c r="AY47" s="111">
        <f t="shared" si="0"/>
        <v>16501709</v>
      </c>
      <c r="AZ47" s="136">
        <f>AV50</f>
        <v>16501709</v>
      </c>
      <c r="BA47" s="165">
        <f t="shared" si="1"/>
        <v>0</v>
      </c>
      <c r="BB47" s="177" t="s">
        <v>54</v>
      </c>
      <c r="BD47" s="9">
        <v>33065596.006265543</v>
      </c>
      <c r="BE47" s="9"/>
    </row>
    <row r="48" spans="1:57">
      <c r="A48" s="7"/>
      <c r="B48" s="114" t="s">
        <v>56</v>
      </c>
      <c r="C48" s="804"/>
      <c r="D48" s="124"/>
      <c r="E48" s="71"/>
      <c r="F48" s="71"/>
      <c r="G48" s="71"/>
      <c r="H48" s="71"/>
      <c r="I48" s="71"/>
      <c r="J48" s="71"/>
      <c r="K48" s="71"/>
      <c r="L48" s="71"/>
      <c r="M48" s="101"/>
      <c r="N48" s="71"/>
      <c r="O48" s="71"/>
      <c r="P48" s="71"/>
      <c r="Q48" s="71"/>
      <c r="R48" s="71"/>
      <c r="S48" s="71"/>
      <c r="T48" s="71"/>
      <c r="U48" s="71"/>
      <c r="V48" s="102">
        <v>18551</v>
      </c>
      <c r="W48" s="103"/>
      <c r="X48" s="104"/>
      <c r="Y48" s="104">
        <v>9218</v>
      </c>
      <c r="Z48" s="104">
        <v>54912</v>
      </c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5"/>
      <c r="AM48" s="71"/>
      <c r="AN48" s="72"/>
      <c r="AO48" s="104"/>
      <c r="AP48" s="104"/>
      <c r="AQ48" s="104"/>
      <c r="AR48" s="104"/>
      <c r="AS48" s="105"/>
      <c r="AT48" s="71"/>
      <c r="AU48" s="71"/>
      <c r="AV48" s="105"/>
      <c r="AW48" s="71"/>
      <c r="AX48" s="71"/>
      <c r="AY48" s="105">
        <f t="shared" si="0"/>
        <v>82681</v>
      </c>
      <c r="AZ48" s="137">
        <f>AW50</f>
        <v>82681</v>
      </c>
      <c r="BA48" s="166">
        <f>AY48-AZ48</f>
        <v>0</v>
      </c>
      <c r="BB48" s="178" t="s">
        <v>56</v>
      </c>
      <c r="BD48" s="9">
        <v>82680.930745131322</v>
      </c>
    </row>
    <row r="49" spans="1:56" ht="15" thickBot="1">
      <c r="A49" s="7"/>
      <c r="B49" s="114" t="s">
        <v>57</v>
      </c>
      <c r="C49" s="806"/>
      <c r="D49" s="119"/>
      <c r="E49" s="63"/>
      <c r="F49" s="63"/>
      <c r="G49" s="63"/>
      <c r="H49" s="63"/>
      <c r="I49" s="63"/>
      <c r="J49" s="63"/>
      <c r="K49" s="63"/>
      <c r="L49" s="63"/>
      <c r="M49" s="97"/>
      <c r="N49" s="63"/>
      <c r="O49" s="63"/>
      <c r="P49" s="63"/>
      <c r="Q49" s="63"/>
      <c r="R49" s="63"/>
      <c r="S49" s="63"/>
      <c r="T49" s="63"/>
      <c r="U49" s="63"/>
      <c r="V49" s="90">
        <v>1119504</v>
      </c>
      <c r="W49" s="60"/>
      <c r="X49" s="60">
        <v>8342746</v>
      </c>
      <c r="Y49" s="60">
        <v>3412475</v>
      </c>
      <c r="Z49" s="60">
        <v>23827997</v>
      </c>
      <c r="AA49" s="60"/>
      <c r="AB49" s="60"/>
      <c r="AC49" s="60"/>
      <c r="AD49" s="60">
        <v>252627</v>
      </c>
      <c r="AE49" s="60">
        <v>2424057</v>
      </c>
      <c r="AF49" s="60">
        <v>3127026</v>
      </c>
      <c r="AG49" s="60">
        <v>2940760</v>
      </c>
      <c r="AH49" s="60"/>
      <c r="AI49" s="60">
        <v>916630</v>
      </c>
      <c r="AJ49" s="60"/>
      <c r="AK49" s="60"/>
      <c r="AL49" s="61"/>
      <c r="AM49" s="63"/>
      <c r="AN49" s="64"/>
      <c r="AO49" s="60"/>
      <c r="AP49" s="60"/>
      <c r="AQ49" s="60"/>
      <c r="AR49" s="60"/>
      <c r="AS49" s="61"/>
      <c r="AT49" s="63"/>
      <c r="AU49" s="63"/>
      <c r="AV49" s="61"/>
      <c r="AW49" s="63"/>
      <c r="AX49" s="63"/>
      <c r="AY49" s="61">
        <f t="shared" si="0"/>
        <v>46363822</v>
      </c>
      <c r="AZ49" s="134">
        <f>AX50</f>
        <v>46363822</v>
      </c>
      <c r="BA49" s="161">
        <f>AY49-AZ49</f>
        <v>0</v>
      </c>
      <c r="BB49" s="173" t="s">
        <v>57</v>
      </c>
      <c r="BD49" s="9">
        <v>46242058.075381309</v>
      </c>
    </row>
    <row r="50" spans="1:56" s="70" customFormat="1" ht="15" thickBot="1">
      <c r="A50" s="69" t="s">
        <v>45</v>
      </c>
      <c r="B50" s="138"/>
      <c r="C50" s="851">
        <f>SUM(I50:T50)</f>
        <v>83151954</v>
      </c>
      <c r="D50" s="139">
        <f t="shared" ref="D50:AZ50" si="2">SUM(D3:D49)</f>
        <v>4340889</v>
      </c>
      <c r="E50" s="140">
        <f t="shared" si="2"/>
        <v>999996</v>
      </c>
      <c r="F50" s="140">
        <f t="shared" si="2"/>
        <v>126988128</v>
      </c>
      <c r="G50" s="140">
        <f t="shared" si="2"/>
        <v>8032870</v>
      </c>
      <c r="H50" s="140">
        <f t="shared" si="2"/>
        <v>2545023</v>
      </c>
      <c r="I50" s="140">
        <f t="shared" si="2"/>
        <v>2502887</v>
      </c>
      <c r="J50" s="140">
        <f t="shared" si="2"/>
        <v>15356361</v>
      </c>
      <c r="K50" s="140">
        <f t="shared" si="2"/>
        <v>13290103</v>
      </c>
      <c r="L50" s="140">
        <f t="shared" si="2"/>
        <v>2982467</v>
      </c>
      <c r="M50" s="141">
        <f t="shared" si="2"/>
        <v>4854768</v>
      </c>
      <c r="N50" s="140">
        <f t="shared" si="2"/>
        <v>641508</v>
      </c>
      <c r="O50" s="140">
        <f t="shared" si="2"/>
        <v>16658685</v>
      </c>
      <c r="P50" s="140">
        <f t="shared" si="2"/>
        <v>13285419</v>
      </c>
      <c r="Q50" s="140">
        <f t="shared" si="2"/>
        <v>5403901</v>
      </c>
      <c r="R50" s="140">
        <f t="shared" si="2"/>
        <v>4996496</v>
      </c>
      <c r="S50" s="140">
        <f t="shared" si="2"/>
        <v>2024633</v>
      </c>
      <c r="T50" s="140">
        <f t="shared" si="2"/>
        <v>1154726</v>
      </c>
      <c r="U50" s="140">
        <f t="shared" si="2"/>
        <v>12995642</v>
      </c>
      <c r="V50" s="142">
        <f t="shared" si="2"/>
        <v>6648536</v>
      </c>
      <c r="W50" s="140">
        <f t="shared" si="2"/>
        <v>1194620</v>
      </c>
      <c r="X50" s="143">
        <f t="shared" si="2"/>
        <v>133522539</v>
      </c>
      <c r="Y50" s="143">
        <f t="shared" si="2"/>
        <v>14624735</v>
      </c>
      <c r="Z50" s="143">
        <f t="shared" si="2"/>
        <v>36009430</v>
      </c>
      <c r="AA50" s="143">
        <f t="shared" si="2"/>
        <v>2373197</v>
      </c>
      <c r="AB50" s="143">
        <f t="shared" si="2"/>
        <v>15394303</v>
      </c>
      <c r="AC50" s="143">
        <f t="shared" si="2"/>
        <v>13986686</v>
      </c>
      <c r="AD50" s="143">
        <f t="shared" si="2"/>
        <v>3257423</v>
      </c>
      <c r="AE50" s="143">
        <f t="shared" si="2"/>
        <v>6981051</v>
      </c>
      <c r="AF50" s="143">
        <f t="shared" si="2"/>
        <v>4153277</v>
      </c>
      <c r="AG50" s="143">
        <f t="shared" si="2"/>
        <v>21564908</v>
      </c>
      <c r="AH50" s="143">
        <f t="shared" si="2"/>
        <v>13285419</v>
      </c>
      <c r="AI50" s="143">
        <f t="shared" si="2"/>
        <v>6359655</v>
      </c>
      <c r="AJ50" s="143">
        <f t="shared" si="2"/>
        <v>5035776</v>
      </c>
      <c r="AK50" s="143">
        <f t="shared" si="2"/>
        <v>1640480</v>
      </c>
      <c r="AL50" s="144">
        <f t="shared" si="2"/>
        <v>1154726</v>
      </c>
      <c r="AM50" s="140">
        <f t="shared" si="2"/>
        <v>34683301</v>
      </c>
      <c r="AN50" s="145">
        <f t="shared" si="2"/>
        <v>100141619</v>
      </c>
      <c r="AO50" s="143">
        <f t="shared" si="2"/>
        <v>3776801</v>
      </c>
      <c r="AP50" s="143">
        <f t="shared" si="2"/>
        <v>8316181</v>
      </c>
      <c r="AQ50" s="143">
        <f t="shared" si="2"/>
        <v>13554685</v>
      </c>
      <c r="AR50" s="143">
        <f t="shared" si="2"/>
        <v>23658309</v>
      </c>
      <c r="AS50" s="144">
        <f t="shared" si="2"/>
        <v>89057102</v>
      </c>
      <c r="AT50" s="140">
        <f t="shared" si="2"/>
        <v>19597892</v>
      </c>
      <c r="AU50" s="140">
        <f t="shared" si="2"/>
        <v>19597892</v>
      </c>
      <c r="AV50" s="146">
        <f t="shared" si="2"/>
        <v>16501709</v>
      </c>
      <c r="AW50" s="140">
        <f t="shared" si="2"/>
        <v>82681</v>
      </c>
      <c r="AX50" s="140">
        <f t="shared" si="2"/>
        <v>46363822</v>
      </c>
      <c r="AY50" s="146">
        <f t="shared" si="2"/>
        <v>901573257</v>
      </c>
      <c r="AZ50" s="147">
        <f t="shared" si="2"/>
        <v>901573257</v>
      </c>
      <c r="BA50" s="167"/>
      <c r="BB50" s="179"/>
    </row>
    <row r="51" spans="1:56" ht="16" thickTop="1" thickBot="1">
      <c r="B51" s="49" t="s">
        <v>97</v>
      </c>
      <c r="C51" s="49"/>
      <c r="D51" s="80">
        <f>D52+D53</f>
        <v>1338014</v>
      </c>
      <c r="E51" s="81">
        <f t="shared" ref="E51:T51" si="3">E52+E53</f>
        <v>103728</v>
      </c>
      <c r="F51" s="81">
        <f t="shared" si="3"/>
        <v>4884643</v>
      </c>
      <c r="G51" s="81">
        <f t="shared" si="3"/>
        <v>611504</v>
      </c>
      <c r="H51" s="81">
        <f t="shared" si="3"/>
        <v>221505</v>
      </c>
      <c r="I51" s="81">
        <f t="shared" si="3"/>
        <v>309045</v>
      </c>
      <c r="J51" s="81">
        <f t="shared" si="3"/>
        <v>1917751</v>
      </c>
      <c r="K51" s="81">
        <f t="shared" si="3"/>
        <v>3708821</v>
      </c>
      <c r="L51" s="81">
        <f t="shared" si="3"/>
        <v>366325</v>
      </c>
      <c r="M51" s="81">
        <f t="shared" si="3"/>
        <v>775924</v>
      </c>
      <c r="N51" s="81">
        <f t="shared" si="3"/>
        <v>391386</v>
      </c>
      <c r="O51" s="81">
        <f t="shared" si="3"/>
        <v>634454</v>
      </c>
      <c r="P51" s="81">
        <f t="shared" si="3"/>
        <v>10459745</v>
      </c>
      <c r="Q51" s="81">
        <f t="shared" si="3"/>
        <v>4854841</v>
      </c>
      <c r="R51" s="81">
        <f t="shared" si="3"/>
        <v>2655118</v>
      </c>
      <c r="S51" s="81">
        <f t="shared" si="3"/>
        <v>353534</v>
      </c>
      <c r="T51" s="81">
        <f t="shared" si="3"/>
        <v>1096963</v>
      </c>
      <c r="U51" s="81"/>
      <c r="V51" s="71">
        <v>6648535.4600215843</v>
      </c>
      <c r="W51" s="71">
        <v>1194620.2724784547</v>
      </c>
      <c r="X51" s="71">
        <v>133522538.39847238</v>
      </c>
      <c r="Y51" s="71">
        <v>14502972.733140569</v>
      </c>
      <c r="Z51" s="71">
        <v>36009429.516886666</v>
      </c>
      <c r="AA51" s="71">
        <v>2373196.7701703119</v>
      </c>
      <c r="AB51" s="71">
        <v>15394302.91243533</v>
      </c>
      <c r="AC51" s="71">
        <v>991043.69178719155</v>
      </c>
      <c r="AD51" s="71">
        <v>3257422.6621043491</v>
      </c>
      <c r="AE51" s="71">
        <v>6981050.4216437442</v>
      </c>
      <c r="AF51" s="71">
        <v>4153277.2094160672</v>
      </c>
      <c r="AG51" s="71">
        <v>20307216.728457831</v>
      </c>
      <c r="AH51" s="71">
        <v>13285419.123220894</v>
      </c>
      <c r="AI51" s="71">
        <v>6359654.9932852313</v>
      </c>
      <c r="AJ51" s="71">
        <v>5035776.0456042849</v>
      </c>
      <c r="AK51" s="71">
        <v>2204689.7174134217</v>
      </c>
      <c r="AL51" s="72">
        <v>1154725.5401005556</v>
      </c>
    </row>
    <row r="52" spans="1:56">
      <c r="B52" s="49" t="s">
        <v>51</v>
      </c>
      <c r="C52" s="829"/>
      <c r="D52" s="68">
        <v>1332776</v>
      </c>
      <c r="E52" s="56">
        <v>103728</v>
      </c>
      <c r="F52" s="56">
        <v>2446139</v>
      </c>
      <c r="G52" s="56">
        <v>501796</v>
      </c>
      <c r="H52" s="56">
        <v>196229</v>
      </c>
      <c r="I52" s="56">
        <v>209476</v>
      </c>
      <c r="J52" s="56">
        <v>1663231</v>
      </c>
      <c r="K52" s="56">
        <v>3408672</v>
      </c>
      <c r="L52" s="56">
        <v>324951</v>
      </c>
      <c r="M52" s="56">
        <v>696034</v>
      </c>
      <c r="N52" s="56">
        <v>389503</v>
      </c>
      <c r="O52" s="56">
        <v>556152</v>
      </c>
      <c r="P52" s="56">
        <v>10459745</v>
      </c>
      <c r="Q52" s="56">
        <v>4812347</v>
      </c>
      <c r="R52" s="56">
        <v>2649561</v>
      </c>
      <c r="S52" s="56">
        <v>325757</v>
      </c>
      <c r="T52" s="56">
        <v>1096963</v>
      </c>
      <c r="U52" s="56" t="s">
        <v>89</v>
      </c>
      <c r="V52" s="73"/>
      <c r="W52" s="74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5"/>
      <c r="AM52" s="50"/>
      <c r="AN52" s="50"/>
      <c r="AO52" s="51" t="s">
        <v>90</v>
      </c>
      <c r="AP52" s="51" t="s">
        <v>94</v>
      </c>
    </row>
    <row r="53" spans="1:56">
      <c r="B53" s="49" t="s">
        <v>82</v>
      </c>
      <c r="C53" s="49"/>
      <c r="D53" s="67">
        <v>5238</v>
      </c>
      <c r="E53" s="58"/>
      <c r="F53" s="58">
        <v>2438504</v>
      </c>
      <c r="G53" s="58">
        <v>109708</v>
      </c>
      <c r="H53" s="58">
        <v>25276</v>
      </c>
      <c r="I53" s="58">
        <v>99569</v>
      </c>
      <c r="J53" s="58">
        <v>254520</v>
      </c>
      <c r="K53" s="58">
        <v>300149</v>
      </c>
      <c r="L53" s="58">
        <v>41374</v>
      </c>
      <c r="M53" s="58">
        <v>79890</v>
      </c>
      <c r="N53" s="58">
        <v>1883</v>
      </c>
      <c r="O53" s="58">
        <v>78302</v>
      </c>
      <c r="P53" s="58"/>
      <c r="Q53" s="58">
        <v>42494</v>
      </c>
      <c r="R53" s="58">
        <v>5557</v>
      </c>
      <c r="S53" s="58">
        <v>27777</v>
      </c>
      <c r="T53" s="58"/>
      <c r="U53" s="58">
        <f>SUM(D53:T53)</f>
        <v>3510241</v>
      </c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 t="s">
        <v>96</v>
      </c>
      <c r="AI53" s="56"/>
      <c r="AJ53" s="56"/>
      <c r="AK53" s="56" t="s">
        <v>38</v>
      </c>
      <c r="AL53" s="57"/>
      <c r="AM53" s="52" t="s">
        <v>51</v>
      </c>
      <c r="AN53" s="52" t="s">
        <v>52</v>
      </c>
      <c r="AO53" s="53" t="s">
        <v>91</v>
      </c>
      <c r="AP53" s="53" t="s">
        <v>95</v>
      </c>
      <c r="AQ53" s="4" t="s">
        <v>92</v>
      </c>
    </row>
    <row r="54" spans="1:56" ht="15" thickBot="1">
      <c r="B54" s="49" t="s">
        <v>83</v>
      </c>
      <c r="C54" s="49"/>
      <c r="D54" s="68"/>
      <c r="E54" s="56"/>
      <c r="F54" s="56"/>
      <c r="G54" s="56"/>
      <c r="H54" s="56"/>
      <c r="I54" s="56"/>
      <c r="J54" s="56"/>
      <c r="K54" s="56"/>
      <c r="L54" s="56">
        <v>286</v>
      </c>
      <c r="M54" s="56">
        <v>6</v>
      </c>
      <c r="N54" s="56"/>
      <c r="O54" s="56">
        <v>654</v>
      </c>
      <c r="P54" s="56"/>
      <c r="Q54" s="56">
        <v>35</v>
      </c>
      <c r="R54" s="56">
        <v>124</v>
      </c>
      <c r="S54" s="56">
        <v>596</v>
      </c>
      <c r="T54" s="56"/>
      <c r="U54" s="56">
        <f t="shared" ref="U54:U61" si="4">SUM(D54:T54)</f>
        <v>1701</v>
      </c>
      <c r="V54" s="73"/>
      <c r="W54" s="74"/>
      <c r="X54" s="183" t="s">
        <v>57</v>
      </c>
      <c r="Y54" s="184">
        <v>3290711</v>
      </c>
      <c r="Z54" s="73"/>
      <c r="AA54" s="73"/>
      <c r="AB54" s="73"/>
      <c r="AC54" s="73"/>
      <c r="AD54" s="73"/>
      <c r="AE54" s="73"/>
      <c r="AF54" s="73"/>
      <c r="AG54" s="73"/>
      <c r="AH54" s="73">
        <f>AI54+AM54</f>
        <v>704445</v>
      </c>
      <c r="AI54" s="73">
        <f>ROUND(AK54,0)</f>
        <v>71296</v>
      </c>
      <c r="AJ54" s="73">
        <v>71295.714277295847</v>
      </c>
      <c r="AK54" s="73">
        <f>$U$53*AL54</f>
        <v>71295.714277295847</v>
      </c>
      <c r="AL54" s="75">
        <f>AM54/AM$59</f>
        <v>2.0310774752302148E-2</v>
      </c>
      <c r="AM54" s="16">
        <v>633149</v>
      </c>
      <c r="AN54" s="16">
        <v>2776106</v>
      </c>
      <c r="AO54" s="18">
        <f>AM54+AN54</f>
        <v>3409255</v>
      </c>
      <c r="AP54" s="9">
        <f>AO54+AI54</f>
        <v>3480551</v>
      </c>
      <c r="AQ54" s="4" t="s">
        <v>93</v>
      </c>
    </row>
    <row r="55" spans="1:56">
      <c r="B55" s="49" t="s">
        <v>84</v>
      </c>
      <c r="C55" s="49"/>
      <c r="D55" s="67"/>
      <c r="E55" s="58">
        <v>10876</v>
      </c>
      <c r="F55" s="58"/>
      <c r="G55" s="58"/>
      <c r="H55" s="58"/>
      <c r="I55" s="58"/>
      <c r="J55" s="58">
        <v>8182</v>
      </c>
      <c r="K55" s="58"/>
      <c r="L55" s="58">
        <v>1941</v>
      </c>
      <c r="M55" s="58">
        <v>299</v>
      </c>
      <c r="N55" s="58"/>
      <c r="O55" s="58">
        <v>39552</v>
      </c>
      <c r="P55" s="58"/>
      <c r="Q55" s="58">
        <v>368</v>
      </c>
      <c r="R55" s="58">
        <v>835</v>
      </c>
      <c r="S55" s="58">
        <v>3005</v>
      </c>
      <c r="T55" s="58"/>
      <c r="U55" s="58">
        <f t="shared" si="4"/>
        <v>65058</v>
      </c>
      <c r="V55" s="56"/>
      <c r="W55" s="56"/>
      <c r="X55" s="56" t="s">
        <v>222</v>
      </c>
      <c r="Y55" s="56">
        <v>121764</v>
      </c>
      <c r="Z55" s="56"/>
      <c r="AA55" s="56"/>
      <c r="AB55" s="56"/>
      <c r="AC55" s="56"/>
      <c r="AD55" s="56"/>
      <c r="AE55" s="56"/>
      <c r="AF55" s="56"/>
      <c r="AG55" s="56"/>
      <c r="AH55" s="56">
        <f t="shared" ref="AH55:AH58" si="5">AI55+AM55</f>
        <v>1955347</v>
      </c>
      <c r="AI55" s="56">
        <v>197897</v>
      </c>
      <c r="AJ55" s="56">
        <v>197897.57712107827</v>
      </c>
      <c r="AK55" s="56">
        <f t="shared" ref="AK55:AK58" si="6">$U$53*AL55</f>
        <v>197897.57712107827</v>
      </c>
      <c r="AL55" s="57">
        <f t="shared" ref="AL55:AL58" si="7">AM55/AM$59</f>
        <v>5.6377205189352603E-2</v>
      </c>
      <c r="AM55" s="17">
        <v>1757450</v>
      </c>
      <c r="AN55" s="17">
        <v>5913923</v>
      </c>
      <c r="AO55" s="19">
        <f t="shared" ref="AO55:AO58" si="8">AM55+AN55</f>
        <v>7671373</v>
      </c>
      <c r="AP55" s="9">
        <f t="shared" ref="AP55:AP58" si="9">AO55+AI55</f>
        <v>7869270</v>
      </c>
      <c r="AX55" s="4">
        <v>13285419</v>
      </c>
      <c r="AY55" s="4">
        <v>5403901</v>
      </c>
      <c r="AZ55" s="4">
        <v>4996496</v>
      </c>
      <c r="BC55" s="9"/>
    </row>
    <row r="56" spans="1:56">
      <c r="B56" s="49" t="s">
        <v>85</v>
      </c>
      <c r="C56" s="49"/>
      <c r="D56" s="68"/>
      <c r="E56" s="56"/>
      <c r="F56" s="56"/>
      <c r="G56" s="56"/>
      <c r="H56" s="56"/>
      <c r="I56" s="56">
        <v>-182762</v>
      </c>
      <c r="J56" s="56"/>
      <c r="K56" s="56">
        <v>-1487</v>
      </c>
      <c r="L56" s="56">
        <v>-176</v>
      </c>
      <c r="M56" s="56"/>
      <c r="N56" s="56">
        <v>-143</v>
      </c>
      <c r="O56" s="56">
        <v>-842</v>
      </c>
      <c r="P56" s="56"/>
      <c r="Q56" s="56">
        <v>-204</v>
      </c>
      <c r="R56" s="56">
        <v>-74</v>
      </c>
      <c r="S56" s="56">
        <v>-4132</v>
      </c>
      <c r="T56" s="56"/>
      <c r="U56" s="56">
        <f t="shared" si="4"/>
        <v>-189820</v>
      </c>
      <c r="V56" s="73"/>
      <c r="W56" s="74"/>
      <c r="X56" s="183"/>
      <c r="Y56" s="183">
        <f>Y54+Y55</f>
        <v>3412475</v>
      </c>
      <c r="Z56" s="73"/>
      <c r="AA56" s="73"/>
      <c r="AB56" s="73"/>
      <c r="AC56" s="73"/>
      <c r="AD56" s="73"/>
      <c r="AE56" s="73"/>
      <c r="AF56" s="73"/>
      <c r="AG56" s="73"/>
      <c r="AH56" s="73">
        <f t="shared" si="5"/>
        <v>3678935</v>
      </c>
      <c r="AI56" s="73">
        <f>ROUND(AK56,0)</f>
        <v>372339</v>
      </c>
      <c r="AJ56" s="73">
        <v>372339.09181953908</v>
      </c>
      <c r="AK56" s="73">
        <f t="shared" si="6"/>
        <v>372339.09181953908</v>
      </c>
      <c r="AL56" s="75">
        <f t="shared" si="7"/>
        <v>0.10607223031681844</v>
      </c>
      <c r="AM56" s="16">
        <v>3306596</v>
      </c>
      <c r="AN56" s="16">
        <v>9091959</v>
      </c>
      <c r="AO56" s="18">
        <f t="shared" si="8"/>
        <v>12398555</v>
      </c>
      <c r="AP56" s="9">
        <f t="shared" si="9"/>
        <v>12770894</v>
      </c>
      <c r="AX56" s="6">
        <v>21367202</v>
      </c>
      <c r="BA56" s="4" t="s">
        <v>98</v>
      </c>
      <c r="BC56" s="9"/>
    </row>
    <row r="57" spans="1:56">
      <c r="B57" s="49" t="s">
        <v>88</v>
      </c>
      <c r="C57" s="49"/>
      <c r="D57" s="67">
        <f>SUM(D54:D56)</f>
        <v>0</v>
      </c>
      <c r="E57" s="58">
        <f t="shared" ref="E57:H57" si="10">SUM(E54:E56)</f>
        <v>10876</v>
      </c>
      <c r="F57" s="58">
        <f t="shared" si="10"/>
        <v>0</v>
      </c>
      <c r="G57" s="58">
        <f t="shared" si="10"/>
        <v>0</v>
      </c>
      <c r="H57" s="58">
        <f t="shared" si="10"/>
        <v>0</v>
      </c>
      <c r="I57" s="58">
        <f t="shared" ref="I57" si="11">SUM(I54:I56)</f>
        <v>-182762</v>
      </c>
      <c r="J57" s="58">
        <f t="shared" ref="J57" si="12">SUM(J54:J56)</f>
        <v>8182</v>
      </c>
      <c r="K57" s="58">
        <f t="shared" ref="K57" si="13">SUM(K54:K56)</f>
        <v>-1487</v>
      </c>
      <c r="L57" s="58">
        <f t="shared" ref="L57" si="14">SUM(L54:L56)</f>
        <v>2051</v>
      </c>
      <c r="M57" s="58">
        <f t="shared" ref="M57" si="15">SUM(M54:M56)</f>
        <v>305</v>
      </c>
      <c r="N57" s="58">
        <f t="shared" ref="N57" si="16">SUM(N54:N56)</f>
        <v>-143</v>
      </c>
      <c r="O57" s="58">
        <f t="shared" ref="O57" si="17">SUM(O54:O56)</f>
        <v>39364</v>
      </c>
      <c r="P57" s="58">
        <f t="shared" ref="P57" si="18">SUM(P54:P56)</f>
        <v>0</v>
      </c>
      <c r="Q57" s="58">
        <f t="shared" ref="Q57" si="19">SUM(Q54:Q56)</f>
        <v>199</v>
      </c>
      <c r="R57" s="58">
        <f t="shared" ref="R57" si="20">SUM(R54:R56)</f>
        <v>885</v>
      </c>
      <c r="S57" s="58">
        <f t="shared" ref="S57" si="21">SUM(S54:S56)</f>
        <v>-531</v>
      </c>
      <c r="T57" s="58">
        <f t="shared" ref="T57" si="22">SUM(T54:T56)</f>
        <v>0</v>
      </c>
      <c r="U57" s="58">
        <f t="shared" ref="U57" si="23">SUM(U54:U56)</f>
        <v>-123061</v>
      </c>
      <c r="V57" s="56">
        <f>U57+U59</f>
        <v>1171309</v>
      </c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>
        <f t="shared" si="5"/>
        <v>6851863</v>
      </c>
      <c r="AI57" s="56">
        <f>ROUND(AK57,0)</f>
        <v>693466</v>
      </c>
      <c r="AJ57" s="56">
        <v>693466.01339993568</v>
      </c>
      <c r="AK57" s="56">
        <f t="shared" si="6"/>
        <v>693466.01339993568</v>
      </c>
      <c r="AL57" s="57">
        <f t="shared" si="7"/>
        <v>0.19755510046174485</v>
      </c>
      <c r="AM57" s="17">
        <v>6158397</v>
      </c>
      <c r="AN57" s="17">
        <v>16067978</v>
      </c>
      <c r="AO57" s="19">
        <f t="shared" si="8"/>
        <v>22226375</v>
      </c>
      <c r="AP57" s="9">
        <f t="shared" si="9"/>
        <v>22919841</v>
      </c>
      <c r="AS57" s="4">
        <v>3663806</v>
      </c>
      <c r="AT57" s="4">
        <v>5602462</v>
      </c>
      <c r="AU57" s="4">
        <v>8845619</v>
      </c>
      <c r="AV57" s="4">
        <v>13885112</v>
      </c>
      <c r="AW57" s="4">
        <v>39766226</v>
      </c>
      <c r="AX57" s="9">
        <f>AX55+AX56</f>
        <v>34652621</v>
      </c>
      <c r="BA57" s="24" t="s">
        <v>99</v>
      </c>
      <c r="BB57" s="180" t="s">
        <v>100</v>
      </c>
      <c r="BC57" s="24" t="s">
        <v>101</v>
      </c>
    </row>
    <row r="58" spans="1:56">
      <c r="B58" s="49"/>
      <c r="C58" s="49"/>
      <c r="D58" s="68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>
        <f t="shared" si="4"/>
        <v>0</v>
      </c>
      <c r="V58" s="73"/>
      <c r="W58" s="74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>
        <f t="shared" si="5"/>
        <v>21492711</v>
      </c>
      <c r="AI58" s="73">
        <f>ROUND(AK58,0)</f>
        <v>2175243</v>
      </c>
      <c r="AJ58" s="73">
        <v>2175242.6033821511</v>
      </c>
      <c r="AK58" s="73">
        <f t="shared" si="6"/>
        <v>2175242.6033821511</v>
      </c>
      <c r="AL58" s="75">
        <f t="shared" si="7"/>
        <v>0.61968468927978193</v>
      </c>
      <c r="AM58" s="16">
        <v>19317468</v>
      </c>
      <c r="AN58" s="16">
        <v>66291653</v>
      </c>
      <c r="AO58" s="18">
        <f t="shared" si="8"/>
        <v>85609121</v>
      </c>
      <c r="AP58" s="9">
        <f t="shared" si="9"/>
        <v>87784364</v>
      </c>
      <c r="AS58" s="4">
        <v>3776801</v>
      </c>
      <c r="AT58" s="4">
        <v>8316181</v>
      </c>
      <c r="AU58" s="4">
        <v>13554685</v>
      </c>
      <c r="AV58" s="4">
        <v>23658309</v>
      </c>
      <c r="AW58" s="4">
        <v>89057102</v>
      </c>
      <c r="AY58" s="4">
        <v>3776801</v>
      </c>
      <c r="AZ58" s="4" t="s">
        <v>59</v>
      </c>
      <c r="BA58" s="6">
        <v>26120154</v>
      </c>
      <c r="BB58" s="181">
        <v>82681</v>
      </c>
      <c r="BC58" s="6">
        <f>BB58-BA58</f>
        <v>-26037473</v>
      </c>
    </row>
    <row r="59" spans="1:56" ht="15" thickBot="1">
      <c r="B59" s="49" t="s">
        <v>86</v>
      </c>
      <c r="C59" s="49"/>
      <c r="D59" s="67"/>
      <c r="E59" s="58"/>
      <c r="F59" s="58"/>
      <c r="G59" s="58">
        <v>133318</v>
      </c>
      <c r="H59" s="58">
        <v>542442</v>
      </c>
      <c r="I59" s="58">
        <v>39082</v>
      </c>
      <c r="J59" s="58">
        <v>40209</v>
      </c>
      <c r="K59" s="58">
        <v>16354</v>
      </c>
      <c r="L59" s="58">
        <v>144501</v>
      </c>
      <c r="M59" s="58">
        <v>140496</v>
      </c>
      <c r="N59" s="58">
        <v>31852</v>
      </c>
      <c r="O59" s="58">
        <v>71804</v>
      </c>
      <c r="P59" s="58">
        <v>0</v>
      </c>
      <c r="Q59" s="58">
        <v>51624</v>
      </c>
      <c r="R59" s="58">
        <v>51484</v>
      </c>
      <c r="S59" s="58">
        <v>31204</v>
      </c>
      <c r="T59" s="58"/>
      <c r="U59" s="58">
        <f t="shared" si="4"/>
        <v>1294370</v>
      </c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>
        <f>SUM(AH54:AH58)</f>
        <v>34683301</v>
      </c>
      <c r="AI59" s="56">
        <f>SUM(AI54:AI58)</f>
        <v>3510241</v>
      </c>
      <c r="AJ59" s="56">
        <f>SUM(AJ54:AJ58)</f>
        <v>3510241</v>
      </c>
      <c r="AK59" s="56">
        <f>SUM(AK54:AK58)</f>
        <v>3510241</v>
      </c>
      <c r="AL59" s="57"/>
      <c r="AM59" s="20">
        <f>SUM(AM54:AM58)</f>
        <v>31173060</v>
      </c>
      <c r="AN59" s="20">
        <f>SUM(AN54:AN58)</f>
        <v>100141619</v>
      </c>
      <c r="AO59" s="21">
        <f>SUM(AO54:AO58)</f>
        <v>131314679</v>
      </c>
      <c r="AP59" s="9">
        <f>SUM(AP54:AP58)</f>
        <v>134824920</v>
      </c>
      <c r="AS59" s="4">
        <f>AS58-AS57</f>
        <v>112995</v>
      </c>
      <c r="AT59" s="4">
        <f t="shared" ref="AT59:AW59" si="24">AT58-AT57</f>
        <v>2713719</v>
      </c>
      <c r="AU59" s="4">
        <f t="shared" si="24"/>
        <v>4709066</v>
      </c>
      <c r="AV59" s="4">
        <f t="shared" si="24"/>
        <v>9773197</v>
      </c>
      <c r="AW59" s="4">
        <f t="shared" si="24"/>
        <v>49290876</v>
      </c>
      <c r="AY59" s="4">
        <v>8316181</v>
      </c>
      <c r="AZ59" s="4" t="s">
        <v>60</v>
      </c>
      <c r="BA59" s="6">
        <v>67898595</v>
      </c>
      <c r="BB59" s="182">
        <v>46242058</v>
      </c>
      <c r="BC59" s="12">
        <f>BB59-BA59</f>
        <v>-21656537</v>
      </c>
    </row>
    <row r="60" spans="1:56" ht="15" thickTop="1">
      <c r="B60" s="49" t="s">
        <v>87</v>
      </c>
      <c r="C60" s="49"/>
      <c r="D60" s="68">
        <f>D38+D39+D57+D59</f>
        <v>3053836</v>
      </c>
      <c r="E60" s="56">
        <f t="shared" ref="E60:F60" si="25">E38+E39+E57+E59</f>
        <v>269822</v>
      </c>
      <c r="F60" s="56">
        <f t="shared" si="25"/>
        <v>71704844</v>
      </c>
      <c r="G60" s="56">
        <f>G38+G39+G46</f>
        <v>2949139</v>
      </c>
      <c r="H60" s="56">
        <f t="shared" ref="H60:T60" si="26">H38+H39+H46</f>
        <v>1397421</v>
      </c>
      <c r="I60" s="56">
        <f t="shared" si="26"/>
        <v>1931877</v>
      </c>
      <c r="J60" s="56">
        <f t="shared" si="26"/>
        <v>6538334</v>
      </c>
      <c r="K60" s="56">
        <f t="shared" si="26"/>
        <v>9828450</v>
      </c>
      <c r="L60" s="56">
        <f t="shared" si="26"/>
        <v>1057776</v>
      </c>
      <c r="M60" s="56">
        <f t="shared" si="26"/>
        <v>2431654</v>
      </c>
      <c r="N60" s="56">
        <f t="shared" si="26"/>
        <v>55173</v>
      </c>
      <c r="O60" s="56">
        <f t="shared" si="26"/>
        <v>11432339</v>
      </c>
      <c r="P60" s="56">
        <f t="shared" si="26"/>
        <v>10459745</v>
      </c>
      <c r="Q60" s="56">
        <f t="shared" si="26"/>
        <v>5063674</v>
      </c>
      <c r="R60" s="56">
        <f t="shared" si="26"/>
        <v>3979440</v>
      </c>
      <c r="S60" s="56">
        <f t="shared" si="26"/>
        <v>1059986</v>
      </c>
      <c r="T60" s="56">
        <f t="shared" si="26"/>
        <v>1096963</v>
      </c>
      <c r="U60" s="56">
        <f t="shared" si="4"/>
        <v>134310473</v>
      </c>
      <c r="V60" s="73"/>
      <c r="W60" s="74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5"/>
      <c r="AY60" s="4">
        <v>13554685</v>
      </c>
      <c r="BC60" s="12">
        <f>SUM(BC58:BC59)</f>
        <v>-47694010</v>
      </c>
    </row>
    <row r="61" spans="1:56">
      <c r="B61" s="49"/>
      <c r="C61" s="49"/>
      <c r="D61" s="67">
        <f>D60-D57-D38</f>
        <v>1715822</v>
      </c>
      <c r="E61" s="58">
        <f t="shared" ref="E61:T61" si="27">E60-E57-E38</f>
        <v>155218</v>
      </c>
      <c r="F61" s="58">
        <f t="shared" si="27"/>
        <v>66820201</v>
      </c>
      <c r="G61" s="58">
        <f t="shared" si="27"/>
        <v>2337635</v>
      </c>
      <c r="H61" s="58">
        <f t="shared" si="27"/>
        <v>1175916</v>
      </c>
      <c r="I61" s="58">
        <f t="shared" si="27"/>
        <v>1805594</v>
      </c>
      <c r="J61" s="58">
        <f t="shared" si="27"/>
        <v>4612401</v>
      </c>
      <c r="K61" s="58">
        <f t="shared" si="27"/>
        <v>6121116</v>
      </c>
      <c r="L61" s="58">
        <f t="shared" si="27"/>
        <v>689400</v>
      </c>
      <c r="M61" s="58">
        <f t="shared" si="27"/>
        <v>1655425</v>
      </c>
      <c r="N61" s="58">
        <f t="shared" si="27"/>
        <v>55316</v>
      </c>
      <c r="O61" s="58">
        <f t="shared" si="27"/>
        <v>10758521</v>
      </c>
      <c r="P61" s="58">
        <f t="shared" si="27"/>
        <v>0</v>
      </c>
      <c r="Q61" s="58">
        <f t="shared" si="27"/>
        <v>208634</v>
      </c>
      <c r="R61" s="58">
        <f t="shared" si="27"/>
        <v>1323437</v>
      </c>
      <c r="S61" s="58">
        <f t="shared" si="27"/>
        <v>706983</v>
      </c>
      <c r="T61" s="58">
        <f t="shared" si="27"/>
        <v>0</v>
      </c>
      <c r="U61" s="58">
        <f t="shared" si="4"/>
        <v>100141619</v>
      </c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7"/>
      <c r="AY61" s="4">
        <v>23658309</v>
      </c>
    </row>
    <row r="62" spans="1:56">
      <c r="B62" s="49"/>
      <c r="C62" s="49"/>
      <c r="D62" s="68">
        <v>18551</v>
      </c>
      <c r="E62" s="56"/>
      <c r="F62" s="56"/>
      <c r="G62" s="56">
        <v>9218</v>
      </c>
      <c r="H62" s="56">
        <v>54912</v>
      </c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73"/>
      <c r="W62" s="74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5"/>
      <c r="AM62" s="14"/>
      <c r="AN62" s="14"/>
      <c r="AO62" s="14"/>
      <c r="AP62" s="14"/>
      <c r="AQ62" s="14"/>
      <c r="AR62" s="14"/>
      <c r="AY62" s="4">
        <v>89057102</v>
      </c>
      <c r="BA62" s="6">
        <v>26120154</v>
      </c>
      <c r="BB62" s="181">
        <v>67898595</v>
      </c>
    </row>
    <row r="63" spans="1:56">
      <c r="B63" s="49"/>
      <c r="C63" s="49"/>
      <c r="D63" s="67">
        <v>1119504</v>
      </c>
      <c r="E63" s="58"/>
      <c r="F63" s="58">
        <v>8342746</v>
      </c>
      <c r="G63" s="58">
        <v>3290711</v>
      </c>
      <c r="H63" s="58">
        <v>23827997</v>
      </c>
      <c r="I63" s="58"/>
      <c r="J63" s="58"/>
      <c r="K63" s="58"/>
      <c r="L63" s="58">
        <v>252627</v>
      </c>
      <c r="M63" s="58">
        <v>2424057</v>
      </c>
      <c r="N63" s="58">
        <v>3127026</v>
      </c>
      <c r="O63" s="58">
        <v>2940760</v>
      </c>
      <c r="P63" s="58"/>
      <c r="Q63" s="58">
        <v>916630</v>
      </c>
      <c r="R63" s="58"/>
      <c r="S63" s="58">
        <v>0</v>
      </c>
      <c r="T63" s="58"/>
      <c r="U63" s="58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7"/>
      <c r="AM63" s="15"/>
      <c r="AN63" s="15"/>
      <c r="AO63" s="15"/>
      <c r="AP63" s="15"/>
      <c r="AQ63" s="15"/>
      <c r="AR63" s="14"/>
    </row>
    <row r="64" spans="1:56">
      <c r="B64" s="49"/>
      <c r="C64" s="49"/>
      <c r="D64" s="68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73"/>
      <c r="W64" s="74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5"/>
      <c r="AM64" s="23"/>
      <c r="AN64" s="23"/>
      <c r="AO64" s="23"/>
      <c r="AP64" s="23"/>
      <c r="AQ64" s="23"/>
      <c r="AR64" s="14"/>
      <c r="BA64" s="4" t="s">
        <v>207</v>
      </c>
    </row>
    <row r="65" spans="2:57">
      <c r="B65" s="49"/>
      <c r="C65" s="49"/>
      <c r="D65" s="67">
        <v>3053836</v>
      </c>
      <c r="E65" s="58">
        <v>269822</v>
      </c>
      <c r="F65" s="58">
        <v>71704844</v>
      </c>
      <c r="G65" s="58">
        <v>2949139</v>
      </c>
      <c r="H65" s="58">
        <v>1397421</v>
      </c>
      <c r="I65" s="58">
        <v>1931877</v>
      </c>
      <c r="J65" s="58">
        <v>6538334</v>
      </c>
      <c r="K65" s="58">
        <v>9828450</v>
      </c>
      <c r="L65" s="58">
        <v>1057776</v>
      </c>
      <c r="M65" s="58">
        <v>2431654</v>
      </c>
      <c r="N65" s="58">
        <v>446559</v>
      </c>
      <c r="O65" s="58">
        <v>11432339</v>
      </c>
      <c r="P65" s="58">
        <v>10459745</v>
      </c>
      <c r="Q65" s="58">
        <v>5063674</v>
      </c>
      <c r="R65" s="58">
        <v>3979440</v>
      </c>
      <c r="S65" s="58">
        <v>1059986</v>
      </c>
      <c r="T65" s="58">
        <v>1096963</v>
      </c>
      <c r="U65" s="58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7"/>
      <c r="AM65" s="23"/>
      <c r="AN65" s="23"/>
      <c r="AO65" s="23"/>
      <c r="AP65" s="23"/>
      <c r="AQ65" s="23"/>
      <c r="AR65" s="14"/>
      <c r="BA65" s="9">
        <f>SUM(AT33:AT35)</f>
        <v>21367202</v>
      </c>
    </row>
    <row r="66" spans="2:57">
      <c r="AL66" s="14"/>
      <c r="AM66" s="23"/>
      <c r="AN66" s="23"/>
      <c r="AO66" s="23"/>
      <c r="AP66" s="23"/>
      <c r="AQ66" s="23"/>
      <c r="AR66" s="14"/>
      <c r="BC66" s="4" t="s">
        <v>226</v>
      </c>
      <c r="BD66" s="13"/>
      <c r="BE66" s="9"/>
    </row>
    <row r="67" spans="2:57">
      <c r="AM67" s="9"/>
      <c r="AN67" s="9"/>
      <c r="AO67" s="9"/>
      <c r="AP67" s="9"/>
      <c r="AQ67" s="9"/>
      <c r="BA67" s="185">
        <v>-21656537</v>
      </c>
      <c r="BC67" s="24" t="s">
        <v>99</v>
      </c>
      <c r="BD67" s="180" t="s">
        <v>100</v>
      </c>
      <c r="BE67" s="24" t="s">
        <v>101</v>
      </c>
    </row>
    <row r="68" spans="2:57">
      <c r="AY68" s="4" t="s">
        <v>223</v>
      </c>
      <c r="BA68" s="186">
        <v>121764</v>
      </c>
      <c r="BC68" s="6">
        <v>26120154</v>
      </c>
      <c r="BD68" s="181">
        <v>82681</v>
      </c>
      <c r="BE68" s="6">
        <f>BD68-BC68</f>
        <v>-26037473</v>
      </c>
    </row>
    <row r="69" spans="2:57">
      <c r="D69" s="4" t="s">
        <v>221</v>
      </c>
      <c r="AY69" s="4" t="s">
        <v>224</v>
      </c>
      <c r="BA69" s="187">
        <f>BA67+BA68</f>
        <v>-21534773</v>
      </c>
      <c r="BC69" s="6">
        <v>67898595</v>
      </c>
      <c r="BD69" s="182">
        <v>46363822</v>
      </c>
      <c r="BE69" s="12">
        <f>BD69-BC69</f>
        <v>-21534773</v>
      </c>
    </row>
    <row r="70" spans="2:57">
      <c r="AO70" s="22"/>
      <c r="AP70" s="22"/>
      <c r="AQ70" s="22"/>
      <c r="AR70" s="22"/>
      <c r="AS70" s="22"/>
      <c r="AY70" s="4" t="s">
        <v>225</v>
      </c>
      <c r="BD70" s="13"/>
      <c r="BE70" s="12">
        <f>SUM(BE68:BE69)</f>
        <v>-47572246</v>
      </c>
    </row>
  </sheetData>
  <mergeCells count="3">
    <mergeCell ref="D1:E1"/>
    <mergeCell ref="G1:H1"/>
    <mergeCell ref="I1:T1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3"/>
  <sheetViews>
    <sheetView topLeftCell="C1" workbookViewId="0">
      <selection activeCell="E16" sqref="E16"/>
    </sheetView>
  </sheetViews>
  <sheetFormatPr baseColWidth="10" defaultRowHeight="14" x14ac:dyDescent="0"/>
  <cols>
    <col min="1" max="1" width="10.83203125" style="4"/>
    <col min="2" max="2" width="6" style="4" bestFit="1" customWidth="1"/>
    <col min="3" max="3" width="34.1640625" style="4" customWidth="1"/>
    <col min="4" max="5" width="9.6640625" style="4" customWidth="1"/>
    <col min="6" max="16384" width="10.83203125" style="4"/>
  </cols>
  <sheetData>
    <row r="2" spans="2:9">
      <c r="B2" s="70"/>
      <c r="C2" s="70"/>
      <c r="D2" s="656" t="s">
        <v>327</v>
      </c>
      <c r="E2" s="657"/>
      <c r="F2" s="656" t="s">
        <v>328</v>
      </c>
      <c r="G2" s="657"/>
      <c r="H2" s="658" t="s">
        <v>329</v>
      </c>
      <c r="I2" s="659"/>
    </row>
    <row r="3" spans="2:9">
      <c r="B3" s="70"/>
      <c r="C3" s="661" t="s">
        <v>330</v>
      </c>
      <c r="D3" s="641" t="s">
        <v>326</v>
      </c>
      <c r="E3" s="640"/>
      <c r="F3" s="641" t="s">
        <v>326</v>
      </c>
      <c r="G3" s="640"/>
      <c r="H3" s="639" t="s">
        <v>326</v>
      </c>
      <c r="I3" s="660"/>
    </row>
    <row r="4" spans="2:9">
      <c r="B4" s="642"/>
      <c r="C4" s="643"/>
      <c r="D4" s="637" t="s">
        <v>324</v>
      </c>
      <c r="E4" s="637" t="s">
        <v>325</v>
      </c>
      <c r="F4" s="637" t="s">
        <v>324</v>
      </c>
      <c r="G4" s="637" t="s">
        <v>325</v>
      </c>
      <c r="H4" s="637" t="s">
        <v>324</v>
      </c>
      <c r="I4" s="644" t="s">
        <v>325</v>
      </c>
    </row>
    <row r="5" spans="2:9" ht="15" thickBot="1">
      <c r="B5" s="645" t="s">
        <v>316</v>
      </c>
      <c r="C5" s="636" t="s">
        <v>315</v>
      </c>
      <c r="D5" s="638">
        <v>1</v>
      </c>
      <c r="E5" s="638">
        <v>2</v>
      </c>
      <c r="F5" s="638">
        <v>1</v>
      </c>
      <c r="G5" s="638">
        <v>2</v>
      </c>
      <c r="H5" s="638">
        <v>1</v>
      </c>
      <c r="I5" s="646">
        <v>2</v>
      </c>
    </row>
    <row r="6" spans="2:9" ht="18" customHeight="1" thickTop="1">
      <c r="B6" s="647" t="s">
        <v>279</v>
      </c>
      <c r="C6" s="489" t="s">
        <v>296</v>
      </c>
      <c r="D6" s="632">
        <v>2.1280000000000001</v>
      </c>
      <c r="E6" s="633">
        <v>2.36</v>
      </c>
      <c r="F6" s="632">
        <v>1.113</v>
      </c>
      <c r="G6" s="633">
        <v>1.1359999999999999</v>
      </c>
      <c r="H6" s="632">
        <v>0.89200000000000002</v>
      </c>
      <c r="I6" s="648">
        <v>0.87</v>
      </c>
    </row>
    <row r="7" spans="2:9" ht="18" customHeight="1">
      <c r="B7" s="649" t="s">
        <v>280</v>
      </c>
      <c r="C7" s="492" t="s">
        <v>297</v>
      </c>
      <c r="D7" s="634">
        <v>3.7869999999999999</v>
      </c>
      <c r="E7" s="635">
        <v>4.3609999999999998</v>
      </c>
      <c r="F7" s="634">
        <v>1.2789999999999999</v>
      </c>
      <c r="G7" s="635">
        <v>1.3360000000000001</v>
      </c>
      <c r="H7" s="634">
        <v>0.89200000000000002</v>
      </c>
      <c r="I7" s="650">
        <v>0.87</v>
      </c>
    </row>
    <row r="8" spans="2:9" ht="18" customHeight="1">
      <c r="B8" s="647" t="s">
        <v>281</v>
      </c>
      <c r="C8" s="489" t="s">
        <v>298</v>
      </c>
      <c r="D8" s="632">
        <v>28.477</v>
      </c>
      <c r="E8" s="633">
        <v>34.136000000000003</v>
      </c>
      <c r="F8" s="632">
        <v>3.7480000000000002</v>
      </c>
      <c r="G8" s="633">
        <v>4.3140000000000001</v>
      </c>
      <c r="H8" s="632">
        <v>0.89200000000000002</v>
      </c>
      <c r="I8" s="648">
        <v>0.87</v>
      </c>
    </row>
    <row r="9" spans="2:9" ht="18" customHeight="1">
      <c r="B9" s="649" t="s">
        <v>282</v>
      </c>
      <c r="C9" s="492" t="s">
        <v>312</v>
      </c>
      <c r="D9" s="634">
        <v>2.089</v>
      </c>
      <c r="E9" s="635">
        <v>2.3130000000000002</v>
      </c>
      <c r="F9" s="634">
        <v>1.109</v>
      </c>
      <c r="G9" s="635">
        <v>1.131</v>
      </c>
      <c r="H9" s="634">
        <v>0.89200000000000002</v>
      </c>
      <c r="I9" s="650">
        <v>0.87</v>
      </c>
    </row>
    <row r="10" spans="2:9" ht="18" customHeight="1">
      <c r="B10" s="647" t="s">
        <v>283</v>
      </c>
      <c r="C10" s="489" t="s">
        <v>299</v>
      </c>
      <c r="D10" s="632">
        <v>1.335</v>
      </c>
      <c r="E10" s="633">
        <v>1.4039999999999999</v>
      </c>
      <c r="F10" s="632">
        <v>1.0329999999999999</v>
      </c>
      <c r="G10" s="633">
        <v>1.04</v>
      </c>
      <c r="H10" s="632">
        <v>0.96699999999999997</v>
      </c>
      <c r="I10" s="648">
        <v>0.96</v>
      </c>
    </row>
    <row r="11" spans="2:9" ht="18" customHeight="1">
      <c r="B11" s="649" t="s">
        <v>284</v>
      </c>
      <c r="C11" s="492" t="s">
        <v>300</v>
      </c>
      <c r="D11" s="634">
        <v>1.657</v>
      </c>
      <c r="E11" s="635">
        <v>1.7929999999999999</v>
      </c>
      <c r="F11" s="634">
        <v>1.0660000000000001</v>
      </c>
      <c r="G11" s="635">
        <v>1.079</v>
      </c>
      <c r="H11" s="634">
        <v>0.93400000000000005</v>
      </c>
      <c r="I11" s="650">
        <v>0.92100000000000004</v>
      </c>
    </row>
    <row r="12" spans="2:9" ht="18" customHeight="1">
      <c r="B12" s="647" t="s">
        <v>285</v>
      </c>
      <c r="C12" s="489" t="s">
        <v>301</v>
      </c>
      <c r="D12" s="632">
        <v>1.1399999999999999</v>
      </c>
      <c r="E12" s="633">
        <v>1.169</v>
      </c>
      <c r="F12" s="632">
        <v>1.014</v>
      </c>
      <c r="G12" s="633">
        <v>1.0169999999999999</v>
      </c>
      <c r="H12" s="632">
        <v>0.98599999999999999</v>
      </c>
      <c r="I12" s="648">
        <v>0.98299999999999998</v>
      </c>
    </row>
    <row r="13" spans="2:9" ht="18" customHeight="1">
      <c r="B13" s="649" t="s">
        <v>286</v>
      </c>
      <c r="C13" s="492" t="s">
        <v>302</v>
      </c>
      <c r="D13" s="634">
        <v>1.4970000000000001</v>
      </c>
      <c r="E13" s="635">
        <v>1.599</v>
      </c>
      <c r="F13" s="634">
        <v>1.05</v>
      </c>
      <c r="G13" s="635">
        <v>1.06</v>
      </c>
      <c r="H13" s="634">
        <v>0.95</v>
      </c>
      <c r="I13" s="650">
        <v>0.94</v>
      </c>
    </row>
    <row r="14" spans="2:9">
      <c r="B14" s="647" t="s">
        <v>287</v>
      </c>
      <c r="C14" s="489" t="s">
        <v>303</v>
      </c>
      <c r="D14" s="632">
        <v>2.2989999999999999</v>
      </c>
      <c r="E14" s="633">
        <v>2.5670000000000002</v>
      </c>
      <c r="F14" s="632">
        <v>1.1299999999999999</v>
      </c>
      <c r="G14" s="633">
        <v>1.157</v>
      </c>
      <c r="H14" s="632">
        <v>0.89200000000000002</v>
      </c>
      <c r="I14" s="648">
        <v>0.87</v>
      </c>
    </row>
    <row r="15" spans="2:9">
      <c r="B15" s="649" t="s">
        <v>288</v>
      </c>
      <c r="C15" s="492" t="s">
        <v>304</v>
      </c>
      <c r="D15" s="634">
        <v>2.004</v>
      </c>
      <c r="E15" s="635">
        <v>2.2109999999999999</v>
      </c>
      <c r="F15" s="634">
        <v>1.1000000000000001</v>
      </c>
      <c r="G15" s="635">
        <v>1.121</v>
      </c>
      <c r="H15" s="634">
        <v>0.9</v>
      </c>
      <c r="I15" s="650">
        <v>0.879</v>
      </c>
    </row>
    <row r="16" spans="2:9" ht="18" customHeight="1">
      <c r="B16" s="647" t="s">
        <v>289</v>
      </c>
      <c r="C16" s="489" t="s">
        <v>305</v>
      </c>
      <c r="D16" s="632">
        <v>2.3820000000000001</v>
      </c>
      <c r="E16" s="633">
        <v>2.6659999999999999</v>
      </c>
      <c r="F16" s="632">
        <v>1.1379999999999999</v>
      </c>
      <c r="G16" s="633">
        <v>1.167</v>
      </c>
      <c r="H16" s="632">
        <v>0.89200000000000002</v>
      </c>
      <c r="I16" s="648">
        <v>0.87</v>
      </c>
    </row>
    <row r="17" spans="2:9">
      <c r="B17" s="649" t="s">
        <v>290</v>
      </c>
      <c r="C17" s="492" t="s">
        <v>306</v>
      </c>
      <c r="D17" s="634">
        <v>1.9590000000000001</v>
      </c>
      <c r="E17" s="635">
        <v>2.1560000000000001</v>
      </c>
      <c r="F17" s="634">
        <v>1.0960000000000001</v>
      </c>
      <c r="G17" s="635">
        <v>1.1160000000000001</v>
      </c>
      <c r="H17" s="634">
        <v>0.90400000000000003</v>
      </c>
      <c r="I17" s="650">
        <v>0.88400000000000001</v>
      </c>
    </row>
    <row r="18" spans="2:9" ht="18" customHeight="1">
      <c r="B18" s="647" t="s">
        <v>291</v>
      </c>
      <c r="C18" s="489" t="s">
        <v>307</v>
      </c>
      <c r="D18" s="632">
        <v>2.2930000000000001</v>
      </c>
      <c r="E18" s="633">
        <v>2.56</v>
      </c>
      <c r="F18" s="632">
        <v>1.129</v>
      </c>
      <c r="G18" s="633">
        <v>1.1559999999999999</v>
      </c>
      <c r="H18" s="632">
        <v>0.89200000000000002</v>
      </c>
      <c r="I18" s="648">
        <v>0.87</v>
      </c>
    </row>
    <row r="19" spans="2:9" ht="18" customHeight="1">
      <c r="B19" s="649" t="s">
        <v>292</v>
      </c>
      <c r="C19" s="492" t="s">
        <v>308</v>
      </c>
      <c r="D19" s="634">
        <v>2.2549999999999999</v>
      </c>
      <c r="E19" s="635">
        <v>2.5129999999999999</v>
      </c>
      <c r="F19" s="634">
        <v>1.1259999999999999</v>
      </c>
      <c r="G19" s="635">
        <v>1.151</v>
      </c>
      <c r="H19" s="634">
        <v>0.89200000000000002</v>
      </c>
      <c r="I19" s="650">
        <v>0.87</v>
      </c>
    </row>
    <row r="20" spans="2:9" ht="18" customHeight="1">
      <c r="B20" s="647" t="s">
        <v>293</v>
      </c>
      <c r="C20" s="489" t="s">
        <v>309</v>
      </c>
      <c r="D20" s="632">
        <v>2.2469999999999999</v>
      </c>
      <c r="E20" s="633">
        <v>2.504</v>
      </c>
      <c r="F20" s="632">
        <v>1.125</v>
      </c>
      <c r="G20" s="633">
        <v>1.1499999999999999</v>
      </c>
      <c r="H20" s="632">
        <v>0.89200000000000002</v>
      </c>
      <c r="I20" s="648">
        <v>0.87</v>
      </c>
    </row>
    <row r="21" spans="2:9" ht="24">
      <c r="B21" s="649" t="s">
        <v>294</v>
      </c>
      <c r="C21" s="492" t="s">
        <v>310</v>
      </c>
      <c r="D21" s="634">
        <v>1.589</v>
      </c>
      <c r="E21" s="635">
        <v>1.7110000000000001</v>
      </c>
      <c r="F21" s="634">
        <v>1.0589999999999999</v>
      </c>
      <c r="G21" s="635">
        <v>1.071</v>
      </c>
      <c r="H21" s="634">
        <v>0.94099999999999995</v>
      </c>
      <c r="I21" s="650">
        <v>0.92900000000000005</v>
      </c>
    </row>
    <row r="22" spans="2:9" ht="18" customHeight="1" thickBot="1">
      <c r="B22" s="651" t="s">
        <v>295</v>
      </c>
      <c r="C22" s="652" t="s">
        <v>311</v>
      </c>
      <c r="D22" s="653">
        <v>2.19</v>
      </c>
      <c r="E22" s="654">
        <v>2.4350000000000001</v>
      </c>
      <c r="F22" s="653">
        <v>1.119</v>
      </c>
      <c r="G22" s="654">
        <v>1.143</v>
      </c>
      <c r="H22" s="653">
        <v>0.89200000000000002</v>
      </c>
      <c r="I22" s="655">
        <v>0.87</v>
      </c>
    </row>
    <row r="23" spans="2:9" ht="15" thickTop="1"/>
  </sheetData>
  <pageMargins left="0.7" right="0.7" top="0.75" bottom="0.75" header="0.3" footer="0.3"/>
  <pageSetup orientation="portrait" horizontalDpi="4294967293" verticalDpi="0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110"/>
  <sheetViews>
    <sheetView topLeftCell="B2" zoomScale="200" zoomScaleNormal="200" zoomScalePageLayoutView="200" workbookViewId="0">
      <selection activeCell="D52" sqref="D52"/>
    </sheetView>
  </sheetViews>
  <sheetFormatPr baseColWidth="10" defaultRowHeight="14" x14ac:dyDescent="0"/>
  <cols>
    <col min="2" max="2" width="6.83203125" customWidth="1"/>
    <col min="3" max="3" width="20.1640625" customWidth="1"/>
    <col min="4" max="4" width="8.33203125" customWidth="1"/>
    <col min="5" max="5" width="8.1640625" customWidth="1"/>
    <col min="6" max="11" width="7.33203125" customWidth="1"/>
    <col min="12" max="12" width="4.6640625" customWidth="1"/>
    <col min="13" max="15" width="5.6640625" style="663" customWidth="1"/>
    <col min="16" max="16" width="4" style="663" bestFit="1" customWidth="1"/>
    <col min="17" max="17" width="6" style="663" bestFit="1" customWidth="1"/>
    <col min="18" max="18" width="3.6640625" style="663" bestFit="1" customWidth="1"/>
  </cols>
  <sheetData>
    <row r="3" spans="2:7">
      <c r="B3" s="70"/>
      <c r="C3" s="70"/>
      <c r="D3" s="656" t="s">
        <v>327</v>
      </c>
      <c r="E3" s="657"/>
      <c r="F3" s="656" t="s">
        <v>331</v>
      </c>
      <c r="G3" s="659"/>
    </row>
    <row r="4" spans="2:7">
      <c r="B4" s="70"/>
      <c r="C4" s="661" t="s">
        <v>330</v>
      </c>
      <c r="D4" s="641" t="s">
        <v>326</v>
      </c>
      <c r="E4" s="640"/>
      <c r="F4" s="641" t="s">
        <v>332</v>
      </c>
      <c r="G4" s="660"/>
    </row>
    <row r="5" spans="2:7">
      <c r="B5" s="642"/>
      <c r="C5" s="643"/>
      <c r="D5" s="637" t="s">
        <v>324</v>
      </c>
      <c r="E5" s="637" t="s">
        <v>325</v>
      </c>
      <c r="F5" s="637" t="s">
        <v>324</v>
      </c>
      <c r="G5" s="644" t="s">
        <v>325</v>
      </c>
    </row>
    <row r="6" spans="2:7" ht="15" thickBot="1">
      <c r="B6" s="645" t="s">
        <v>316</v>
      </c>
      <c r="C6" s="636" t="s">
        <v>315</v>
      </c>
      <c r="D6" s="638">
        <v>1</v>
      </c>
      <c r="E6" s="638">
        <v>2</v>
      </c>
      <c r="F6" s="638">
        <v>1</v>
      </c>
      <c r="G6" s="646">
        <v>2</v>
      </c>
    </row>
    <row r="7" spans="2:7" ht="15" thickTop="1">
      <c r="B7" s="647" t="s">
        <v>279</v>
      </c>
      <c r="C7" s="489" t="s">
        <v>296</v>
      </c>
      <c r="D7" s="632">
        <v>2.1280000000000001</v>
      </c>
      <c r="E7" s="633">
        <v>2.36</v>
      </c>
      <c r="F7" s="632">
        <v>2.1280000000000001</v>
      </c>
      <c r="G7" s="648">
        <v>2.36</v>
      </c>
    </row>
    <row r="8" spans="2:7">
      <c r="B8" s="649" t="s">
        <v>280</v>
      </c>
      <c r="C8" s="492" t="s">
        <v>297</v>
      </c>
      <c r="D8" s="634">
        <v>3.7869999999999999</v>
      </c>
      <c r="E8" s="635">
        <v>4.3609999999999998</v>
      </c>
      <c r="F8" s="634">
        <v>3.7869999999999999</v>
      </c>
      <c r="G8" s="650">
        <v>4.3609999999999998</v>
      </c>
    </row>
    <row r="9" spans="2:7">
      <c r="B9" s="647" t="s">
        <v>281</v>
      </c>
      <c r="C9" s="489" t="s">
        <v>298</v>
      </c>
      <c r="D9" s="632">
        <v>28.477</v>
      </c>
      <c r="E9" s="633">
        <v>34.136000000000003</v>
      </c>
      <c r="F9" s="632">
        <v>28.477</v>
      </c>
      <c r="G9" s="648">
        <v>34.136000000000003</v>
      </c>
    </row>
    <row r="10" spans="2:7" ht="24">
      <c r="B10" s="649" t="s">
        <v>282</v>
      </c>
      <c r="C10" s="492" t="s">
        <v>312</v>
      </c>
      <c r="D10" s="634">
        <v>2.089</v>
      </c>
      <c r="E10" s="635">
        <v>2.3130000000000002</v>
      </c>
      <c r="F10" s="634">
        <v>2.089</v>
      </c>
      <c r="G10" s="650">
        <v>2.3130000000000002</v>
      </c>
    </row>
    <row r="11" spans="2:7">
      <c r="B11" s="647" t="s">
        <v>283</v>
      </c>
      <c r="C11" s="489" t="s">
        <v>299</v>
      </c>
      <c r="D11" s="632">
        <v>1.335</v>
      </c>
      <c r="E11" s="633">
        <v>1.4039999999999999</v>
      </c>
      <c r="F11" s="632">
        <v>1.335</v>
      </c>
      <c r="G11" s="648">
        <v>1.4039999999999999</v>
      </c>
    </row>
    <row r="12" spans="2:7">
      <c r="B12" s="649" t="s">
        <v>284</v>
      </c>
      <c r="C12" s="492" t="s">
        <v>300</v>
      </c>
      <c r="D12" s="634">
        <v>1.657</v>
      </c>
      <c r="E12" s="635">
        <v>1.7929999999999999</v>
      </c>
      <c r="F12" s="634">
        <v>1.657</v>
      </c>
      <c r="G12" s="650">
        <v>1.7929999999999999</v>
      </c>
    </row>
    <row r="13" spans="2:7">
      <c r="B13" s="647" t="s">
        <v>285</v>
      </c>
      <c r="C13" s="489" t="s">
        <v>301</v>
      </c>
      <c r="D13" s="632">
        <v>1.1399999999999999</v>
      </c>
      <c r="E13" s="633">
        <v>1.169</v>
      </c>
      <c r="F13" s="632">
        <v>1.1399999999999999</v>
      </c>
      <c r="G13" s="648">
        <v>1.169</v>
      </c>
    </row>
    <row r="14" spans="2:7">
      <c r="B14" s="649" t="s">
        <v>286</v>
      </c>
      <c r="C14" s="492" t="s">
        <v>302</v>
      </c>
      <c r="D14" s="634">
        <v>1.4970000000000001</v>
      </c>
      <c r="E14" s="635">
        <v>1.599</v>
      </c>
      <c r="F14" s="634">
        <v>1.4970000000000001</v>
      </c>
      <c r="G14" s="650">
        <v>1.599</v>
      </c>
    </row>
    <row r="15" spans="2:7" ht="24">
      <c r="B15" s="647" t="s">
        <v>287</v>
      </c>
      <c r="C15" s="489" t="s">
        <v>303</v>
      </c>
      <c r="D15" s="632">
        <v>2.2989999999999999</v>
      </c>
      <c r="E15" s="633">
        <v>2.5670000000000002</v>
      </c>
      <c r="F15" s="632">
        <v>2.2989999999999999</v>
      </c>
      <c r="G15" s="648">
        <v>2.5670000000000002</v>
      </c>
    </row>
    <row r="16" spans="2:7" ht="24">
      <c r="B16" s="649" t="s">
        <v>288</v>
      </c>
      <c r="C16" s="492" t="s">
        <v>304</v>
      </c>
      <c r="D16" s="634">
        <v>2.004</v>
      </c>
      <c r="E16" s="635">
        <v>2.2109999999999999</v>
      </c>
      <c r="F16" s="634">
        <v>2.004</v>
      </c>
      <c r="G16" s="650">
        <v>2.2109999999999999</v>
      </c>
    </row>
    <row r="17" spans="2:19">
      <c r="B17" s="647" t="s">
        <v>289</v>
      </c>
      <c r="C17" s="489" t="s">
        <v>305</v>
      </c>
      <c r="D17" s="632">
        <v>2.3820000000000001</v>
      </c>
      <c r="E17" s="633">
        <v>2.6659999999999999</v>
      </c>
      <c r="F17" s="632">
        <v>2.3820000000000001</v>
      </c>
      <c r="G17" s="648">
        <v>2.6659999999999999</v>
      </c>
    </row>
    <row r="18" spans="2:19" ht="24">
      <c r="B18" s="649" t="s">
        <v>290</v>
      </c>
      <c r="C18" s="492" t="s">
        <v>306</v>
      </c>
      <c r="D18" s="634">
        <v>1.9590000000000001</v>
      </c>
      <c r="E18" s="635">
        <v>2.1560000000000001</v>
      </c>
      <c r="F18" s="634">
        <v>1.0960000000000001</v>
      </c>
      <c r="G18" s="650">
        <v>1.1160000000000001</v>
      </c>
    </row>
    <row r="19" spans="2:19">
      <c r="B19" s="647" t="s">
        <v>291</v>
      </c>
      <c r="C19" s="489" t="s">
        <v>307</v>
      </c>
      <c r="D19" s="632">
        <v>2.2930000000000001</v>
      </c>
      <c r="E19" s="633">
        <v>2.56</v>
      </c>
      <c r="F19" s="632">
        <v>1.129</v>
      </c>
      <c r="G19" s="648">
        <v>1.1559999999999999</v>
      </c>
    </row>
    <row r="20" spans="2:19">
      <c r="B20" s="649" t="s">
        <v>292</v>
      </c>
      <c r="C20" s="492" t="s">
        <v>308</v>
      </c>
      <c r="D20" s="634">
        <v>2.2549999999999999</v>
      </c>
      <c r="E20" s="635">
        <v>2.5129999999999999</v>
      </c>
      <c r="F20" s="634">
        <v>1.1259999999999999</v>
      </c>
      <c r="G20" s="650">
        <v>1.151</v>
      </c>
    </row>
    <row r="21" spans="2:19">
      <c r="B21" s="647" t="s">
        <v>293</v>
      </c>
      <c r="C21" s="489" t="s">
        <v>309</v>
      </c>
      <c r="D21" s="632">
        <v>2.2469999999999999</v>
      </c>
      <c r="E21" s="633">
        <v>2.504</v>
      </c>
      <c r="F21" s="632">
        <v>1.125</v>
      </c>
      <c r="G21" s="648">
        <v>1.1499999999999999</v>
      </c>
      <c r="H21" t="s">
        <v>350</v>
      </c>
      <c r="J21" s="663"/>
    </row>
    <row r="22" spans="2:19" ht="36">
      <c r="B22" s="649" t="s">
        <v>294</v>
      </c>
      <c r="C22" s="492" t="s">
        <v>310</v>
      </c>
      <c r="D22" s="634">
        <v>1.589</v>
      </c>
      <c r="E22" s="635">
        <v>1.7110000000000001</v>
      </c>
      <c r="F22" s="634">
        <v>1.589</v>
      </c>
      <c r="G22" s="650">
        <v>1.7110000000000001</v>
      </c>
    </row>
    <row r="23" spans="2:19" ht="25" thickBot="1">
      <c r="B23" s="651" t="s">
        <v>295</v>
      </c>
      <c r="C23" s="652" t="s">
        <v>311</v>
      </c>
      <c r="D23" s="653">
        <v>2.19</v>
      </c>
      <c r="E23" s="654">
        <v>2.4350000000000001</v>
      </c>
      <c r="F23" s="653">
        <v>2.19</v>
      </c>
      <c r="G23" s="655">
        <v>2.4350000000000001</v>
      </c>
    </row>
    <row r="24" spans="2:19" ht="15" thickTop="1"/>
    <row r="25" spans="2:19" ht="14.25" customHeight="1"/>
    <row r="26" spans="2:19">
      <c r="B26" s="664"/>
      <c r="C26" s="664"/>
      <c r="D26" s="665" t="s">
        <v>347</v>
      </c>
      <c r="E26" s="666"/>
      <c r="F26" s="665" t="s">
        <v>348</v>
      </c>
      <c r="G26" s="666"/>
      <c r="H26" s="665" t="s">
        <v>349</v>
      </c>
      <c r="I26" s="666"/>
      <c r="J26" s="665" t="s">
        <v>351</v>
      </c>
      <c r="K26" s="667"/>
    </row>
    <row r="27" spans="2:19">
      <c r="B27" s="664"/>
      <c r="C27" s="668" t="s">
        <v>336</v>
      </c>
      <c r="D27" s="669" t="s">
        <v>334</v>
      </c>
      <c r="E27" s="670"/>
      <c r="F27" s="669" t="s">
        <v>335</v>
      </c>
      <c r="G27" s="670"/>
      <c r="H27" s="669" t="s">
        <v>335</v>
      </c>
      <c r="I27" s="670"/>
      <c r="J27" s="669" t="s">
        <v>352</v>
      </c>
      <c r="K27" s="671"/>
    </row>
    <row r="28" spans="2:19">
      <c r="B28" s="672"/>
      <c r="C28" s="673"/>
      <c r="D28" s="674" t="s">
        <v>269</v>
      </c>
      <c r="E28" s="674" t="s">
        <v>325</v>
      </c>
      <c r="F28" s="674" t="s">
        <v>269</v>
      </c>
      <c r="G28" s="674" t="s">
        <v>325</v>
      </c>
      <c r="H28" s="674" t="s">
        <v>269</v>
      </c>
      <c r="I28" s="674" t="s">
        <v>325</v>
      </c>
      <c r="J28" s="674" t="s">
        <v>269</v>
      </c>
      <c r="K28" s="675" t="s">
        <v>325</v>
      </c>
      <c r="M28" s="781"/>
      <c r="N28" s="781" t="s">
        <v>395</v>
      </c>
      <c r="O28" s="781"/>
      <c r="P28" s="781"/>
      <c r="Q28" s="781" t="s">
        <v>325</v>
      </c>
      <c r="R28" s="782"/>
    </row>
    <row r="29" spans="2:19" ht="15" thickBot="1">
      <c r="B29" s="676" t="s">
        <v>316</v>
      </c>
      <c r="C29" s="677" t="s">
        <v>315</v>
      </c>
      <c r="D29" s="678">
        <v>1</v>
      </c>
      <c r="E29" s="678">
        <v>2</v>
      </c>
      <c r="F29" s="678">
        <v>1</v>
      </c>
      <c r="G29" s="678">
        <v>2</v>
      </c>
      <c r="H29" s="678">
        <v>1</v>
      </c>
      <c r="I29" s="678">
        <v>2</v>
      </c>
      <c r="J29" s="678">
        <v>1</v>
      </c>
      <c r="K29" s="679">
        <v>2</v>
      </c>
      <c r="M29" s="783" t="s">
        <v>396</v>
      </c>
      <c r="N29" s="783" t="s">
        <v>397</v>
      </c>
      <c r="O29" s="783" t="s">
        <v>398</v>
      </c>
      <c r="P29" s="783" t="s">
        <v>396</v>
      </c>
      <c r="Q29" s="783" t="s">
        <v>399</v>
      </c>
      <c r="R29" s="783" t="s">
        <v>398</v>
      </c>
    </row>
    <row r="30" spans="2:19" ht="15" thickTop="1">
      <c r="B30" s="680" t="s">
        <v>279</v>
      </c>
      <c r="C30" s="681" t="s">
        <v>296</v>
      </c>
      <c r="D30" s="682">
        <v>2.1280000000000001</v>
      </c>
      <c r="E30" s="683">
        <v>2.36</v>
      </c>
      <c r="F30" s="682">
        <v>1.931</v>
      </c>
      <c r="G30" s="682">
        <v>7.202</v>
      </c>
      <c r="H30" s="684">
        <v>2.2589999999999999</v>
      </c>
      <c r="I30" s="684">
        <v>8.1739999999999995</v>
      </c>
      <c r="J30" s="685">
        <v>3.2210000000000001</v>
      </c>
      <c r="K30" s="686">
        <v>18.422000000000001</v>
      </c>
      <c r="M30" s="784" t="s">
        <v>400</v>
      </c>
      <c r="N30" s="784" t="s">
        <v>401</v>
      </c>
      <c r="O30" s="784" t="s">
        <v>401</v>
      </c>
      <c r="P30" s="784"/>
      <c r="Q30" s="784"/>
      <c r="R30" s="784"/>
      <c r="S30" s="785"/>
    </row>
    <row r="31" spans="2:19">
      <c r="B31" s="687" t="s">
        <v>280</v>
      </c>
      <c r="C31" s="688" t="s">
        <v>297</v>
      </c>
      <c r="D31" s="689">
        <v>3.7869999999999999</v>
      </c>
      <c r="E31" s="690">
        <v>4.3609999999999998</v>
      </c>
      <c r="F31" s="689">
        <v>3.0179999999999998</v>
      </c>
      <c r="G31" s="689">
        <v>21.692</v>
      </c>
      <c r="H31" s="691">
        <v>3.1640000000000001</v>
      </c>
      <c r="I31" s="691">
        <v>16.878</v>
      </c>
      <c r="J31" s="692">
        <v>2.9510000000000001</v>
      </c>
      <c r="K31" s="693">
        <v>14.93</v>
      </c>
      <c r="M31" s="784" t="s">
        <v>400</v>
      </c>
      <c r="N31" s="784" t="s">
        <v>400</v>
      </c>
      <c r="O31" s="784" t="s">
        <v>400</v>
      </c>
      <c r="P31" s="784"/>
      <c r="Q31" s="784"/>
      <c r="R31" s="784"/>
      <c r="S31" s="785"/>
    </row>
    <row r="32" spans="2:19" ht="22.5" customHeight="1">
      <c r="B32" s="680" t="s">
        <v>281</v>
      </c>
      <c r="C32" s="681" t="s">
        <v>298</v>
      </c>
      <c r="D32" s="682">
        <v>28.477</v>
      </c>
      <c r="E32" s="683">
        <v>34.136000000000003</v>
      </c>
      <c r="F32" s="685">
        <v>0.878</v>
      </c>
      <c r="G32" s="685">
        <v>0.59699999999999998</v>
      </c>
      <c r="H32" s="685">
        <v>0.93200000000000005</v>
      </c>
      <c r="I32" s="685">
        <v>0.77700000000000002</v>
      </c>
      <c r="J32" s="685">
        <v>0.95799999999999996</v>
      </c>
      <c r="K32" s="686">
        <v>0.872</v>
      </c>
      <c r="M32" s="784" t="s">
        <v>400</v>
      </c>
      <c r="N32" s="784" t="s">
        <v>400</v>
      </c>
      <c r="O32" s="784" t="s">
        <v>400</v>
      </c>
      <c r="P32" s="784"/>
      <c r="Q32" s="784"/>
      <c r="R32" s="784"/>
      <c r="S32" s="785"/>
    </row>
    <row r="33" spans="2:19" ht="22">
      <c r="B33" s="687" t="s">
        <v>282</v>
      </c>
      <c r="C33" s="688" t="s">
        <v>312</v>
      </c>
      <c r="D33" s="689">
        <v>2.089</v>
      </c>
      <c r="E33" s="690">
        <v>2.3130000000000002</v>
      </c>
      <c r="F33" s="689">
        <v>1.7210000000000001</v>
      </c>
      <c r="G33" s="689">
        <v>5.3410000000000002</v>
      </c>
      <c r="H33" s="692">
        <v>2.13</v>
      </c>
      <c r="I33" s="692">
        <v>7.1870000000000003</v>
      </c>
      <c r="J33" s="692">
        <v>3.0449999999999999</v>
      </c>
      <c r="K33" s="693">
        <v>16.026</v>
      </c>
      <c r="M33" s="784" t="s">
        <v>400</v>
      </c>
      <c r="N33" s="784" t="s">
        <v>401</v>
      </c>
      <c r="O33" s="784" t="s">
        <v>401</v>
      </c>
      <c r="P33" s="784"/>
      <c r="Q33" s="784"/>
      <c r="R33" s="784"/>
      <c r="S33" s="785"/>
    </row>
    <row r="34" spans="2:19">
      <c r="B34" s="680" t="s">
        <v>283</v>
      </c>
      <c r="C34" s="681" t="s">
        <v>299</v>
      </c>
      <c r="D34" s="682">
        <v>1.335</v>
      </c>
      <c r="E34" s="683">
        <v>1.4039999999999999</v>
      </c>
      <c r="F34" s="682">
        <v>1.5089999999999999</v>
      </c>
      <c r="G34" s="682">
        <v>3.7280000000000002</v>
      </c>
      <c r="H34" s="685">
        <v>1.5189999999999999</v>
      </c>
      <c r="I34" s="685">
        <v>3.3010000000000002</v>
      </c>
      <c r="J34" s="685">
        <v>1.3740000000000001</v>
      </c>
      <c r="K34" s="686">
        <v>2.4769999999999999</v>
      </c>
      <c r="M34" s="784" t="s">
        <v>401</v>
      </c>
      <c r="N34" s="784" t="s">
        <v>401</v>
      </c>
      <c r="O34" s="784" t="s">
        <v>401</v>
      </c>
      <c r="P34" s="784"/>
      <c r="Q34" s="784"/>
      <c r="R34" s="784"/>
      <c r="S34" s="785"/>
    </row>
    <row r="35" spans="2:19">
      <c r="B35" s="687" t="s">
        <v>284</v>
      </c>
      <c r="C35" s="688" t="s">
        <v>300</v>
      </c>
      <c r="D35" s="689">
        <v>1.657</v>
      </c>
      <c r="E35" s="690">
        <v>1.7929999999999999</v>
      </c>
      <c r="F35" s="689">
        <v>1.6459999999999999</v>
      </c>
      <c r="G35" s="689">
        <v>4.7370000000000001</v>
      </c>
      <c r="H35" s="689">
        <v>1.575</v>
      </c>
      <c r="I35" s="689">
        <v>3.5880000000000001</v>
      </c>
      <c r="J35" s="692">
        <v>1.4970000000000001</v>
      </c>
      <c r="K35" s="693">
        <v>2.68</v>
      </c>
      <c r="M35" s="784" t="s">
        <v>400</v>
      </c>
      <c r="N35" s="784" t="s">
        <v>400</v>
      </c>
      <c r="O35" s="784" t="s">
        <v>400</v>
      </c>
      <c r="P35" s="784"/>
      <c r="Q35" s="784"/>
      <c r="R35" s="784"/>
      <c r="S35" s="785"/>
    </row>
    <row r="36" spans="2:19">
      <c r="B36" s="680" t="s">
        <v>285</v>
      </c>
      <c r="C36" s="681" t="s">
        <v>301</v>
      </c>
      <c r="D36" s="682">
        <v>1.1399999999999999</v>
      </c>
      <c r="E36" s="683">
        <v>1.173</v>
      </c>
      <c r="F36" s="682">
        <v>1.74</v>
      </c>
      <c r="G36" s="682">
        <v>4.0750000000000002</v>
      </c>
      <c r="H36" s="682">
        <v>1.08</v>
      </c>
      <c r="I36" s="682">
        <v>1.288</v>
      </c>
      <c r="J36" s="682">
        <v>1.0509999999999999</v>
      </c>
      <c r="K36" s="694">
        <v>1.1890000000000001</v>
      </c>
      <c r="M36" s="784" t="s">
        <v>401</v>
      </c>
      <c r="N36" s="784" t="s">
        <v>400</v>
      </c>
      <c r="O36" s="784" t="s">
        <v>400</v>
      </c>
      <c r="P36" s="784"/>
      <c r="Q36" s="784"/>
      <c r="R36" s="784"/>
      <c r="S36" s="785"/>
    </row>
    <row r="37" spans="2:19">
      <c r="B37" s="687" t="s">
        <v>286</v>
      </c>
      <c r="C37" s="688" t="s">
        <v>302</v>
      </c>
      <c r="D37" s="689">
        <v>1.4970000000000001</v>
      </c>
      <c r="E37" s="690">
        <v>1.599</v>
      </c>
      <c r="F37" s="689">
        <v>1.6140000000000001</v>
      </c>
      <c r="G37" s="689">
        <v>4.4909999999999997</v>
      </c>
      <c r="H37" s="692">
        <v>1.72</v>
      </c>
      <c r="I37" s="692">
        <v>4.4550000000000001</v>
      </c>
      <c r="J37" s="692">
        <v>1.74</v>
      </c>
      <c r="K37" s="693">
        <v>4.3520000000000003</v>
      </c>
      <c r="M37" s="784" t="s">
        <v>401</v>
      </c>
      <c r="N37" s="784" t="s">
        <v>401</v>
      </c>
      <c r="O37" s="784" t="s">
        <v>401</v>
      </c>
      <c r="P37" s="784"/>
      <c r="Q37" s="784"/>
      <c r="R37" s="784"/>
      <c r="S37" s="785"/>
    </row>
    <row r="38" spans="2:19" ht="22">
      <c r="B38" s="680" t="s">
        <v>287</v>
      </c>
      <c r="C38" s="681" t="s">
        <v>303</v>
      </c>
      <c r="D38" s="682">
        <v>2.2989999999999999</v>
      </c>
      <c r="E38" s="683">
        <v>2.5670000000000002</v>
      </c>
      <c r="F38" s="682">
        <v>1.748</v>
      </c>
      <c r="G38" s="682">
        <v>5.556</v>
      </c>
      <c r="H38" s="682">
        <v>2.1190000000000002</v>
      </c>
      <c r="I38" s="682">
        <v>7.1040000000000001</v>
      </c>
      <c r="J38" s="685">
        <v>2.169</v>
      </c>
      <c r="K38" s="686">
        <v>6.5369999999999999</v>
      </c>
      <c r="M38" s="784" t="s">
        <v>400</v>
      </c>
      <c r="N38" s="784" t="s">
        <v>400</v>
      </c>
      <c r="O38" s="784" t="s">
        <v>400</v>
      </c>
      <c r="P38" s="784"/>
      <c r="Q38" s="784"/>
      <c r="R38" s="784"/>
      <c r="S38" s="785"/>
    </row>
    <row r="39" spans="2:19" ht="22">
      <c r="B39" s="687" t="s">
        <v>288</v>
      </c>
      <c r="C39" s="688" t="s">
        <v>304</v>
      </c>
      <c r="D39" s="689">
        <v>2.004</v>
      </c>
      <c r="E39" s="690">
        <v>2.2109999999999999</v>
      </c>
      <c r="F39" s="689">
        <v>1.548</v>
      </c>
      <c r="G39" s="689">
        <v>4.0039999999999996</v>
      </c>
      <c r="H39" s="692">
        <v>2.16</v>
      </c>
      <c r="I39" s="692">
        <v>7.5279999999999996</v>
      </c>
      <c r="J39" s="692">
        <v>2.2229999999999999</v>
      </c>
      <c r="K39" s="693">
        <v>6.35</v>
      </c>
      <c r="M39" s="784" t="s">
        <v>400</v>
      </c>
      <c r="N39" s="784" t="s">
        <v>401</v>
      </c>
      <c r="O39" s="784" t="s">
        <v>401</v>
      </c>
      <c r="P39" s="784"/>
      <c r="Q39" s="784"/>
      <c r="R39" s="784"/>
      <c r="S39" s="785"/>
    </row>
    <row r="40" spans="2:19" ht="28.5" customHeight="1">
      <c r="B40" s="680" t="s">
        <v>289</v>
      </c>
      <c r="C40" s="681" t="s">
        <v>305</v>
      </c>
      <c r="D40" s="682">
        <v>2.3820000000000001</v>
      </c>
      <c r="E40" s="683">
        <v>2.6659999999999999</v>
      </c>
      <c r="F40" s="685">
        <v>2.4529999999999998</v>
      </c>
      <c r="G40" s="685">
        <v>13.066000000000001</v>
      </c>
      <c r="H40" s="685">
        <v>2.5190000000000001</v>
      </c>
      <c r="I40" s="685">
        <v>10.352</v>
      </c>
      <c r="J40" s="685">
        <v>2.581</v>
      </c>
      <c r="K40" s="686">
        <v>8.9580000000000002</v>
      </c>
      <c r="M40" s="784" t="s">
        <v>401</v>
      </c>
      <c r="N40" s="784" t="s">
        <v>401</v>
      </c>
      <c r="O40" s="784" t="s">
        <v>401</v>
      </c>
      <c r="P40" s="784"/>
      <c r="Q40" s="784"/>
      <c r="R40" s="784"/>
      <c r="S40" s="785"/>
    </row>
    <row r="41" spans="2:19" ht="22">
      <c r="B41" s="687" t="s">
        <v>290</v>
      </c>
      <c r="C41" s="688" t="s">
        <v>306</v>
      </c>
      <c r="D41" s="689">
        <v>1.9590000000000001</v>
      </c>
      <c r="E41" s="690">
        <v>2.1560000000000001</v>
      </c>
      <c r="F41" s="689">
        <v>2.6960000000000002</v>
      </c>
      <c r="G41" s="689">
        <v>16.434999999999999</v>
      </c>
      <c r="H41" s="692">
        <v>1.367</v>
      </c>
      <c r="I41" s="692">
        <v>2.5259999999999998</v>
      </c>
      <c r="J41" s="692">
        <v>2.9329999999999998</v>
      </c>
      <c r="K41" s="693">
        <v>14.288</v>
      </c>
      <c r="M41" s="784" t="s">
        <v>401</v>
      </c>
      <c r="N41" s="784" t="s">
        <v>400</v>
      </c>
      <c r="O41" s="784" t="s">
        <v>401</v>
      </c>
      <c r="P41" s="784"/>
      <c r="Q41" s="784"/>
      <c r="R41" s="784"/>
      <c r="S41" s="785"/>
    </row>
    <row r="42" spans="2:19">
      <c r="B42" s="680" t="s">
        <v>291</v>
      </c>
      <c r="C42" s="681" t="s">
        <v>307</v>
      </c>
      <c r="D42" s="682">
        <v>2.2930000000000001</v>
      </c>
      <c r="E42" s="683">
        <v>2.56</v>
      </c>
      <c r="F42" s="682">
        <v>1.304</v>
      </c>
      <c r="G42" s="682">
        <v>2.4319999999999999</v>
      </c>
      <c r="H42" s="682">
        <v>1.389</v>
      </c>
      <c r="I42" s="682">
        <v>2.6219999999999999</v>
      </c>
      <c r="J42" s="682">
        <v>1.583</v>
      </c>
      <c r="K42" s="694">
        <v>3.0209999999999999</v>
      </c>
      <c r="M42" s="784" t="s">
        <v>400</v>
      </c>
      <c r="N42" s="784" t="s">
        <v>400</v>
      </c>
      <c r="O42" s="784" t="s">
        <v>400</v>
      </c>
      <c r="P42" s="784"/>
      <c r="Q42" s="784"/>
      <c r="R42" s="784"/>
      <c r="S42" s="785"/>
    </row>
    <row r="43" spans="2:19">
      <c r="B43" s="687" t="s">
        <v>292</v>
      </c>
      <c r="C43" s="688" t="s">
        <v>308</v>
      </c>
      <c r="D43" s="689">
        <v>2.2549999999999999</v>
      </c>
      <c r="E43" s="690">
        <v>2.5129999999999999</v>
      </c>
      <c r="F43" s="689">
        <v>1.2749999999999999</v>
      </c>
      <c r="G43" s="689">
        <v>2.2719999999999998</v>
      </c>
      <c r="H43" s="689">
        <v>1.36</v>
      </c>
      <c r="I43" s="689">
        <v>2.4809999999999999</v>
      </c>
      <c r="J43" s="689">
        <v>1.5589999999999999</v>
      </c>
      <c r="K43" s="695">
        <v>2.9239999999999999</v>
      </c>
      <c r="M43" s="784" t="s">
        <v>400</v>
      </c>
      <c r="N43" s="784" t="s">
        <v>400</v>
      </c>
      <c r="O43" s="784" t="s">
        <v>400</v>
      </c>
      <c r="P43" s="784"/>
      <c r="Q43" s="784"/>
      <c r="R43" s="784"/>
      <c r="S43" s="785"/>
    </row>
    <row r="44" spans="2:19">
      <c r="B44" s="680" t="s">
        <v>293</v>
      </c>
      <c r="C44" s="681" t="s">
        <v>309</v>
      </c>
      <c r="D44" s="682">
        <v>2.2469999999999999</v>
      </c>
      <c r="E44" s="683">
        <v>2.504</v>
      </c>
      <c r="F44" s="682">
        <v>1.4330000000000001</v>
      </c>
      <c r="G44" s="682">
        <v>3.22</v>
      </c>
      <c r="H44" s="682">
        <v>1.554</v>
      </c>
      <c r="I44" s="682">
        <v>3.47</v>
      </c>
      <c r="J44" s="682">
        <v>1.7869999999999999</v>
      </c>
      <c r="K44" s="694">
        <v>3.911</v>
      </c>
      <c r="M44" s="784" t="s">
        <v>400</v>
      </c>
      <c r="N44" s="784" t="s">
        <v>400</v>
      </c>
      <c r="O44" s="784" t="s">
        <v>400</v>
      </c>
      <c r="P44" s="784"/>
      <c r="Q44" s="784"/>
      <c r="R44" s="784"/>
      <c r="S44" s="785"/>
    </row>
    <row r="45" spans="2:19" ht="22">
      <c r="B45" s="687" t="s">
        <v>294</v>
      </c>
      <c r="C45" s="688" t="s">
        <v>310</v>
      </c>
      <c r="D45" s="689">
        <v>1.589</v>
      </c>
      <c r="E45" s="690">
        <v>1.7110000000000001</v>
      </c>
      <c r="F45" s="689">
        <v>1.772</v>
      </c>
      <c r="G45" s="689">
        <v>5.7590000000000003</v>
      </c>
      <c r="H45" s="692">
        <v>1.97</v>
      </c>
      <c r="I45" s="692">
        <v>6.2050000000000001</v>
      </c>
      <c r="J45" s="692">
        <v>1.9239999999999999</v>
      </c>
      <c r="K45" s="693">
        <v>5.4820000000000002</v>
      </c>
      <c r="M45" s="784" t="s">
        <v>401</v>
      </c>
      <c r="N45" s="784" t="s">
        <v>401</v>
      </c>
      <c r="O45" s="784" t="s">
        <v>401</v>
      </c>
      <c r="P45" s="784"/>
      <c r="Q45" s="784"/>
      <c r="R45" s="784"/>
      <c r="S45" s="785"/>
    </row>
    <row r="46" spans="2:19" ht="23" thickBot="1">
      <c r="B46" s="696" t="s">
        <v>295</v>
      </c>
      <c r="C46" s="697" t="s">
        <v>311</v>
      </c>
      <c r="D46" s="698">
        <v>2.19</v>
      </c>
      <c r="E46" s="699">
        <v>2.4350000000000001</v>
      </c>
      <c r="F46" s="698">
        <v>1.234</v>
      </c>
      <c r="G46" s="698">
        <v>2.0499999999999998</v>
      </c>
      <c r="H46" s="698">
        <v>1.2929999999999999</v>
      </c>
      <c r="I46" s="698">
        <v>2.17</v>
      </c>
      <c r="J46" s="698">
        <v>1.4370000000000001</v>
      </c>
      <c r="K46" s="700">
        <v>2.2450000000000001</v>
      </c>
      <c r="M46" s="784" t="s">
        <v>400</v>
      </c>
      <c r="N46" s="784" t="s">
        <v>402</v>
      </c>
      <c r="O46" s="784" t="s">
        <v>400</v>
      </c>
      <c r="P46" s="784"/>
      <c r="Q46" s="784"/>
      <c r="R46" s="784"/>
      <c r="S46" s="785"/>
    </row>
    <row r="47" spans="2:19" ht="15" thickTop="1"/>
    <row r="49" spans="3:6" ht="15" thickBot="1"/>
    <row r="50" spans="3:6" ht="34.5" customHeight="1" thickTop="1" thickBot="1">
      <c r="C50" s="744"/>
      <c r="D50" s="796" t="s">
        <v>374</v>
      </c>
      <c r="E50" s="796"/>
      <c r="F50" s="797"/>
    </row>
    <row r="51" spans="3:6" ht="16" thickBot="1">
      <c r="C51" s="745" t="s">
        <v>337</v>
      </c>
      <c r="D51" s="746" t="s">
        <v>338</v>
      </c>
      <c r="E51" s="747" t="s">
        <v>339</v>
      </c>
      <c r="F51" s="748" t="s">
        <v>340</v>
      </c>
    </row>
    <row r="52" spans="3:6" ht="17" thickTop="1" thickBot="1">
      <c r="C52" s="749" t="s">
        <v>341</v>
      </c>
      <c r="D52" s="750">
        <v>0.85</v>
      </c>
      <c r="E52" s="750">
        <v>1.42</v>
      </c>
      <c r="F52" s="751">
        <v>1.99</v>
      </c>
    </row>
    <row r="53" spans="3:6" ht="16" thickBot="1">
      <c r="C53" s="752" t="s">
        <v>342</v>
      </c>
      <c r="D53" s="753">
        <v>0.15</v>
      </c>
      <c r="E53" s="753">
        <v>0.31</v>
      </c>
      <c r="F53" s="754">
        <v>3.51</v>
      </c>
    </row>
    <row r="54" spans="3:6" ht="16" thickBot="1">
      <c r="C54" s="749" t="s">
        <v>343</v>
      </c>
      <c r="D54" s="750">
        <v>0.25</v>
      </c>
      <c r="E54" s="750">
        <v>0.5</v>
      </c>
      <c r="F54" s="751">
        <v>1.1000000000000001</v>
      </c>
    </row>
    <row r="55" spans="3:6" ht="16" thickBot="1">
      <c r="C55" s="752" t="s">
        <v>393</v>
      </c>
      <c r="D55" s="753">
        <v>1.1000000000000001</v>
      </c>
      <c r="E55" s="753">
        <v>3.05</v>
      </c>
      <c r="F55" s="754">
        <v>5</v>
      </c>
    </row>
    <row r="56" spans="3:6" ht="16" thickBot="1">
      <c r="C56" s="749" t="s">
        <v>394</v>
      </c>
      <c r="D56" s="750">
        <v>0.5</v>
      </c>
      <c r="E56" s="750">
        <v>2.0099999999999998</v>
      </c>
      <c r="F56" s="751">
        <v>8.39</v>
      </c>
    </row>
    <row r="57" spans="3:6" ht="29" thickBot="1">
      <c r="C57" s="755" t="s">
        <v>344</v>
      </c>
      <c r="D57" s="753">
        <v>0.6</v>
      </c>
      <c r="E57" s="753">
        <v>2.58</v>
      </c>
      <c r="F57" s="754">
        <v>4.5599999999999996</v>
      </c>
    </row>
    <row r="58" spans="3:6" ht="31" thickBot="1">
      <c r="C58" s="749" t="s">
        <v>370</v>
      </c>
      <c r="D58" s="750">
        <v>1.58</v>
      </c>
      <c r="E58" s="750">
        <v>3.15</v>
      </c>
      <c r="F58" s="751">
        <v>6.3</v>
      </c>
    </row>
    <row r="59" spans="3:6" ht="16" thickBot="1">
      <c r="C59" s="752" t="s">
        <v>345</v>
      </c>
      <c r="D59" s="753">
        <v>0.13</v>
      </c>
      <c r="E59" s="753">
        <v>3.55</v>
      </c>
      <c r="F59" s="754">
        <v>6.97</v>
      </c>
    </row>
    <row r="60" spans="3:6" ht="31" thickBot="1">
      <c r="C60" s="756" t="s">
        <v>346</v>
      </c>
      <c r="D60" s="757">
        <v>0.9</v>
      </c>
      <c r="E60" s="757">
        <v>2</v>
      </c>
      <c r="F60" s="758">
        <v>4</v>
      </c>
    </row>
    <row r="61" spans="3:6" ht="16" thickBot="1">
      <c r="C61" s="759" t="s">
        <v>371</v>
      </c>
      <c r="D61" s="760">
        <v>1.18</v>
      </c>
      <c r="E61" s="760">
        <v>2.36</v>
      </c>
      <c r="F61" s="761">
        <v>4.72</v>
      </c>
    </row>
    <row r="62" spans="3:6" ht="16" thickBot="1">
      <c r="C62" s="762" t="s">
        <v>372</v>
      </c>
      <c r="D62" s="763">
        <v>1.18</v>
      </c>
      <c r="E62" s="763">
        <v>2.36</v>
      </c>
      <c r="F62" s="764">
        <v>4.72</v>
      </c>
    </row>
    <row r="63" spans="3:6" ht="15" thickTop="1"/>
    <row r="65" spans="2:10">
      <c r="C65" s="477" t="s">
        <v>367</v>
      </c>
    </row>
    <row r="66" spans="2:10">
      <c r="C66" s="477" t="s">
        <v>368</v>
      </c>
    </row>
    <row r="67" spans="2:10">
      <c r="C67" s="477" t="s">
        <v>369</v>
      </c>
    </row>
    <row r="68" spans="2:10">
      <c r="C68" s="477"/>
    </row>
    <row r="69" spans="2:10">
      <c r="C69" s="477"/>
    </row>
    <row r="70" spans="2:10" ht="28.5" customHeight="1">
      <c r="B70" s="765"/>
      <c r="C70" s="766"/>
      <c r="D70" s="798" t="s">
        <v>373</v>
      </c>
      <c r="E70" s="798"/>
      <c r="F70" s="799"/>
    </row>
    <row r="71" spans="2:10">
      <c r="B71" s="767" t="s">
        <v>269</v>
      </c>
      <c r="C71" s="768" t="s">
        <v>337</v>
      </c>
      <c r="D71" s="769" t="s">
        <v>338</v>
      </c>
      <c r="E71" s="769" t="s">
        <v>339</v>
      </c>
      <c r="F71" s="770" t="s">
        <v>340</v>
      </c>
    </row>
    <row r="72" spans="2:10">
      <c r="B72" s="771" t="s">
        <v>375</v>
      </c>
      <c r="C72" s="772" t="s">
        <v>296</v>
      </c>
      <c r="D72" s="775">
        <v>0.85</v>
      </c>
      <c r="E72" s="775">
        <v>1.42</v>
      </c>
      <c r="F72" s="776">
        <v>1.99</v>
      </c>
      <c r="J72">
        <v>1.5</v>
      </c>
    </row>
    <row r="73" spans="2:10">
      <c r="B73" s="771" t="s">
        <v>376</v>
      </c>
      <c r="C73" s="772" t="s">
        <v>297</v>
      </c>
      <c r="D73" s="775" t="s">
        <v>392</v>
      </c>
      <c r="E73" s="775" t="s">
        <v>392</v>
      </c>
      <c r="F73" s="776" t="s">
        <v>392</v>
      </c>
    </row>
    <row r="74" spans="2:10">
      <c r="B74" s="771" t="s">
        <v>377</v>
      </c>
      <c r="C74" s="772" t="s">
        <v>298</v>
      </c>
      <c r="D74" s="775">
        <v>1.18</v>
      </c>
      <c r="E74" s="775">
        <v>2.36</v>
      </c>
      <c r="F74" s="776">
        <v>4.72</v>
      </c>
    </row>
    <row r="75" spans="2:10" ht="24">
      <c r="B75" s="771" t="s">
        <v>378</v>
      </c>
      <c r="C75" s="772" t="s">
        <v>312</v>
      </c>
      <c r="D75" s="775">
        <v>0.15</v>
      </c>
      <c r="E75" s="775">
        <v>0.31</v>
      </c>
      <c r="F75" s="776">
        <v>3.51</v>
      </c>
      <c r="J75">
        <v>1.5</v>
      </c>
    </row>
    <row r="76" spans="2:10">
      <c r="B76" s="771" t="s">
        <v>379</v>
      </c>
      <c r="C76" s="772" t="s">
        <v>299</v>
      </c>
      <c r="D76" s="777">
        <f>SUM(D57:D59)/3</f>
        <v>0.77</v>
      </c>
      <c r="E76" s="777">
        <f t="shared" ref="E76:F76" si="0">SUM(E57:E59)/3</f>
        <v>3.0933333333333337</v>
      </c>
      <c r="F76" s="778">
        <f t="shared" si="0"/>
        <v>5.9433333333333325</v>
      </c>
      <c r="H76">
        <v>0.77</v>
      </c>
      <c r="I76">
        <f>(H76+J76)/2</f>
        <v>1.085</v>
      </c>
      <c r="J76">
        <v>1.4</v>
      </c>
    </row>
    <row r="77" spans="2:10">
      <c r="B77" s="771" t="s">
        <v>380</v>
      </c>
      <c r="C77" s="772" t="s">
        <v>300</v>
      </c>
      <c r="D77" s="775" t="s">
        <v>392</v>
      </c>
      <c r="E77" s="775" t="s">
        <v>392</v>
      </c>
      <c r="F77" s="776" t="s">
        <v>392</v>
      </c>
    </row>
    <row r="78" spans="2:10">
      <c r="B78" s="771" t="s">
        <v>381</v>
      </c>
      <c r="C78" s="772" t="s">
        <v>301</v>
      </c>
      <c r="D78" s="775">
        <v>1.1000000000000001</v>
      </c>
      <c r="E78" s="775">
        <v>3.05</v>
      </c>
      <c r="F78" s="776">
        <v>5</v>
      </c>
    </row>
    <row r="79" spans="2:10">
      <c r="B79" s="771" t="s">
        <v>382</v>
      </c>
      <c r="C79" s="772" t="s">
        <v>302</v>
      </c>
      <c r="D79" s="775">
        <v>0.9</v>
      </c>
      <c r="E79" s="775">
        <v>2</v>
      </c>
      <c r="F79" s="776">
        <v>4</v>
      </c>
      <c r="H79">
        <v>0.9</v>
      </c>
      <c r="I79">
        <f>(H79+J79)/2</f>
        <v>1.2</v>
      </c>
      <c r="J79">
        <v>1.5</v>
      </c>
    </row>
    <row r="80" spans="2:10" ht="24">
      <c r="B80" s="771" t="s">
        <v>383</v>
      </c>
      <c r="C80" s="772" t="s">
        <v>303</v>
      </c>
      <c r="D80" s="775">
        <v>0.9</v>
      </c>
      <c r="E80" s="775">
        <v>2</v>
      </c>
      <c r="F80" s="776">
        <v>4</v>
      </c>
    </row>
    <row r="81" spans="2:10" ht="24">
      <c r="B81" s="771" t="s">
        <v>384</v>
      </c>
      <c r="C81" s="772" t="s">
        <v>359</v>
      </c>
      <c r="D81" s="775">
        <v>0.5</v>
      </c>
      <c r="E81" s="775">
        <v>2.0099999999999998</v>
      </c>
      <c r="F81" s="776">
        <v>8.39</v>
      </c>
      <c r="H81">
        <v>0.5</v>
      </c>
      <c r="I81">
        <f>(H81+J81)/2</f>
        <v>0.95</v>
      </c>
      <c r="J81">
        <v>1.4</v>
      </c>
    </row>
    <row r="82" spans="2:10">
      <c r="B82" s="771" t="s">
        <v>385</v>
      </c>
      <c r="C82" s="772" t="s">
        <v>305</v>
      </c>
      <c r="D82" s="775" t="s">
        <v>392</v>
      </c>
      <c r="E82" s="775" t="s">
        <v>392</v>
      </c>
      <c r="F82" s="776" t="s">
        <v>392</v>
      </c>
    </row>
    <row r="83" spans="2:10" ht="24">
      <c r="B83" s="771" t="s">
        <v>386</v>
      </c>
      <c r="C83" s="772" t="s">
        <v>306</v>
      </c>
      <c r="D83" s="775">
        <v>0.9</v>
      </c>
      <c r="E83" s="775">
        <v>2</v>
      </c>
      <c r="F83" s="776">
        <v>4</v>
      </c>
      <c r="I83">
        <v>1.5</v>
      </c>
    </row>
    <row r="84" spans="2:10">
      <c r="B84" s="771" t="s">
        <v>387</v>
      </c>
      <c r="C84" s="772" t="s">
        <v>307</v>
      </c>
      <c r="D84" s="775" t="s">
        <v>392</v>
      </c>
      <c r="E84" s="775" t="s">
        <v>392</v>
      </c>
      <c r="F84" s="776" t="s">
        <v>392</v>
      </c>
    </row>
    <row r="85" spans="2:10">
      <c r="B85" s="771" t="s">
        <v>388</v>
      </c>
      <c r="C85" s="772" t="s">
        <v>308</v>
      </c>
      <c r="D85" s="775">
        <v>0.9</v>
      </c>
      <c r="E85" s="775">
        <v>2</v>
      </c>
      <c r="F85" s="776">
        <v>4</v>
      </c>
    </row>
    <row r="86" spans="2:10">
      <c r="B86" s="771" t="s">
        <v>389</v>
      </c>
      <c r="C86" s="772" t="s">
        <v>309</v>
      </c>
      <c r="D86" s="775" t="s">
        <v>392</v>
      </c>
      <c r="E86" s="775" t="s">
        <v>392</v>
      </c>
      <c r="F86" s="776" t="s">
        <v>392</v>
      </c>
    </row>
    <row r="87" spans="2:10" ht="36">
      <c r="B87" s="771" t="s">
        <v>390</v>
      </c>
      <c r="C87" s="772" t="s">
        <v>310</v>
      </c>
      <c r="D87" s="775">
        <v>0.9</v>
      </c>
      <c r="E87" s="775">
        <v>2</v>
      </c>
      <c r="F87" s="776">
        <v>4</v>
      </c>
      <c r="I87">
        <v>1.5</v>
      </c>
    </row>
    <row r="88" spans="2:10" ht="25" thickBot="1">
      <c r="B88" s="773" t="s">
        <v>391</v>
      </c>
      <c r="C88" s="774" t="s">
        <v>311</v>
      </c>
      <c r="D88" s="779" t="s">
        <v>392</v>
      </c>
      <c r="E88" s="779" t="s">
        <v>392</v>
      </c>
      <c r="F88" s="780" t="s">
        <v>392</v>
      </c>
    </row>
    <row r="89" spans="2:10" ht="15" thickTop="1"/>
    <row r="91" spans="2:10" ht="28.5" customHeight="1">
      <c r="B91" s="765"/>
      <c r="C91" s="766"/>
      <c r="D91" s="798" t="s">
        <v>373</v>
      </c>
      <c r="E91" s="798"/>
      <c r="F91" s="799"/>
    </row>
    <row r="92" spans="2:10">
      <c r="B92" s="767" t="s">
        <v>269</v>
      </c>
      <c r="C92" s="768" t="s">
        <v>337</v>
      </c>
      <c r="D92" s="769" t="s">
        <v>338</v>
      </c>
      <c r="E92" s="769" t="s">
        <v>339</v>
      </c>
      <c r="F92" s="770" t="s">
        <v>340</v>
      </c>
    </row>
    <row r="93" spans="2:10">
      <c r="B93" s="771" t="s">
        <v>375</v>
      </c>
      <c r="C93" s="772" t="s">
        <v>296</v>
      </c>
      <c r="D93" s="775">
        <v>0.85</v>
      </c>
      <c r="E93" s="775">
        <v>1.42</v>
      </c>
      <c r="F93" s="776">
        <v>1.42</v>
      </c>
    </row>
    <row r="94" spans="2:10">
      <c r="B94" s="771" t="s">
        <v>376</v>
      </c>
      <c r="C94" s="772" t="s">
        <v>297</v>
      </c>
      <c r="D94" s="775" t="s">
        <v>392</v>
      </c>
      <c r="E94" s="775" t="s">
        <v>392</v>
      </c>
      <c r="F94" s="776" t="s">
        <v>392</v>
      </c>
    </row>
    <row r="95" spans="2:10">
      <c r="B95" s="771" t="s">
        <v>377</v>
      </c>
      <c r="C95" s="772" t="s">
        <v>298</v>
      </c>
      <c r="D95" s="775">
        <v>1.18</v>
      </c>
      <c r="E95" s="775">
        <v>2.36</v>
      </c>
      <c r="F95" s="776">
        <v>3</v>
      </c>
    </row>
    <row r="96" spans="2:10" ht="24">
      <c r="B96" s="771" t="s">
        <v>378</v>
      </c>
      <c r="C96" s="772" t="s">
        <v>312</v>
      </c>
      <c r="D96" s="775">
        <v>0.15</v>
      </c>
      <c r="E96" s="775">
        <v>0.31</v>
      </c>
      <c r="F96" s="776">
        <v>2.5</v>
      </c>
    </row>
    <row r="97" spans="2:6">
      <c r="B97" s="771" t="s">
        <v>379</v>
      </c>
      <c r="C97" s="772" t="s">
        <v>299</v>
      </c>
      <c r="D97" s="777">
        <f>SUM(D78:D80)/3</f>
        <v>0.96666666666666667</v>
      </c>
      <c r="E97" s="777">
        <v>1.4</v>
      </c>
      <c r="F97" s="778">
        <v>1.4</v>
      </c>
    </row>
    <row r="98" spans="2:6">
      <c r="B98" s="771" t="s">
        <v>380</v>
      </c>
      <c r="C98" s="772" t="s">
        <v>300</v>
      </c>
      <c r="D98" s="775" t="s">
        <v>392</v>
      </c>
      <c r="E98" s="775" t="s">
        <v>392</v>
      </c>
      <c r="F98" s="776" t="s">
        <v>392</v>
      </c>
    </row>
    <row r="99" spans="2:6">
      <c r="B99" s="771" t="s">
        <v>381</v>
      </c>
      <c r="C99" s="772" t="s">
        <v>301</v>
      </c>
      <c r="D99" s="775">
        <v>1.1000000000000001</v>
      </c>
      <c r="E99" s="775">
        <v>3.05</v>
      </c>
      <c r="F99" s="776">
        <v>5</v>
      </c>
    </row>
    <row r="100" spans="2:6">
      <c r="B100" s="771" t="s">
        <v>382</v>
      </c>
      <c r="C100" s="772" t="s">
        <v>302</v>
      </c>
      <c r="D100" s="775">
        <v>0.9</v>
      </c>
      <c r="E100" s="775">
        <v>1.5</v>
      </c>
      <c r="F100" s="776">
        <v>1.5</v>
      </c>
    </row>
    <row r="101" spans="2:6" ht="24">
      <c r="B101" s="771" t="s">
        <v>383</v>
      </c>
      <c r="C101" s="772" t="s">
        <v>303</v>
      </c>
      <c r="D101" s="775">
        <v>0.9</v>
      </c>
      <c r="E101" s="775">
        <v>2</v>
      </c>
      <c r="F101" s="776">
        <v>2</v>
      </c>
    </row>
    <row r="102" spans="2:6" ht="24">
      <c r="B102" s="771" t="s">
        <v>384</v>
      </c>
      <c r="C102" s="772" t="s">
        <v>359</v>
      </c>
      <c r="D102" s="775">
        <v>0.5</v>
      </c>
      <c r="E102" s="775">
        <v>1.4</v>
      </c>
      <c r="F102" s="776">
        <v>1.4</v>
      </c>
    </row>
    <row r="103" spans="2:6">
      <c r="B103" s="771" t="s">
        <v>385</v>
      </c>
      <c r="C103" s="772" t="s">
        <v>305</v>
      </c>
      <c r="D103" s="775" t="s">
        <v>392</v>
      </c>
      <c r="E103" s="775" t="s">
        <v>392</v>
      </c>
      <c r="F103" s="776" t="s">
        <v>392</v>
      </c>
    </row>
    <row r="104" spans="2:6" ht="24">
      <c r="B104" s="771" t="s">
        <v>386</v>
      </c>
      <c r="C104" s="772" t="s">
        <v>306</v>
      </c>
      <c r="D104" s="775">
        <v>0.9</v>
      </c>
      <c r="E104" s="775">
        <v>1.1000000000000001</v>
      </c>
      <c r="F104" s="776">
        <v>1.1000000000000001</v>
      </c>
    </row>
    <row r="105" spans="2:6">
      <c r="B105" s="771" t="s">
        <v>387</v>
      </c>
      <c r="C105" s="772" t="s">
        <v>307</v>
      </c>
      <c r="D105" s="775" t="s">
        <v>392</v>
      </c>
      <c r="E105" s="775" t="s">
        <v>392</v>
      </c>
      <c r="F105" s="776" t="s">
        <v>392</v>
      </c>
    </row>
    <row r="106" spans="2:6">
      <c r="B106" s="771" t="s">
        <v>388</v>
      </c>
      <c r="C106" s="772" t="s">
        <v>308</v>
      </c>
      <c r="D106" s="775">
        <v>0.9</v>
      </c>
      <c r="E106" s="775">
        <v>2</v>
      </c>
      <c r="F106" s="776">
        <v>2</v>
      </c>
    </row>
    <row r="107" spans="2:6">
      <c r="B107" s="771" t="s">
        <v>389</v>
      </c>
      <c r="C107" s="772" t="s">
        <v>309</v>
      </c>
      <c r="D107" s="775" t="s">
        <v>392</v>
      </c>
      <c r="E107" s="775" t="s">
        <v>392</v>
      </c>
      <c r="F107" s="776" t="s">
        <v>392</v>
      </c>
    </row>
    <row r="108" spans="2:6" ht="36">
      <c r="B108" s="771" t="s">
        <v>390</v>
      </c>
      <c r="C108" s="772" t="s">
        <v>310</v>
      </c>
      <c r="D108" s="775">
        <v>0.9</v>
      </c>
      <c r="E108" s="775">
        <v>2</v>
      </c>
      <c r="F108" s="776">
        <v>1.5</v>
      </c>
    </row>
    <row r="109" spans="2:6" ht="25" thickBot="1">
      <c r="B109" s="773" t="s">
        <v>391</v>
      </c>
      <c r="C109" s="774" t="s">
        <v>311</v>
      </c>
      <c r="D109" s="779" t="s">
        <v>392</v>
      </c>
      <c r="E109" s="779" t="s">
        <v>392</v>
      </c>
      <c r="F109" s="780" t="s">
        <v>392</v>
      </c>
    </row>
    <row r="110" spans="2:6" ht="15" thickTop="1"/>
  </sheetData>
  <mergeCells count="3">
    <mergeCell ref="D50:F50"/>
    <mergeCell ref="D70:F70"/>
    <mergeCell ref="D91:F91"/>
  </mergeCells>
  <pageMargins left="0.7" right="0.7" top="0.75" bottom="0.75" header="0.3" footer="0.3"/>
  <pageSetup orientation="portrait" horizontalDpi="4294967293" verticalDpi="0"/>
  <tableParts count="2">
    <tablePart r:id="rId1"/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61"/>
  <sheetViews>
    <sheetView topLeftCell="A34" workbookViewId="0">
      <selection activeCell="J45" sqref="J45"/>
    </sheetView>
  </sheetViews>
  <sheetFormatPr baseColWidth="10" defaultRowHeight="14" x14ac:dyDescent="0"/>
  <cols>
    <col min="1" max="1" width="10.83203125" style="701"/>
    <col min="2" max="2" width="6.1640625" style="701" customWidth="1"/>
    <col min="3" max="3" width="20.1640625" style="701" customWidth="1"/>
    <col min="4" max="5" width="6.6640625" style="701" customWidth="1"/>
    <col min="6" max="9" width="7.33203125" style="701" customWidth="1"/>
    <col min="10" max="10" width="10" style="733" customWidth="1"/>
    <col min="11" max="12" width="7.33203125" style="701" customWidth="1"/>
    <col min="13" max="16384" width="10.83203125" style="701"/>
  </cols>
  <sheetData>
    <row r="4" spans="2:10" ht="14.25" customHeight="1">
      <c r="B4" s="702"/>
      <c r="C4" s="703" t="s">
        <v>357</v>
      </c>
      <c r="D4" s="704"/>
      <c r="E4" s="705"/>
      <c r="F4" s="706" t="s">
        <v>360</v>
      </c>
      <c r="G4" s="705"/>
      <c r="H4" s="706"/>
      <c r="I4" s="705"/>
      <c r="J4" s="734"/>
    </row>
    <row r="5" spans="2:10">
      <c r="B5" s="702"/>
      <c r="C5" s="731">
        <v>1</v>
      </c>
      <c r="D5" s="707">
        <v>0.125</v>
      </c>
      <c r="E5" s="708"/>
      <c r="F5" s="707">
        <v>0.25</v>
      </c>
      <c r="G5" s="708"/>
      <c r="H5" s="707">
        <v>0.375</v>
      </c>
      <c r="I5" s="708"/>
      <c r="J5" s="735" t="s">
        <v>361</v>
      </c>
    </row>
    <row r="6" spans="2:10">
      <c r="B6" s="702"/>
      <c r="C6" s="703" t="s">
        <v>354</v>
      </c>
      <c r="D6" s="709" t="s">
        <v>335</v>
      </c>
      <c r="E6" s="710"/>
      <c r="F6" s="711" t="s">
        <v>335</v>
      </c>
      <c r="G6" s="710"/>
      <c r="H6" s="711" t="s">
        <v>352</v>
      </c>
      <c r="I6" s="710"/>
      <c r="J6" s="736" t="s">
        <v>362</v>
      </c>
    </row>
    <row r="7" spans="2:10">
      <c r="B7" s="712"/>
      <c r="C7" s="713"/>
      <c r="D7" s="714" t="s">
        <v>269</v>
      </c>
      <c r="E7" s="714" t="s">
        <v>325</v>
      </c>
      <c r="F7" s="714" t="s">
        <v>269</v>
      </c>
      <c r="G7" s="714" t="s">
        <v>325</v>
      </c>
      <c r="H7" s="714" t="s">
        <v>269</v>
      </c>
      <c r="I7" s="714" t="s">
        <v>325</v>
      </c>
      <c r="J7" s="715" t="s">
        <v>363</v>
      </c>
    </row>
    <row r="8" spans="2:10" ht="15" thickBot="1">
      <c r="B8" s="676" t="s">
        <v>316</v>
      </c>
      <c r="C8" s="732" t="s">
        <v>264</v>
      </c>
      <c r="D8" s="678">
        <v>1</v>
      </c>
      <c r="E8" s="678">
        <v>2</v>
      </c>
      <c r="F8" s="678">
        <v>1</v>
      </c>
      <c r="G8" s="678">
        <v>2</v>
      </c>
      <c r="H8" s="678">
        <v>1</v>
      </c>
      <c r="I8" s="678">
        <v>2</v>
      </c>
      <c r="J8" s="738" t="s">
        <v>364</v>
      </c>
    </row>
    <row r="9" spans="2:10" ht="21" customHeight="1" thickTop="1">
      <c r="B9" s="716" t="s">
        <v>279</v>
      </c>
      <c r="C9" s="717" t="s">
        <v>296</v>
      </c>
      <c r="D9" s="718">
        <v>1.694</v>
      </c>
      <c r="E9" s="718">
        <v>5.9109999999999996</v>
      </c>
      <c r="F9" s="719">
        <v>1.7290000000000001</v>
      </c>
      <c r="G9" s="719">
        <v>6.1859999999999999</v>
      </c>
      <c r="H9" s="720">
        <v>1.77</v>
      </c>
      <c r="I9" s="719">
        <v>6.5140000000000002</v>
      </c>
      <c r="J9" s="721" t="s">
        <v>365</v>
      </c>
    </row>
    <row r="10" spans="2:10" ht="21" customHeight="1">
      <c r="B10" s="722" t="s">
        <v>280</v>
      </c>
      <c r="C10" s="723" t="s">
        <v>297</v>
      </c>
      <c r="D10" s="725">
        <v>2.4390000000000001</v>
      </c>
      <c r="E10" s="725">
        <v>16.5</v>
      </c>
      <c r="F10" s="725">
        <v>2.4929999999999999</v>
      </c>
      <c r="G10" s="725">
        <v>17.363</v>
      </c>
      <c r="H10" s="725">
        <v>2.52</v>
      </c>
      <c r="I10" s="725">
        <v>17.698</v>
      </c>
      <c r="J10" s="726" t="s">
        <v>365</v>
      </c>
    </row>
    <row r="11" spans="2:10" ht="21" customHeight="1">
      <c r="B11" s="716" t="s">
        <v>281</v>
      </c>
      <c r="C11" s="717" t="s">
        <v>298</v>
      </c>
      <c r="D11" s="720">
        <v>1</v>
      </c>
      <c r="E11" s="720">
        <v>0.998</v>
      </c>
      <c r="F11" s="720">
        <v>1.002</v>
      </c>
      <c r="G11" s="720">
        <v>1.0089999999999999</v>
      </c>
      <c r="H11" s="720">
        <v>1.002</v>
      </c>
      <c r="I11" s="720">
        <v>1.0089999999999999</v>
      </c>
      <c r="J11" s="721" t="s">
        <v>333</v>
      </c>
    </row>
    <row r="12" spans="2:10" ht="21" customHeight="1">
      <c r="B12" s="722" t="s">
        <v>282</v>
      </c>
      <c r="C12" s="723" t="s">
        <v>312</v>
      </c>
      <c r="D12" s="725">
        <v>1.623</v>
      </c>
      <c r="E12" s="725">
        <v>5.2370000000000001</v>
      </c>
      <c r="F12" s="725">
        <v>1.657</v>
      </c>
      <c r="G12" s="725">
        <v>5.4859999999999998</v>
      </c>
      <c r="H12" s="725">
        <v>1.6970000000000001</v>
      </c>
      <c r="I12" s="725">
        <v>5.7910000000000004</v>
      </c>
      <c r="J12" s="726" t="s">
        <v>365</v>
      </c>
    </row>
    <row r="13" spans="2:10" ht="21" customHeight="1">
      <c r="B13" s="716" t="s">
        <v>283</v>
      </c>
      <c r="C13" s="717" t="s">
        <v>299</v>
      </c>
      <c r="D13" s="718">
        <v>1.4470000000000001</v>
      </c>
      <c r="E13" s="718">
        <v>3.702</v>
      </c>
      <c r="F13" s="720">
        <v>1.466</v>
      </c>
      <c r="G13" s="720">
        <v>3.8119999999999998</v>
      </c>
      <c r="H13" s="720">
        <v>1.4890000000000001</v>
      </c>
      <c r="I13" s="720">
        <v>3.9430000000000001</v>
      </c>
      <c r="J13" s="721" t="s">
        <v>365</v>
      </c>
    </row>
    <row r="14" spans="2:10" ht="21" customHeight="1">
      <c r="B14" s="722" t="s">
        <v>284</v>
      </c>
      <c r="C14" s="723" t="s">
        <v>300</v>
      </c>
      <c r="D14" s="724">
        <v>1.718</v>
      </c>
      <c r="E14" s="724">
        <v>6.1619999999999999</v>
      </c>
      <c r="F14" s="724">
        <v>1.71</v>
      </c>
      <c r="G14" s="724">
        <v>5.9950000000000001</v>
      </c>
      <c r="H14" s="725">
        <v>1.7010000000000001</v>
      </c>
      <c r="I14" s="724">
        <v>5.8179999999999996</v>
      </c>
      <c r="J14" s="726" t="s">
        <v>366</v>
      </c>
    </row>
    <row r="15" spans="2:10" ht="21" customHeight="1">
      <c r="B15" s="716" t="s">
        <v>285</v>
      </c>
      <c r="C15" s="717" t="s">
        <v>301</v>
      </c>
      <c r="D15" s="720">
        <v>1.6020000000000001</v>
      </c>
      <c r="E15" s="720">
        <v>5.07</v>
      </c>
      <c r="F15" s="720">
        <v>1.84</v>
      </c>
      <c r="G15" s="720">
        <v>7.3689999999999998</v>
      </c>
      <c r="H15" s="720">
        <v>1.444</v>
      </c>
      <c r="I15" s="720">
        <v>3.5950000000000002</v>
      </c>
      <c r="J15" s="721" t="s">
        <v>366</v>
      </c>
    </row>
    <row r="16" spans="2:10" ht="21" customHeight="1">
      <c r="B16" s="722" t="s">
        <v>286</v>
      </c>
      <c r="C16" s="723" t="s">
        <v>302</v>
      </c>
      <c r="D16" s="724">
        <v>1.5209999999999999</v>
      </c>
      <c r="E16" s="724">
        <v>4.3120000000000003</v>
      </c>
      <c r="F16" s="725">
        <v>1.546</v>
      </c>
      <c r="G16" s="725">
        <v>4.4729999999999999</v>
      </c>
      <c r="H16" s="725">
        <v>1.5760000000000001</v>
      </c>
      <c r="I16" s="725">
        <v>4.6660000000000004</v>
      </c>
      <c r="J16" s="726" t="s">
        <v>365</v>
      </c>
    </row>
    <row r="17" spans="2:10" ht="21" customHeight="1">
      <c r="B17" s="716" t="s">
        <v>287</v>
      </c>
      <c r="C17" s="717" t="s">
        <v>303</v>
      </c>
      <c r="D17" s="718">
        <v>1.613</v>
      </c>
      <c r="E17" s="718">
        <v>5.1340000000000003</v>
      </c>
      <c r="F17" s="718">
        <v>1.621</v>
      </c>
      <c r="G17" s="718">
        <v>5.1390000000000002</v>
      </c>
      <c r="H17" s="720">
        <v>1.63</v>
      </c>
      <c r="I17" s="718">
        <v>5.1550000000000002</v>
      </c>
      <c r="J17" s="721" t="s">
        <v>365</v>
      </c>
    </row>
    <row r="18" spans="2:10" ht="21" customHeight="1">
      <c r="B18" s="722" t="s">
        <v>288</v>
      </c>
      <c r="C18" s="723" t="s">
        <v>359</v>
      </c>
      <c r="D18" s="724">
        <v>1.421</v>
      </c>
      <c r="E18" s="724">
        <v>3.4940000000000002</v>
      </c>
      <c r="F18" s="725">
        <v>1.444</v>
      </c>
      <c r="G18" s="725">
        <v>3.6379999999999999</v>
      </c>
      <c r="H18" s="725">
        <v>1.472</v>
      </c>
      <c r="I18" s="725">
        <v>3.806</v>
      </c>
      <c r="J18" s="726" t="s">
        <v>365</v>
      </c>
    </row>
    <row r="19" spans="2:10" ht="21" customHeight="1">
      <c r="B19" s="716" t="s">
        <v>289</v>
      </c>
      <c r="C19" s="717" t="s">
        <v>305</v>
      </c>
      <c r="D19" s="720">
        <v>2.4649999999999999</v>
      </c>
      <c r="E19" s="720">
        <v>16.934000000000001</v>
      </c>
      <c r="F19" s="720">
        <v>2.4620000000000002</v>
      </c>
      <c r="G19" s="720">
        <v>16.71</v>
      </c>
      <c r="H19" s="720">
        <v>2.456</v>
      </c>
      <c r="I19" s="720">
        <v>15.868</v>
      </c>
      <c r="J19" s="721" t="s">
        <v>366</v>
      </c>
    </row>
    <row r="20" spans="2:10" ht="21" customHeight="1">
      <c r="B20" s="722" t="s">
        <v>290</v>
      </c>
      <c r="C20" s="723" t="s">
        <v>353</v>
      </c>
      <c r="D20" s="724">
        <v>2.58</v>
      </c>
      <c r="E20" s="724">
        <v>16.492999999999999</v>
      </c>
      <c r="F20" s="725">
        <v>2.1749999999999998</v>
      </c>
      <c r="G20" s="725">
        <v>11.657999999999999</v>
      </c>
      <c r="H20" s="725">
        <v>2.238</v>
      </c>
      <c r="I20" s="725">
        <v>12.352</v>
      </c>
      <c r="J20" s="726" t="s">
        <v>365</v>
      </c>
    </row>
    <row r="21" spans="2:10" ht="21" customHeight="1">
      <c r="B21" s="716" t="s">
        <v>291</v>
      </c>
      <c r="C21" s="717" t="s">
        <v>307</v>
      </c>
      <c r="D21" s="718">
        <v>1.256</v>
      </c>
      <c r="E21" s="718">
        <v>2.34</v>
      </c>
      <c r="F21" s="718">
        <v>1.2609999999999999</v>
      </c>
      <c r="G21" s="718">
        <v>2.3490000000000002</v>
      </c>
      <c r="H21" s="718">
        <v>1.266</v>
      </c>
      <c r="I21" s="718">
        <v>2.3580000000000001</v>
      </c>
      <c r="J21" s="721" t="s">
        <v>365</v>
      </c>
    </row>
    <row r="22" spans="2:10" ht="21" customHeight="1">
      <c r="B22" s="722" t="s">
        <v>292</v>
      </c>
      <c r="C22" s="723" t="s">
        <v>308</v>
      </c>
      <c r="D22" s="724">
        <v>1.2270000000000001</v>
      </c>
      <c r="E22" s="724">
        <v>2.16</v>
      </c>
      <c r="F22" s="724">
        <v>1.232</v>
      </c>
      <c r="G22" s="724">
        <v>2.1720000000000002</v>
      </c>
      <c r="H22" s="724">
        <v>1.2370000000000001</v>
      </c>
      <c r="I22" s="724">
        <v>2.1850000000000001</v>
      </c>
      <c r="J22" s="726" t="s">
        <v>365</v>
      </c>
    </row>
    <row r="23" spans="2:10" ht="21" customHeight="1">
      <c r="B23" s="716" t="s">
        <v>293</v>
      </c>
      <c r="C23" s="717" t="s">
        <v>309</v>
      </c>
      <c r="D23" s="718">
        <v>1.3680000000000001</v>
      </c>
      <c r="E23" s="718">
        <v>3.0990000000000002</v>
      </c>
      <c r="F23" s="718">
        <v>1.373</v>
      </c>
      <c r="G23" s="718">
        <v>3.1070000000000002</v>
      </c>
      <c r="H23" s="718">
        <v>1.38</v>
      </c>
      <c r="I23" s="718">
        <v>3.1179999999999999</v>
      </c>
      <c r="J23" s="721" t="s">
        <v>365</v>
      </c>
    </row>
    <row r="24" spans="2:10" ht="33" customHeight="1">
      <c r="B24" s="722" t="s">
        <v>294</v>
      </c>
      <c r="C24" s="723" t="s">
        <v>310</v>
      </c>
      <c r="D24" s="724">
        <v>1.6359999999999999</v>
      </c>
      <c r="E24" s="724">
        <v>5.3490000000000002</v>
      </c>
      <c r="F24" s="725">
        <v>1.665</v>
      </c>
      <c r="G24" s="725">
        <v>5.5510000000000002</v>
      </c>
      <c r="H24" s="725">
        <v>1.698</v>
      </c>
      <c r="I24" s="725">
        <v>5.7969999999999997</v>
      </c>
      <c r="J24" s="726" t="s">
        <v>365</v>
      </c>
    </row>
    <row r="25" spans="2:10" ht="21" customHeight="1" thickBot="1">
      <c r="B25" s="727" t="s">
        <v>295</v>
      </c>
      <c r="C25" s="728" t="s">
        <v>311</v>
      </c>
      <c r="D25" s="729">
        <v>1.1950000000000001</v>
      </c>
      <c r="E25" s="729">
        <v>1.97</v>
      </c>
      <c r="F25" s="729">
        <v>1.1990000000000001</v>
      </c>
      <c r="G25" s="729">
        <v>1.978</v>
      </c>
      <c r="H25" s="729">
        <v>1.2030000000000001</v>
      </c>
      <c r="I25" s="729">
        <v>1.986</v>
      </c>
      <c r="J25" s="737" t="s">
        <v>365</v>
      </c>
    </row>
    <row r="26" spans="2:10" ht="15" thickTop="1">
      <c r="B26" s="730" t="s">
        <v>355</v>
      </c>
    </row>
    <row r="27" spans="2:10">
      <c r="B27" s="730" t="s">
        <v>356</v>
      </c>
    </row>
    <row r="30" spans="2:10">
      <c r="B30" s="702"/>
      <c r="C30" s="703" t="s">
        <v>357</v>
      </c>
      <c r="D30" s="704"/>
      <c r="E30" s="705"/>
      <c r="F30" s="706" t="s">
        <v>360</v>
      </c>
      <c r="G30" s="705"/>
      <c r="H30" s="706"/>
      <c r="I30" s="705"/>
      <c r="J30" s="734"/>
    </row>
    <row r="31" spans="2:10">
      <c r="B31" s="702"/>
      <c r="C31" s="731">
        <v>1</v>
      </c>
      <c r="D31" s="707">
        <v>0.5</v>
      </c>
      <c r="E31" s="708"/>
      <c r="F31" s="707">
        <v>0.75</v>
      </c>
      <c r="G31" s="708"/>
      <c r="H31" s="707">
        <v>1</v>
      </c>
      <c r="I31" s="708"/>
      <c r="J31" s="735" t="s">
        <v>361</v>
      </c>
    </row>
    <row r="32" spans="2:10">
      <c r="B32" s="702"/>
      <c r="C32" s="703" t="s">
        <v>354</v>
      </c>
      <c r="D32" s="709" t="s">
        <v>335</v>
      </c>
      <c r="E32" s="710"/>
      <c r="F32" s="709" t="s">
        <v>335</v>
      </c>
      <c r="G32" s="710"/>
      <c r="H32" s="709" t="s">
        <v>335</v>
      </c>
      <c r="I32" s="710"/>
      <c r="J32" s="736" t="s">
        <v>362</v>
      </c>
    </row>
    <row r="33" spans="2:10">
      <c r="B33" s="712"/>
      <c r="C33" s="713"/>
      <c r="D33" s="714" t="s">
        <v>269</v>
      </c>
      <c r="E33" s="714" t="s">
        <v>325</v>
      </c>
      <c r="F33" s="714" t="s">
        <v>269</v>
      </c>
      <c r="G33" s="714" t="s">
        <v>325</v>
      </c>
      <c r="H33" s="714" t="s">
        <v>269</v>
      </c>
      <c r="I33" s="714" t="s">
        <v>358</v>
      </c>
      <c r="J33" s="715" t="s">
        <v>363</v>
      </c>
    </row>
    <row r="34" spans="2:10" ht="15" thickBot="1">
      <c r="B34" s="676" t="s">
        <v>316</v>
      </c>
      <c r="C34" s="732" t="s">
        <v>264</v>
      </c>
      <c r="D34" s="678">
        <v>1</v>
      </c>
      <c r="E34" s="678">
        <v>2</v>
      </c>
      <c r="F34" s="678">
        <v>1</v>
      </c>
      <c r="G34" s="678">
        <v>2</v>
      </c>
      <c r="H34" s="678">
        <v>1</v>
      </c>
      <c r="I34" s="678">
        <v>2</v>
      </c>
      <c r="J34" s="738" t="s">
        <v>364</v>
      </c>
    </row>
    <row r="35" spans="2:10" ht="15" thickTop="1">
      <c r="B35" s="716" t="s">
        <v>279</v>
      </c>
      <c r="C35" s="717" t="s">
        <v>296</v>
      </c>
      <c r="D35" s="718">
        <v>1.819</v>
      </c>
      <c r="E35" s="718">
        <v>6.9089999999999998</v>
      </c>
      <c r="F35" s="719">
        <v>1.9490000000000001</v>
      </c>
      <c r="G35" s="719">
        <v>7.9770000000000003</v>
      </c>
      <c r="H35" s="720">
        <v>2.1419999999999999</v>
      </c>
      <c r="I35" s="719">
        <v>9.6449999999999996</v>
      </c>
      <c r="J35" s="721" t="s">
        <v>365</v>
      </c>
    </row>
    <row r="36" spans="2:10">
      <c r="B36" s="722" t="s">
        <v>280</v>
      </c>
      <c r="C36" s="723" t="s">
        <v>297</v>
      </c>
      <c r="D36" s="725">
        <v>2.6230000000000002</v>
      </c>
      <c r="E36" s="725">
        <v>19.481999999999999</v>
      </c>
      <c r="F36" s="725">
        <v>2.746</v>
      </c>
      <c r="G36" s="725">
        <v>19.428000000000001</v>
      </c>
      <c r="H36" s="725">
        <v>2.7130000000000001</v>
      </c>
      <c r="I36" s="725">
        <v>17.337</v>
      </c>
      <c r="J36" s="726" t="s">
        <v>365</v>
      </c>
    </row>
    <row r="37" spans="2:10">
      <c r="B37" s="716" t="s">
        <v>281</v>
      </c>
      <c r="C37" s="717" t="s">
        <v>298</v>
      </c>
      <c r="D37" s="720">
        <v>1.002</v>
      </c>
      <c r="E37" s="720">
        <v>1.01</v>
      </c>
      <c r="F37" s="720">
        <v>1.0009999999999999</v>
      </c>
      <c r="G37" s="720">
        <v>1.0029999999999999</v>
      </c>
      <c r="H37" s="720">
        <v>1.0029999999999999</v>
      </c>
      <c r="I37" s="720">
        <v>1.01</v>
      </c>
      <c r="J37" s="721" t="s">
        <v>333</v>
      </c>
    </row>
    <row r="38" spans="2:10" ht="22">
      <c r="B38" s="722" t="s">
        <v>282</v>
      </c>
      <c r="C38" s="723" t="s">
        <v>312</v>
      </c>
      <c r="D38" s="725">
        <v>1.7450000000000001</v>
      </c>
      <c r="E38" s="725">
        <v>6.1680000000000001</v>
      </c>
      <c r="F38" s="725">
        <v>1.88</v>
      </c>
      <c r="G38" s="725">
        <v>7.2629999999999999</v>
      </c>
      <c r="H38" s="725">
        <v>2.1040000000000001</v>
      </c>
      <c r="I38" s="725">
        <v>9.24</v>
      </c>
      <c r="J38" s="726" t="s">
        <v>365</v>
      </c>
    </row>
    <row r="39" spans="2:10">
      <c r="B39" s="716" t="s">
        <v>283</v>
      </c>
      <c r="C39" s="717" t="s">
        <v>299</v>
      </c>
      <c r="D39" s="718">
        <v>1.516</v>
      </c>
      <c r="E39" s="718">
        <v>4.1020000000000003</v>
      </c>
      <c r="F39" s="720">
        <v>1.587</v>
      </c>
      <c r="G39" s="720">
        <v>4.5460000000000003</v>
      </c>
      <c r="H39" s="720">
        <v>1.7030000000000001</v>
      </c>
      <c r="I39" s="720">
        <v>5.3140000000000001</v>
      </c>
      <c r="J39" s="721" t="s">
        <v>365</v>
      </c>
    </row>
    <row r="40" spans="2:10">
      <c r="B40" s="722" t="s">
        <v>284</v>
      </c>
      <c r="C40" s="723" t="s">
        <v>300</v>
      </c>
      <c r="D40" s="724">
        <v>1.6910000000000001</v>
      </c>
      <c r="E40" s="724">
        <v>5.6349999999999998</v>
      </c>
      <c r="F40" s="724">
        <v>1.671</v>
      </c>
      <c r="G40" s="724">
        <v>5.2569999999999997</v>
      </c>
      <c r="H40" s="725">
        <v>1.651</v>
      </c>
      <c r="I40" s="724">
        <v>4.8849999999999998</v>
      </c>
      <c r="J40" s="726" t="s">
        <v>366</v>
      </c>
    </row>
    <row r="41" spans="2:10">
      <c r="B41" s="716" t="s">
        <v>285</v>
      </c>
      <c r="C41" s="717" t="s">
        <v>301</v>
      </c>
      <c r="D41" s="720">
        <v>1.302</v>
      </c>
      <c r="E41" s="720">
        <v>2.625</v>
      </c>
      <c r="F41" s="720">
        <v>1.2030000000000001</v>
      </c>
      <c r="G41" s="720">
        <v>1.94</v>
      </c>
      <c r="H41" s="720">
        <v>1.155</v>
      </c>
      <c r="I41" s="720">
        <v>1.669</v>
      </c>
      <c r="J41" s="721" t="s">
        <v>366</v>
      </c>
    </row>
    <row r="42" spans="2:10">
      <c r="B42" s="722" t="s">
        <v>286</v>
      </c>
      <c r="C42" s="723" t="s">
        <v>302</v>
      </c>
      <c r="D42" s="724">
        <v>1.611</v>
      </c>
      <c r="E42" s="724">
        <v>4.9029999999999996</v>
      </c>
      <c r="F42" s="725">
        <v>1.7070000000000001</v>
      </c>
      <c r="G42" s="725">
        <v>5.5739999999999998</v>
      </c>
      <c r="H42" s="725">
        <v>1.863</v>
      </c>
      <c r="I42" s="725">
        <v>6.7439999999999998</v>
      </c>
      <c r="J42" s="726" t="s">
        <v>365</v>
      </c>
    </row>
    <row r="43" spans="2:10" ht="22">
      <c r="B43" s="716" t="s">
        <v>287</v>
      </c>
      <c r="C43" s="717" t="s">
        <v>303</v>
      </c>
      <c r="D43" s="718">
        <v>1.6419999999999999</v>
      </c>
      <c r="E43" s="718">
        <v>5.181</v>
      </c>
      <c r="F43" s="718">
        <v>1.6719999999999999</v>
      </c>
      <c r="G43" s="718">
        <v>5.266</v>
      </c>
      <c r="H43" s="720">
        <v>1.7130000000000001</v>
      </c>
      <c r="I43" s="718">
        <v>5.4009999999999998</v>
      </c>
      <c r="J43" s="721" t="s">
        <v>365</v>
      </c>
    </row>
    <row r="44" spans="2:10" ht="22">
      <c r="B44" s="722" t="s">
        <v>288</v>
      </c>
      <c r="C44" s="723" t="s">
        <v>359</v>
      </c>
      <c r="D44" s="724">
        <v>1.5029999999999999</v>
      </c>
      <c r="E44" s="724">
        <v>4.0049999999999999</v>
      </c>
      <c r="F44" s="725">
        <v>1.5860000000000001</v>
      </c>
      <c r="G44" s="725">
        <v>4.5339999999999998</v>
      </c>
      <c r="H44" s="725">
        <v>1.7090000000000001</v>
      </c>
      <c r="I44" s="725">
        <v>5.3609999999999998</v>
      </c>
      <c r="J44" s="726" t="s">
        <v>365</v>
      </c>
    </row>
    <row r="45" spans="2:10">
      <c r="B45" s="716" t="s">
        <v>289</v>
      </c>
      <c r="C45" s="717" t="s">
        <v>305</v>
      </c>
      <c r="D45" s="720">
        <v>2.4540000000000002</v>
      </c>
      <c r="E45" s="720">
        <v>16.207999999999998</v>
      </c>
      <c r="F45" s="720">
        <v>2.4460000000000002</v>
      </c>
      <c r="G45" s="720">
        <v>15.648</v>
      </c>
      <c r="H45" s="720">
        <v>2.4409999999999998</v>
      </c>
      <c r="I45" s="720">
        <v>15.057</v>
      </c>
      <c r="J45" s="721" t="s">
        <v>366</v>
      </c>
    </row>
    <row r="46" spans="2:10" ht="22">
      <c r="B46" s="722" t="s">
        <v>290</v>
      </c>
      <c r="C46" s="723" t="s">
        <v>353</v>
      </c>
      <c r="D46" s="724">
        <v>2.3199999999999998</v>
      </c>
      <c r="E46" s="724">
        <v>13.285</v>
      </c>
      <c r="F46" s="725">
        <v>2.58</v>
      </c>
      <c r="G46" s="725">
        <v>16.492999999999999</v>
      </c>
      <c r="H46" s="725">
        <v>3.16</v>
      </c>
      <c r="I46" s="725">
        <v>25.056000000000001</v>
      </c>
      <c r="J46" s="726" t="s">
        <v>365</v>
      </c>
    </row>
    <row r="47" spans="2:10">
      <c r="B47" s="716" t="s">
        <v>291</v>
      </c>
      <c r="C47" s="717" t="s">
        <v>307</v>
      </c>
      <c r="D47" s="718">
        <v>1.2709999999999999</v>
      </c>
      <c r="E47" s="718">
        <v>2.3679999999999999</v>
      </c>
      <c r="F47" s="718">
        <v>1.2829999999999999</v>
      </c>
      <c r="G47" s="718">
        <v>2.391</v>
      </c>
      <c r="H47" s="718">
        <v>1.296</v>
      </c>
      <c r="I47" s="718">
        <v>2.4169999999999998</v>
      </c>
      <c r="J47" s="721" t="s">
        <v>365</v>
      </c>
    </row>
    <row r="48" spans="2:10">
      <c r="B48" s="722" t="s">
        <v>292</v>
      </c>
      <c r="C48" s="723" t="s">
        <v>308</v>
      </c>
      <c r="D48" s="724">
        <v>1.2430000000000001</v>
      </c>
      <c r="E48" s="724">
        <v>2.1989999999999998</v>
      </c>
      <c r="F48" s="724">
        <v>1.2549999999999999</v>
      </c>
      <c r="G48" s="724">
        <v>2.2280000000000002</v>
      </c>
      <c r="H48" s="724">
        <v>1.268</v>
      </c>
      <c r="I48" s="724">
        <v>2.2610000000000001</v>
      </c>
      <c r="J48" s="726" t="s">
        <v>365</v>
      </c>
    </row>
    <row r="49" spans="2:10">
      <c r="B49" s="716" t="s">
        <v>293</v>
      </c>
      <c r="C49" s="717" t="s">
        <v>309</v>
      </c>
      <c r="D49" s="718">
        <v>1.387</v>
      </c>
      <c r="E49" s="718">
        <v>3.13</v>
      </c>
      <c r="F49" s="718">
        <v>1.403</v>
      </c>
      <c r="G49" s="718">
        <v>3.1579999999999999</v>
      </c>
      <c r="H49" s="718">
        <v>1.421</v>
      </c>
      <c r="I49" s="718">
        <v>3.194</v>
      </c>
      <c r="J49" s="721" t="s">
        <v>365</v>
      </c>
    </row>
    <row r="50" spans="2:10" ht="22">
      <c r="B50" s="722" t="s">
        <v>294</v>
      </c>
      <c r="C50" s="723" t="s">
        <v>310</v>
      </c>
      <c r="D50" s="724">
        <v>1.74</v>
      </c>
      <c r="E50" s="724">
        <v>6.101</v>
      </c>
      <c r="F50" s="725">
        <v>1.853</v>
      </c>
      <c r="G50" s="725">
        <v>6.8739999999999997</v>
      </c>
      <c r="H50" s="725">
        <v>2.0379999999999998</v>
      </c>
      <c r="I50" s="725">
        <v>8.5020000000000007</v>
      </c>
      <c r="J50" s="726" t="s">
        <v>365</v>
      </c>
    </row>
    <row r="51" spans="2:10" ht="23" thickBot="1">
      <c r="B51" s="727" t="s">
        <v>295</v>
      </c>
      <c r="C51" s="728" t="s">
        <v>311</v>
      </c>
      <c r="D51" s="729">
        <v>1.208</v>
      </c>
      <c r="E51" s="729">
        <v>1.994</v>
      </c>
      <c r="F51" s="729">
        <v>1.2170000000000001</v>
      </c>
      <c r="G51" s="729">
        <v>2.0129999999999999</v>
      </c>
      <c r="H51" s="729">
        <v>1.2270000000000001</v>
      </c>
      <c r="I51" s="729">
        <v>2.0329999999999999</v>
      </c>
      <c r="J51" s="737" t="s">
        <v>365</v>
      </c>
    </row>
    <row r="52" spans="2:10" ht="15" thickTop="1">
      <c r="B52" s="730" t="s">
        <v>355</v>
      </c>
    </row>
    <row r="53" spans="2:10">
      <c r="B53" s="730" t="s">
        <v>356</v>
      </c>
    </row>
    <row r="55" spans="2:10" ht="15" thickBot="1">
      <c r="B55" s="676" t="s">
        <v>316</v>
      </c>
      <c r="C55" s="740" t="s">
        <v>264</v>
      </c>
    </row>
    <row r="56" spans="2:10" ht="15" thickTop="1">
      <c r="B56" s="722" t="s">
        <v>280</v>
      </c>
      <c r="C56" s="741" t="s">
        <v>297</v>
      </c>
    </row>
    <row r="57" spans="2:10">
      <c r="B57" s="716" t="s">
        <v>281</v>
      </c>
      <c r="C57" s="742" t="s">
        <v>298</v>
      </c>
    </row>
    <row r="58" spans="2:10">
      <c r="B58" s="722" t="s">
        <v>289</v>
      </c>
      <c r="C58" s="741" t="s">
        <v>305</v>
      </c>
    </row>
    <row r="59" spans="2:10">
      <c r="B59" s="716" t="s">
        <v>291</v>
      </c>
      <c r="C59" s="742" t="s">
        <v>307</v>
      </c>
    </row>
    <row r="60" spans="2:10" ht="23" thickBot="1">
      <c r="B60" s="739" t="s">
        <v>295</v>
      </c>
      <c r="C60" s="743" t="s">
        <v>311</v>
      </c>
    </row>
    <row r="61" spans="2:10" ht="15" thickTop="1"/>
  </sheetData>
  <pageMargins left="0.7" right="0.7" top="0.75" bottom="0.75" header="0.3" footer="0.3"/>
  <pageSetup orientation="portrait" horizontalDpi="4294967293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128"/>
  <sheetViews>
    <sheetView workbookViewId="0">
      <selection activeCell="DK22" sqref="DK22"/>
    </sheetView>
  </sheetViews>
  <sheetFormatPr baseColWidth="10" defaultRowHeight="14" x14ac:dyDescent="0"/>
  <cols>
    <col min="1" max="1" width="10.83203125" style="32" bestFit="1" customWidth="1"/>
    <col min="2" max="2" width="8.83203125" style="29" bestFit="1" customWidth="1"/>
    <col min="3" max="3" width="8.6640625" style="26" bestFit="1" customWidth="1"/>
    <col min="4" max="4" width="9.83203125" style="26" bestFit="1" customWidth="1"/>
    <col min="5" max="5" width="8.83203125" style="26" bestFit="1" customWidth="1"/>
    <col min="6" max="20" width="9.6640625" style="26" customWidth="1"/>
    <col min="21" max="21" width="10.83203125" style="26" bestFit="1" customWidth="1"/>
    <col min="22" max="38" width="9.6640625" style="26" customWidth="1"/>
    <col min="39" max="39" width="10.6640625" style="26" customWidth="1"/>
    <col min="40" max="55" width="9.6640625" style="26" customWidth="1"/>
    <col min="56" max="56" width="10.83203125" style="26" bestFit="1" customWidth="1"/>
    <col min="57" max="71" width="9.6640625" style="26" customWidth="1"/>
    <col min="72" max="72" width="10.83203125" style="26" customWidth="1"/>
    <col min="73" max="120" width="9.6640625" style="26" customWidth="1"/>
    <col min="121" max="121" width="10.5" style="26" bestFit="1" customWidth="1"/>
    <col min="122" max="122" width="12.5" style="26" customWidth="1"/>
    <col min="123" max="123" width="14.83203125" style="26" customWidth="1"/>
    <col min="124" max="124" width="7.5" style="26" customWidth="1"/>
    <col min="125" max="125" width="11.33203125" style="26" customWidth="1"/>
    <col min="126" max="179" width="9.6640625" style="26" customWidth="1"/>
    <col min="180" max="16384" width="10.83203125" style="26"/>
  </cols>
  <sheetData>
    <row r="1" spans="1:124">
      <c r="A1" s="27"/>
      <c r="B1" s="30"/>
      <c r="C1" s="25"/>
      <c r="D1" s="25"/>
      <c r="E1" s="25"/>
      <c r="F1" s="25"/>
      <c r="G1" s="25"/>
      <c r="H1" s="25"/>
      <c r="I1" s="25"/>
      <c r="J1" s="25"/>
      <c r="K1" s="25"/>
      <c r="L1" s="28"/>
      <c r="M1" s="25"/>
      <c r="N1" s="25"/>
      <c r="O1" s="25"/>
      <c r="P1" s="25"/>
      <c r="Q1" s="25"/>
      <c r="R1" s="25"/>
      <c r="S1" s="25"/>
      <c r="T1" s="28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8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7"/>
      <c r="AX1" s="27"/>
      <c r="AY1" s="25"/>
      <c r="AZ1" s="25"/>
      <c r="BA1" s="25"/>
      <c r="BB1" s="25"/>
      <c r="BC1" s="25"/>
      <c r="BD1" s="25"/>
    </row>
    <row r="2" spans="1:124" s="31" customFormat="1" ht="16">
      <c r="A2" s="33"/>
      <c r="B2" s="34"/>
      <c r="C2" s="33"/>
      <c r="D2" s="33"/>
      <c r="E2" s="33"/>
      <c r="F2" s="33"/>
      <c r="G2" s="33"/>
      <c r="H2" s="35"/>
      <c r="I2" s="35" t="s">
        <v>189</v>
      </c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 t="s">
        <v>190</v>
      </c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 t="s">
        <v>191</v>
      </c>
      <c r="AS2" s="36"/>
      <c r="AT2" s="35"/>
      <c r="AU2" s="35"/>
      <c r="AV2" s="35"/>
      <c r="AW2" s="33"/>
      <c r="AX2" s="33"/>
      <c r="AY2" s="35"/>
      <c r="AZ2" s="36"/>
      <c r="BA2" s="35"/>
      <c r="BB2" s="35"/>
      <c r="BC2" s="35"/>
      <c r="BD2" s="35"/>
      <c r="BE2" s="36"/>
      <c r="BF2" s="36"/>
      <c r="BG2" s="36"/>
      <c r="BH2" s="36"/>
      <c r="BI2" s="36" t="s">
        <v>197</v>
      </c>
      <c r="BJ2" s="36"/>
      <c r="BK2" s="36"/>
      <c r="BL2" s="36"/>
      <c r="BM2" s="36"/>
      <c r="BN2" s="36"/>
      <c r="BO2" s="36"/>
      <c r="BP2" s="36"/>
      <c r="BQ2" s="36"/>
      <c r="BR2" s="36"/>
      <c r="BS2" s="36" t="s">
        <v>192</v>
      </c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 t="s">
        <v>196</v>
      </c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41"/>
      <c r="DT2" s="45"/>
    </row>
    <row r="3" spans="1:124" s="32" customFormat="1" ht="15" thickBot="1">
      <c r="A3" s="48"/>
      <c r="B3" s="296" t="s">
        <v>118</v>
      </c>
      <c r="C3" s="296" t="s">
        <v>119</v>
      </c>
      <c r="D3" s="296" t="s">
        <v>120</v>
      </c>
      <c r="E3" s="296" t="s">
        <v>121</v>
      </c>
      <c r="F3" s="296" t="s">
        <v>122</v>
      </c>
      <c r="G3" s="296" t="s">
        <v>123</v>
      </c>
      <c r="H3" s="296" t="s">
        <v>124</v>
      </c>
      <c r="I3" s="296" t="s">
        <v>125</v>
      </c>
      <c r="J3" s="296" t="s">
        <v>126</v>
      </c>
      <c r="K3" s="296" t="s">
        <v>127</v>
      </c>
      <c r="L3" s="296" t="s">
        <v>128</v>
      </c>
      <c r="M3" s="296" t="s">
        <v>129</v>
      </c>
      <c r="N3" s="296" t="s">
        <v>130</v>
      </c>
      <c r="O3" s="296" t="s">
        <v>131</v>
      </c>
      <c r="P3" s="296" t="s">
        <v>132</v>
      </c>
      <c r="Q3" s="296" t="s">
        <v>133</v>
      </c>
      <c r="R3" s="296" t="s">
        <v>134</v>
      </c>
      <c r="S3" s="296" t="s">
        <v>135</v>
      </c>
      <c r="T3" s="296" t="s">
        <v>136</v>
      </c>
      <c r="U3" s="296" t="s">
        <v>137</v>
      </c>
      <c r="V3" s="296" t="s">
        <v>138</v>
      </c>
      <c r="W3" s="296" t="s">
        <v>139</v>
      </c>
      <c r="X3" s="296" t="s">
        <v>140</v>
      </c>
      <c r="Y3" s="296" t="s">
        <v>141</v>
      </c>
      <c r="Z3" s="296" t="s">
        <v>142</v>
      </c>
      <c r="AA3" s="296" t="s">
        <v>143</v>
      </c>
      <c r="AB3" s="296" t="s">
        <v>144</v>
      </c>
      <c r="AC3" s="296" t="s">
        <v>145</v>
      </c>
      <c r="AD3" s="296" t="s">
        <v>146</v>
      </c>
      <c r="AE3" s="296" t="s">
        <v>147</v>
      </c>
      <c r="AF3" s="296" t="s">
        <v>148</v>
      </c>
      <c r="AG3" s="296" t="s">
        <v>149</v>
      </c>
      <c r="AH3" s="296" t="s">
        <v>150</v>
      </c>
      <c r="AI3" s="296" t="s">
        <v>151</v>
      </c>
      <c r="AJ3" s="296" t="s">
        <v>152</v>
      </c>
      <c r="AK3" s="296" t="s">
        <v>153</v>
      </c>
      <c r="AL3" s="296" t="s">
        <v>154</v>
      </c>
      <c r="AM3" s="296" t="s">
        <v>155</v>
      </c>
      <c r="AN3" s="296" t="s">
        <v>156</v>
      </c>
      <c r="AO3" s="296" t="s">
        <v>157</v>
      </c>
      <c r="AP3" s="296" t="s">
        <v>158</v>
      </c>
      <c r="AQ3" s="296" t="s">
        <v>159</v>
      </c>
      <c r="AR3" s="296" t="s">
        <v>160</v>
      </c>
      <c r="AS3" s="296" t="s">
        <v>161</v>
      </c>
      <c r="AT3" s="296" t="s">
        <v>162</v>
      </c>
      <c r="AU3" s="296" t="s">
        <v>163</v>
      </c>
      <c r="AV3" s="296" t="s">
        <v>164</v>
      </c>
      <c r="AW3" s="296" t="s">
        <v>165</v>
      </c>
      <c r="AX3" s="296" t="s">
        <v>166</v>
      </c>
      <c r="AY3" s="296" t="s">
        <v>167</v>
      </c>
      <c r="AZ3" s="296" t="s">
        <v>168</v>
      </c>
      <c r="BA3" s="296" t="s">
        <v>169</v>
      </c>
      <c r="BB3" s="296" t="s">
        <v>170</v>
      </c>
      <c r="BC3" s="296" t="s">
        <v>171</v>
      </c>
      <c r="BD3" s="296" t="s">
        <v>172</v>
      </c>
      <c r="BE3" s="296" t="s">
        <v>173</v>
      </c>
      <c r="BF3" s="296" t="s">
        <v>174</v>
      </c>
      <c r="BG3" s="296" t="s">
        <v>175</v>
      </c>
      <c r="BH3" s="296" t="s">
        <v>176</v>
      </c>
      <c r="BI3" s="296" t="s">
        <v>177</v>
      </c>
      <c r="BJ3" s="296" t="s">
        <v>178</v>
      </c>
      <c r="BK3" s="296" t="s">
        <v>179</v>
      </c>
      <c r="BL3" s="296" t="s">
        <v>180</v>
      </c>
      <c r="BM3" s="296" t="s">
        <v>181</v>
      </c>
      <c r="BN3" s="296" t="s">
        <v>182</v>
      </c>
      <c r="BO3" s="296" t="s">
        <v>183</v>
      </c>
      <c r="BP3" s="296" t="s">
        <v>184</v>
      </c>
      <c r="BQ3" s="296" t="s">
        <v>185</v>
      </c>
      <c r="BR3" s="296" t="s">
        <v>186</v>
      </c>
      <c r="BS3" s="296" t="s">
        <v>187</v>
      </c>
      <c r="BT3" s="296" t="s">
        <v>188</v>
      </c>
      <c r="BU3" s="296" t="s">
        <v>211</v>
      </c>
      <c r="BV3" s="296" t="s">
        <v>212</v>
      </c>
      <c r="BW3" s="296" t="s">
        <v>213</v>
      </c>
      <c r="BX3" s="296" t="s">
        <v>214</v>
      </c>
      <c r="BY3" s="296" t="s">
        <v>215</v>
      </c>
      <c r="BZ3" s="296" t="s">
        <v>216</v>
      </c>
      <c r="CA3" s="296" t="s">
        <v>217</v>
      </c>
      <c r="CB3" s="296" t="s">
        <v>218</v>
      </c>
      <c r="CC3" s="296" t="s">
        <v>219</v>
      </c>
      <c r="CD3" s="296" t="s">
        <v>220</v>
      </c>
      <c r="CE3" s="296" t="s">
        <v>198</v>
      </c>
      <c r="CF3" s="296" t="s">
        <v>199</v>
      </c>
      <c r="CG3" s="296" t="s">
        <v>200</v>
      </c>
      <c r="CH3" s="296" t="s">
        <v>201</v>
      </c>
      <c r="CI3" s="296" t="s">
        <v>202</v>
      </c>
      <c r="CJ3" s="296" t="s">
        <v>193</v>
      </c>
      <c r="CK3" s="296" t="s">
        <v>194</v>
      </c>
      <c r="CL3" s="296" t="s">
        <v>195</v>
      </c>
      <c r="CM3" s="296" t="s">
        <v>46</v>
      </c>
      <c r="CN3" s="296" t="s">
        <v>47</v>
      </c>
      <c r="CO3" s="296" t="s">
        <v>48</v>
      </c>
      <c r="CP3" s="296" t="s">
        <v>49</v>
      </c>
      <c r="CQ3" s="296" t="s">
        <v>50</v>
      </c>
      <c r="CR3" s="296" t="s">
        <v>39</v>
      </c>
      <c r="CS3" s="296" t="s">
        <v>54</v>
      </c>
      <c r="CT3" s="296" t="s">
        <v>61</v>
      </c>
      <c r="CU3" s="296" t="s">
        <v>62</v>
      </c>
      <c r="CV3" s="296" t="s">
        <v>63</v>
      </c>
      <c r="CW3" s="296" t="s">
        <v>67</v>
      </c>
      <c r="CX3" s="296" t="s">
        <v>68</v>
      </c>
      <c r="CY3" s="296" t="s">
        <v>69</v>
      </c>
      <c r="CZ3" s="296" t="s">
        <v>70</v>
      </c>
      <c r="DA3" s="296" t="s">
        <v>71</v>
      </c>
      <c r="DB3" s="296" t="s">
        <v>74</v>
      </c>
      <c r="DC3" s="296" t="s">
        <v>72</v>
      </c>
      <c r="DD3" s="296" t="s">
        <v>73</v>
      </c>
      <c r="DE3" s="296" t="s">
        <v>75</v>
      </c>
      <c r="DF3" s="296" t="s">
        <v>64</v>
      </c>
      <c r="DG3" s="296" t="s">
        <v>65</v>
      </c>
      <c r="DH3" s="296" t="s">
        <v>66</v>
      </c>
      <c r="DI3" s="296" t="s">
        <v>76</v>
      </c>
      <c r="DJ3" s="296" t="s">
        <v>77</v>
      </c>
      <c r="DK3" s="296" t="s">
        <v>78</v>
      </c>
      <c r="DL3" s="296" t="s">
        <v>79</v>
      </c>
      <c r="DM3" s="296" t="s">
        <v>80</v>
      </c>
      <c r="DN3" s="296" t="s">
        <v>81</v>
      </c>
      <c r="DO3" s="296" t="s">
        <v>203</v>
      </c>
      <c r="DP3" s="296" t="s">
        <v>210</v>
      </c>
      <c r="DQ3" s="296" t="s">
        <v>59</v>
      </c>
      <c r="DR3" s="298" t="s">
        <v>208</v>
      </c>
      <c r="DT3" s="46"/>
    </row>
    <row r="4" spans="1:124">
      <c r="A4" s="38" t="s">
        <v>118</v>
      </c>
      <c r="B4" s="188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90">
        <v>3053836</v>
      </c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1"/>
      <c r="AL4" s="189"/>
      <c r="AM4" s="189"/>
      <c r="AN4" s="189"/>
      <c r="AO4" s="189"/>
      <c r="AP4" s="189"/>
      <c r="AQ4" s="189"/>
      <c r="AR4" s="189"/>
      <c r="AS4" s="189"/>
      <c r="AT4" s="189"/>
      <c r="AU4" s="189"/>
      <c r="AV4" s="189"/>
      <c r="AW4" s="189"/>
      <c r="AX4" s="189"/>
      <c r="AY4" s="189"/>
      <c r="AZ4" s="189"/>
      <c r="BA4" s="189"/>
      <c r="BB4" s="190"/>
      <c r="BC4" s="190"/>
      <c r="BD4" s="192"/>
      <c r="BE4" s="193"/>
      <c r="BF4" s="193"/>
      <c r="BG4" s="193"/>
      <c r="BH4" s="193"/>
      <c r="BI4" s="193"/>
      <c r="BJ4" s="193"/>
      <c r="BK4" s="193"/>
      <c r="BL4" s="193"/>
      <c r="BM4" s="193"/>
      <c r="BN4" s="193"/>
      <c r="BO4" s="193"/>
      <c r="BP4" s="193"/>
      <c r="BQ4" s="193"/>
      <c r="BR4" s="193"/>
      <c r="BS4" s="189"/>
      <c r="BT4" s="189"/>
      <c r="BU4" s="193"/>
      <c r="BV4" s="193"/>
      <c r="BW4" s="193"/>
      <c r="BX4" s="193"/>
      <c r="BY4" s="193"/>
      <c r="BZ4" s="189"/>
      <c r="CA4" s="189"/>
      <c r="CB4" s="189"/>
      <c r="CC4" s="189"/>
      <c r="CD4" s="189"/>
      <c r="CE4" s="193"/>
      <c r="CF4" s="193"/>
      <c r="CG4" s="193"/>
      <c r="CH4" s="193"/>
      <c r="CI4" s="193"/>
      <c r="CJ4" s="189"/>
      <c r="CK4" s="193"/>
      <c r="CL4" s="189"/>
      <c r="CM4" s="193"/>
      <c r="CN4" s="193"/>
      <c r="CO4" s="193"/>
      <c r="CP4" s="193"/>
      <c r="CQ4" s="193"/>
      <c r="CR4" s="189"/>
      <c r="CS4" s="193"/>
      <c r="CT4" s="189"/>
      <c r="CU4" s="191"/>
      <c r="CV4" s="189"/>
      <c r="CW4" s="189"/>
      <c r="CX4" s="189"/>
      <c r="CY4" s="189"/>
      <c r="CZ4" s="189"/>
      <c r="DA4" s="189"/>
      <c r="DB4" s="189"/>
      <c r="DC4" s="189"/>
      <c r="DD4" s="189"/>
      <c r="DE4" s="189"/>
      <c r="DF4" s="193"/>
      <c r="DG4" s="193"/>
      <c r="DH4" s="193"/>
      <c r="DI4" s="194"/>
      <c r="DJ4" s="194"/>
      <c r="DK4" s="193"/>
      <c r="DL4" s="193"/>
      <c r="DM4" s="193"/>
      <c r="DN4" s="193"/>
      <c r="DO4" s="189"/>
      <c r="DP4" s="189"/>
      <c r="DQ4" s="193"/>
      <c r="DR4" s="195">
        <f t="shared" ref="DR4:DR35" si="0">SUM(B4:DQ4)</f>
        <v>3053836</v>
      </c>
      <c r="DS4" s="26">
        <f>B124</f>
        <v>3053836</v>
      </c>
      <c r="DT4" s="47">
        <f>DR4-DS4</f>
        <v>0</v>
      </c>
    </row>
    <row r="5" spans="1:124">
      <c r="A5" s="37" t="s">
        <v>119</v>
      </c>
      <c r="B5" s="196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8"/>
      <c r="T5" s="199">
        <v>269822</v>
      </c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9"/>
      <c r="AK5" s="200"/>
      <c r="AL5" s="197"/>
      <c r="AM5" s="197"/>
      <c r="AN5" s="197"/>
      <c r="AO5" s="197"/>
      <c r="AP5" s="197"/>
      <c r="AQ5" s="197"/>
      <c r="AR5" s="197"/>
      <c r="AS5" s="197"/>
      <c r="AT5" s="197"/>
      <c r="AU5" s="197"/>
      <c r="AV5" s="197"/>
      <c r="AW5" s="197"/>
      <c r="AX5" s="197"/>
      <c r="AY5" s="197"/>
      <c r="AZ5" s="197"/>
      <c r="BA5" s="197"/>
      <c r="BB5" s="199"/>
      <c r="BC5" s="199"/>
      <c r="BD5" s="201"/>
      <c r="BE5" s="198"/>
      <c r="BF5" s="198"/>
      <c r="BG5" s="198"/>
      <c r="BH5" s="198"/>
      <c r="BI5" s="198"/>
      <c r="BJ5" s="198"/>
      <c r="BK5" s="198"/>
      <c r="BL5" s="198"/>
      <c r="BM5" s="198"/>
      <c r="BN5" s="198"/>
      <c r="BO5" s="198"/>
      <c r="BP5" s="198"/>
      <c r="BQ5" s="198"/>
      <c r="BR5" s="198"/>
      <c r="BS5" s="197"/>
      <c r="BT5" s="197"/>
      <c r="BU5" s="198"/>
      <c r="BV5" s="198"/>
      <c r="BW5" s="198"/>
      <c r="BX5" s="198"/>
      <c r="BY5" s="198"/>
      <c r="BZ5" s="197"/>
      <c r="CA5" s="197"/>
      <c r="CB5" s="197"/>
      <c r="CC5" s="197"/>
      <c r="CD5" s="197"/>
      <c r="CE5" s="198"/>
      <c r="CF5" s="198"/>
      <c r="CG5" s="198"/>
      <c r="CH5" s="198"/>
      <c r="CI5" s="198"/>
      <c r="CJ5" s="197"/>
      <c r="CK5" s="198"/>
      <c r="CL5" s="197"/>
      <c r="CM5" s="198"/>
      <c r="CN5" s="198"/>
      <c r="CO5" s="198"/>
      <c r="CP5" s="198"/>
      <c r="CQ5" s="198"/>
      <c r="CR5" s="197"/>
      <c r="CS5" s="198"/>
      <c r="CT5" s="197"/>
      <c r="CU5" s="200"/>
      <c r="CV5" s="197"/>
      <c r="CW5" s="197"/>
      <c r="CX5" s="197"/>
      <c r="CY5" s="197"/>
      <c r="CZ5" s="197"/>
      <c r="DA5" s="197"/>
      <c r="DB5" s="197"/>
      <c r="DC5" s="197"/>
      <c r="DD5" s="197"/>
      <c r="DE5" s="197"/>
      <c r="DF5" s="198"/>
      <c r="DG5" s="198"/>
      <c r="DH5" s="198"/>
      <c r="DI5" s="202"/>
      <c r="DJ5" s="202"/>
      <c r="DK5" s="198"/>
      <c r="DL5" s="198"/>
      <c r="DM5" s="198"/>
      <c r="DN5" s="198"/>
      <c r="DO5" s="197"/>
      <c r="DP5" s="197"/>
      <c r="DQ5" s="198"/>
      <c r="DR5" s="203">
        <f t="shared" si="0"/>
        <v>269822</v>
      </c>
      <c r="DS5" s="26">
        <f>C124</f>
        <v>269822</v>
      </c>
      <c r="DT5" s="47">
        <f t="shared" ref="DT5:DT68" si="1">DR5-DS5</f>
        <v>0</v>
      </c>
    </row>
    <row r="6" spans="1:124">
      <c r="A6" s="37" t="s">
        <v>120</v>
      </c>
      <c r="B6" s="204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197"/>
      <c r="T6" s="197"/>
      <c r="U6" s="197">
        <v>71704844</v>
      </c>
      <c r="V6" s="197"/>
      <c r="W6" s="197"/>
      <c r="X6" s="197"/>
      <c r="Y6" s="197"/>
      <c r="Z6" s="197"/>
      <c r="AA6" s="197"/>
      <c r="AB6" s="197"/>
      <c r="AC6" s="197"/>
      <c r="AD6" s="197"/>
      <c r="AE6" s="197"/>
      <c r="AF6" s="197"/>
      <c r="AG6" s="197"/>
      <c r="AH6" s="197"/>
      <c r="AI6" s="197"/>
      <c r="AJ6" s="197"/>
      <c r="AK6" s="206"/>
      <c r="AL6" s="205"/>
      <c r="AM6" s="205"/>
      <c r="AN6" s="205"/>
      <c r="AO6" s="205"/>
      <c r="AP6" s="205"/>
      <c r="AQ6" s="205"/>
      <c r="AR6" s="205"/>
      <c r="AS6" s="205"/>
      <c r="AT6" s="205"/>
      <c r="AU6" s="205"/>
      <c r="AV6" s="205"/>
      <c r="AW6" s="205"/>
      <c r="AX6" s="205"/>
      <c r="AY6" s="205"/>
      <c r="AZ6" s="205"/>
      <c r="BA6" s="205"/>
      <c r="BB6" s="197"/>
      <c r="BC6" s="197"/>
      <c r="BD6" s="207"/>
      <c r="BE6" s="208"/>
      <c r="BF6" s="208"/>
      <c r="BG6" s="208"/>
      <c r="BH6" s="208"/>
      <c r="BI6" s="208"/>
      <c r="BJ6" s="208"/>
      <c r="BK6" s="208"/>
      <c r="BL6" s="208"/>
      <c r="BM6" s="208"/>
      <c r="BN6" s="208"/>
      <c r="BO6" s="208"/>
      <c r="BP6" s="208"/>
      <c r="BQ6" s="208"/>
      <c r="BR6" s="208"/>
      <c r="BS6" s="205"/>
      <c r="BT6" s="205"/>
      <c r="BU6" s="208"/>
      <c r="BV6" s="208"/>
      <c r="BW6" s="208"/>
      <c r="BX6" s="208"/>
      <c r="BY6" s="208"/>
      <c r="BZ6" s="205"/>
      <c r="CA6" s="205"/>
      <c r="CB6" s="205"/>
      <c r="CC6" s="205"/>
      <c r="CD6" s="205"/>
      <c r="CE6" s="208"/>
      <c r="CF6" s="208"/>
      <c r="CG6" s="208"/>
      <c r="CH6" s="208"/>
      <c r="CI6" s="208"/>
      <c r="CJ6" s="205"/>
      <c r="CK6" s="208"/>
      <c r="CL6" s="205"/>
      <c r="CM6" s="208"/>
      <c r="CN6" s="208"/>
      <c r="CO6" s="208"/>
      <c r="CP6" s="208"/>
      <c r="CQ6" s="208"/>
      <c r="CR6" s="205"/>
      <c r="CS6" s="208"/>
      <c r="CT6" s="205"/>
      <c r="CU6" s="206"/>
      <c r="CV6" s="205"/>
      <c r="CW6" s="205"/>
      <c r="CX6" s="205"/>
      <c r="CY6" s="205"/>
      <c r="CZ6" s="205"/>
      <c r="DA6" s="205"/>
      <c r="DB6" s="205"/>
      <c r="DC6" s="205"/>
      <c r="DD6" s="205"/>
      <c r="DE6" s="205"/>
      <c r="DF6" s="208"/>
      <c r="DG6" s="208"/>
      <c r="DH6" s="208"/>
      <c r="DI6" s="209"/>
      <c r="DJ6" s="209"/>
      <c r="DK6" s="208"/>
      <c r="DL6" s="208"/>
      <c r="DM6" s="208"/>
      <c r="DN6" s="208"/>
      <c r="DO6" s="205"/>
      <c r="DP6" s="205"/>
      <c r="DQ6" s="208"/>
      <c r="DR6" s="210">
        <f t="shared" si="0"/>
        <v>71704844</v>
      </c>
      <c r="DS6" s="26">
        <f>D124</f>
        <v>71704844</v>
      </c>
      <c r="DT6" s="47">
        <f t="shared" si="1"/>
        <v>0</v>
      </c>
    </row>
    <row r="7" spans="1:124">
      <c r="A7" s="37" t="s">
        <v>121</v>
      </c>
      <c r="B7" s="196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8"/>
      <c r="T7" s="199"/>
      <c r="U7" s="198"/>
      <c r="V7" s="198">
        <v>2949139</v>
      </c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9"/>
      <c r="AK7" s="200"/>
      <c r="AL7" s="197"/>
      <c r="AM7" s="197"/>
      <c r="AN7" s="197"/>
      <c r="AO7" s="197"/>
      <c r="AP7" s="197"/>
      <c r="AQ7" s="197"/>
      <c r="AR7" s="197"/>
      <c r="AS7" s="197"/>
      <c r="AT7" s="197"/>
      <c r="AU7" s="197"/>
      <c r="AV7" s="197"/>
      <c r="AW7" s="197"/>
      <c r="AX7" s="197"/>
      <c r="AY7" s="197"/>
      <c r="AZ7" s="197"/>
      <c r="BA7" s="197"/>
      <c r="BB7" s="199"/>
      <c r="BC7" s="199"/>
      <c r="BD7" s="201"/>
      <c r="BE7" s="198"/>
      <c r="BF7" s="198"/>
      <c r="BG7" s="198"/>
      <c r="BH7" s="198"/>
      <c r="BI7" s="198"/>
      <c r="BJ7" s="198"/>
      <c r="BK7" s="198"/>
      <c r="BL7" s="198"/>
      <c r="BM7" s="198"/>
      <c r="BN7" s="198"/>
      <c r="BO7" s="198"/>
      <c r="BP7" s="198"/>
      <c r="BQ7" s="198"/>
      <c r="BR7" s="198"/>
      <c r="BS7" s="197"/>
      <c r="BT7" s="197"/>
      <c r="BU7" s="198"/>
      <c r="BV7" s="198"/>
      <c r="BW7" s="198"/>
      <c r="BX7" s="198"/>
      <c r="BY7" s="198"/>
      <c r="BZ7" s="197"/>
      <c r="CA7" s="197"/>
      <c r="CB7" s="197"/>
      <c r="CC7" s="197"/>
      <c r="CD7" s="197"/>
      <c r="CE7" s="198"/>
      <c r="CF7" s="198"/>
      <c r="CG7" s="198"/>
      <c r="CH7" s="198"/>
      <c r="CI7" s="198"/>
      <c r="CJ7" s="197"/>
      <c r="CK7" s="198"/>
      <c r="CL7" s="197"/>
      <c r="CM7" s="198"/>
      <c r="CN7" s="198"/>
      <c r="CO7" s="198"/>
      <c r="CP7" s="198"/>
      <c r="CQ7" s="198"/>
      <c r="CR7" s="197"/>
      <c r="CS7" s="198"/>
      <c r="CT7" s="197"/>
      <c r="CU7" s="200"/>
      <c r="CV7" s="197"/>
      <c r="CW7" s="197"/>
      <c r="CX7" s="197"/>
      <c r="CY7" s="197"/>
      <c r="CZ7" s="197"/>
      <c r="DA7" s="197"/>
      <c r="DB7" s="197"/>
      <c r="DC7" s="197"/>
      <c r="DD7" s="197"/>
      <c r="DE7" s="197"/>
      <c r="DF7" s="198"/>
      <c r="DG7" s="198"/>
      <c r="DH7" s="198"/>
      <c r="DI7" s="202"/>
      <c r="DJ7" s="202"/>
      <c r="DK7" s="198"/>
      <c r="DL7" s="198"/>
      <c r="DM7" s="198"/>
      <c r="DN7" s="198"/>
      <c r="DO7" s="197"/>
      <c r="DP7" s="197"/>
      <c r="DQ7" s="198"/>
      <c r="DR7" s="203">
        <f t="shared" si="0"/>
        <v>2949139</v>
      </c>
      <c r="DS7" s="26">
        <f>E124</f>
        <v>2949139</v>
      </c>
      <c r="DT7" s="47">
        <f t="shared" si="1"/>
        <v>0</v>
      </c>
    </row>
    <row r="8" spans="1:124">
      <c r="A8" s="37" t="s">
        <v>122</v>
      </c>
      <c r="B8" s="204"/>
      <c r="C8" s="205"/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197"/>
      <c r="T8" s="197"/>
      <c r="U8" s="197"/>
      <c r="V8" s="197"/>
      <c r="W8" s="197">
        <v>1397421</v>
      </c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  <c r="AK8" s="206"/>
      <c r="AL8" s="205"/>
      <c r="AM8" s="205"/>
      <c r="AN8" s="205"/>
      <c r="AO8" s="205"/>
      <c r="AP8" s="205"/>
      <c r="AQ8" s="205"/>
      <c r="AR8" s="205"/>
      <c r="AS8" s="205"/>
      <c r="AT8" s="205"/>
      <c r="AU8" s="205"/>
      <c r="AV8" s="205"/>
      <c r="AW8" s="205"/>
      <c r="AX8" s="205"/>
      <c r="AY8" s="205"/>
      <c r="AZ8" s="205"/>
      <c r="BA8" s="205"/>
      <c r="BB8" s="197"/>
      <c r="BC8" s="197"/>
      <c r="BD8" s="207"/>
      <c r="BE8" s="208"/>
      <c r="BF8" s="208"/>
      <c r="BG8" s="208"/>
      <c r="BH8" s="208"/>
      <c r="BI8" s="208"/>
      <c r="BJ8" s="208"/>
      <c r="BK8" s="208"/>
      <c r="BL8" s="208"/>
      <c r="BM8" s="208"/>
      <c r="BN8" s="208"/>
      <c r="BO8" s="208"/>
      <c r="BP8" s="208"/>
      <c r="BQ8" s="208"/>
      <c r="BR8" s="208"/>
      <c r="BS8" s="205"/>
      <c r="BT8" s="205"/>
      <c r="BU8" s="208"/>
      <c r="BV8" s="208"/>
      <c r="BW8" s="208"/>
      <c r="BX8" s="208"/>
      <c r="BY8" s="208"/>
      <c r="BZ8" s="205"/>
      <c r="CA8" s="205"/>
      <c r="CB8" s="205"/>
      <c r="CC8" s="205"/>
      <c r="CD8" s="205"/>
      <c r="CE8" s="208"/>
      <c r="CF8" s="208"/>
      <c r="CG8" s="208"/>
      <c r="CH8" s="208"/>
      <c r="CI8" s="208"/>
      <c r="CJ8" s="205"/>
      <c r="CK8" s="208"/>
      <c r="CL8" s="205"/>
      <c r="CM8" s="208"/>
      <c r="CN8" s="208"/>
      <c r="CO8" s="208"/>
      <c r="CP8" s="208"/>
      <c r="CQ8" s="208"/>
      <c r="CR8" s="205"/>
      <c r="CS8" s="208"/>
      <c r="CT8" s="205"/>
      <c r="CU8" s="206"/>
      <c r="CV8" s="205"/>
      <c r="CW8" s="205"/>
      <c r="CX8" s="205"/>
      <c r="CY8" s="205"/>
      <c r="CZ8" s="205"/>
      <c r="DA8" s="205"/>
      <c r="DB8" s="205"/>
      <c r="DC8" s="205"/>
      <c r="DD8" s="205"/>
      <c r="DE8" s="205"/>
      <c r="DF8" s="208"/>
      <c r="DG8" s="208"/>
      <c r="DH8" s="208"/>
      <c r="DI8" s="209"/>
      <c r="DJ8" s="209"/>
      <c r="DK8" s="208"/>
      <c r="DL8" s="208"/>
      <c r="DM8" s="208"/>
      <c r="DN8" s="208"/>
      <c r="DO8" s="205"/>
      <c r="DP8" s="205"/>
      <c r="DQ8" s="208"/>
      <c r="DR8" s="210">
        <f t="shared" si="0"/>
        <v>1397421</v>
      </c>
      <c r="DS8" s="26">
        <f>F124</f>
        <v>1397421</v>
      </c>
      <c r="DT8" s="47">
        <f t="shared" si="1"/>
        <v>0</v>
      </c>
    </row>
    <row r="9" spans="1:124">
      <c r="A9" s="37" t="s">
        <v>123</v>
      </c>
      <c r="B9" s="196"/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8"/>
      <c r="T9" s="199"/>
      <c r="U9" s="198"/>
      <c r="V9" s="198"/>
      <c r="W9" s="198"/>
      <c r="X9" s="198">
        <v>1931877</v>
      </c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9"/>
      <c r="AK9" s="200"/>
      <c r="AL9" s="197"/>
      <c r="AM9" s="197"/>
      <c r="AN9" s="197"/>
      <c r="AO9" s="197"/>
      <c r="AP9" s="197"/>
      <c r="AQ9" s="197"/>
      <c r="AR9" s="197"/>
      <c r="AS9" s="197"/>
      <c r="AT9" s="197"/>
      <c r="AU9" s="197"/>
      <c r="AV9" s="197"/>
      <c r="AW9" s="197"/>
      <c r="AX9" s="197"/>
      <c r="AY9" s="197"/>
      <c r="AZ9" s="197"/>
      <c r="BA9" s="197"/>
      <c r="BB9" s="199"/>
      <c r="BC9" s="199"/>
      <c r="BD9" s="201"/>
      <c r="BE9" s="198"/>
      <c r="BF9" s="198"/>
      <c r="BG9" s="198"/>
      <c r="BH9" s="198"/>
      <c r="BI9" s="198"/>
      <c r="BJ9" s="198"/>
      <c r="BK9" s="198"/>
      <c r="BL9" s="198"/>
      <c r="BM9" s="198"/>
      <c r="BN9" s="198"/>
      <c r="BO9" s="198"/>
      <c r="BP9" s="198"/>
      <c r="BQ9" s="198"/>
      <c r="BR9" s="198"/>
      <c r="BS9" s="197"/>
      <c r="BT9" s="197"/>
      <c r="BU9" s="198"/>
      <c r="BV9" s="198"/>
      <c r="BW9" s="198"/>
      <c r="BX9" s="198"/>
      <c r="BY9" s="198"/>
      <c r="BZ9" s="197"/>
      <c r="CA9" s="197"/>
      <c r="CB9" s="197"/>
      <c r="CC9" s="197"/>
      <c r="CD9" s="197"/>
      <c r="CE9" s="198"/>
      <c r="CF9" s="198"/>
      <c r="CG9" s="198"/>
      <c r="CH9" s="198"/>
      <c r="CI9" s="198"/>
      <c r="CJ9" s="197"/>
      <c r="CK9" s="198"/>
      <c r="CL9" s="197"/>
      <c r="CM9" s="198"/>
      <c r="CN9" s="198"/>
      <c r="CO9" s="198"/>
      <c r="CP9" s="198"/>
      <c r="CQ9" s="198"/>
      <c r="CR9" s="197"/>
      <c r="CS9" s="198"/>
      <c r="CT9" s="197"/>
      <c r="CU9" s="200"/>
      <c r="CV9" s="197"/>
      <c r="CW9" s="197"/>
      <c r="CX9" s="197"/>
      <c r="CY9" s="197"/>
      <c r="CZ9" s="197"/>
      <c r="DA9" s="197"/>
      <c r="DB9" s="197"/>
      <c r="DC9" s="197"/>
      <c r="DD9" s="197"/>
      <c r="DE9" s="197"/>
      <c r="DF9" s="198"/>
      <c r="DG9" s="198"/>
      <c r="DH9" s="198"/>
      <c r="DI9" s="202"/>
      <c r="DJ9" s="202"/>
      <c r="DK9" s="198"/>
      <c r="DL9" s="198"/>
      <c r="DM9" s="198"/>
      <c r="DN9" s="198"/>
      <c r="DO9" s="197"/>
      <c r="DP9" s="197"/>
      <c r="DQ9" s="198"/>
      <c r="DR9" s="203">
        <f t="shared" si="0"/>
        <v>1931877</v>
      </c>
      <c r="DS9" s="26">
        <f>G124</f>
        <v>1931877</v>
      </c>
      <c r="DT9" s="47">
        <f t="shared" si="1"/>
        <v>0</v>
      </c>
    </row>
    <row r="10" spans="1:124">
      <c r="A10" s="37" t="s">
        <v>124</v>
      </c>
      <c r="B10" s="204"/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197"/>
      <c r="T10" s="197"/>
      <c r="U10" s="197"/>
      <c r="V10" s="197"/>
      <c r="W10" s="197"/>
      <c r="X10" s="197"/>
      <c r="Y10" s="197">
        <v>6538334</v>
      </c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206"/>
      <c r="AL10" s="205"/>
      <c r="AM10" s="205"/>
      <c r="AN10" s="205"/>
      <c r="AO10" s="205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197"/>
      <c r="BC10" s="197"/>
      <c r="BD10" s="207"/>
      <c r="BE10" s="208"/>
      <c r="BF10" s="208"/>
      <c r="BG10" s="208"/>
      <c r="BH10" s="208"/>
      <c r="BI10" s="208"/>
      <c r="BJ10" s="208"/>
      <c r="BK10" s="208"/>
      <c r="BL10" s="208"/>
      <c r="BM10" s="208"/>
      <c r="BN10" s="208"/>
      <c r="BO10" s="208"/>
      <c r="BP10" s="208"/>
      <c r="BQ10" s="208"/>
      <c r="BR10" s="208"/>
      <c r="BS10" s="205"/>
      <c r="BT10" s="205"/>
      <c r="BU10" s="208"/>
      <c r="BV10" s="208"/>
      <c r="BW10" s="208"/>
      <c r="BX10" s="208"/>
      <c r="BY10" s="208"/>
      <c r="BZ10" s="205"/>
      <c r="CA10" s="205"/>
      <c r="CB10" s="205"/>
      <c r="CC10" s="205"/>
      <c r="CD10" s="205"/>
      <c r="CE10" s="208"/>
      <c r="CF10" s="208"/>
      <c r="CG10" s="208"/>
      <c r="CH10" s="208"/>
      <c r="CI10" s="208"/>
      <c r="CJ10" s="205"/>
      <c r="CK10" s="208"/>
      <c r="CL10" s="205"/>
      <c r="CM10" s="208"/>
      <c r="CN10" s="208"/>
      <c r="CO10" s="208"/>
      <c r="CP10" s="208"/>
      <c r="CQ10" s="208"/>
      <c r="CR10" s="205"/>
      <c r="CS10" s="208"/>
      <c r="CT10" s="205"/>
      <c r="CU10" s="206"/>
      <c r="CV10" s="205"/>
      <c r="CW10" s="205"/>
      <c r="CX10" s="205"/>
      <c r="CY10" s="205"/>
      <c r="CZ10" s="205"/>
      <c r="DA10" s="205"/>
      <c r="DB10" s="205"/>
      <c r="DC10" s="205"/>
      <c r="DD10" s="205"/>
      <c r="DE10" s="205"/>
      <c r="DF10" s="208"/>
      <c r="DG10" s="208"/>
      <c r="DH10" s="208"/>
      <c r="DI10" s="209"/>
      <c r="DJ10" s="209"/>
      <c r="DK10" s="208"/>
      <c r="DL10" s="208"/>
      <c r="DM10" s="208"/>
      <c r="DN10" s="208"/>
      <c r="DO10" s="205"/>
      <c r="DP10" s="205"/>
      <c r="DQ10" s="208"/>
      <c r="DR10" s="210">
        <f t="shared" si="0"/>
        <v>6538334</v>
      </c>
      <c r="DS10" s="26">
        <f>H124</f>
        <v>6538334</v>
      </c>
      <c r="DT10" s="47">
        <f t="shared" si="1"/>
        <v>0</v>
      </c>
    </row>
    <row r="11" spans="1:124">
      <c r="A11" s="37" t="s">
        <v>125</v>
      </c>
      <c r="B11" s="196"/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8"/>
      <c r="T11" s="199"/>
      <c r="U11" s="198"/>
      <c r="V11" s="198"/>
      <c r="W11" s="198"/>
      <c r="X11" s="198"/>
      <c r="Y11" s="198"/>
      <c r="Z11" s="198">
        <v>9828450</v>
      </c>
      <c r="AA11" s="198"/>
      <c r="AB11" s="198"/>
      <c r="AC11" s="198"/>
      <c r="AD11" s="198"/>
      <c r="AE11" s="198"/>
      <c r="AF11" s="198"/>
      <c r="AG11" s="198"/>
      <c r="AH11" s="198"/>
      <c r="AI11" s="198"/>
      <c r="AJ11" s="199"/>
      <c r="AK11" s="200"/>
      <c r="AL11" s="197"/>
      <c r="AM11" s="197"/>
      <c r="AN11" s="197"/>
      <c r="AO11" s="197"/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9"/>
      <c r="BC11" s="199"/>
      <c r="BD11" s="201"/>
      <c r="BE11" s="198"/>
      <c r="BF11" s="198"/>
      <c r="BG11" s="198"/>
      <c r="BH11" s="198"/>
      <c r="BI11" s="198"/>
      <c r="BJ11" s="198"/>
      <c r="BK11" s="198"/>
      <c r="BL11" s="198"/>
      <c r="BM11" s="198"/>
      <c r="BN11" s="198"/>
      <c r="BO11" s="198"/>
      <c r="BP11" s="198"/>
      <c r="BQ11" s="198"/>
      <c r="BR11" s="198"/>
      <c r="BS11" s="197"/>
      <c r="BT11" s="197"/>
      <c r="BU11" s="198"/>
      <c r="BV11" s="198"/>
      <c r="BW11" s="198"/>
      <c r="BX11" s="198"/>
      <c r="BY11" s="198"/>
      <c r="BZ11" s="197"/>
      <c r="CA11" s="197"/>
      <c r="CB11" s="197"/>
      <c r="CC11" s="197"/>
      <c r="CD11" s="197"/>
      <c r="CE11" s="198"/>
      <c r="CF11" s="198"/>
      <c r="CG11" s="198"/>
      <c r="CH11" s="198"/>
      <c r="CI11" s="198"/>
      <c r="CJ11" s="197"/>
      <c r="CK11" s="198"/>
      <c r="CL11" s="197"/>
      <c r="CM11" s="198"/>
      <c r="CN11" s="198"/>
      <c r="CO11" s="198"/>
      <c r="CP11" s="198"/>
      <c r="CQ11" s="198"/>
      <c r="CR11" s="197"/>
      <c r="CS11" s="198"/>
      <c r="CT11" s="197"/>
      <c r="CU11" s="200"/>
      <c r="CV11" s="197"/>
      <c r="CW11" s="197"/>
      <c r="CX11" s="197"/>
      <c r="CY11" s="197"/>
      <c r="CZ11" s="197"/>
      <c r="DA11" s="197"/>
      <c r="DB11" s="197"/>
      <c r="DC11" s="197"/>
      <c r="DD11" s="197"/>
      <c r="DE11" s="197"/>
      <c r="DF11" s="198"/>
      <c r="DG11" s="198"/>
      <c r="DH11" s="198"/>
      <c r="DI11" s="202"/>
      <c r="DJ11" s="202"/>
      <c r="DK11" s="198"/>
      <c r="DL11" s="198"/>
      <c r="DM11" s="198"/>
      <c r="DN11" s="198"/>
      <c r="DO11" s="197"/>
      <c r="DP11" s="197"/>
      <c r="DQ11" s="198"/>
      <c r="DR11" s="203">
        <f t="shared" si="0"/>
        <v>9828450</v>
      </c>
      <c r="DS11" s="26">
        <f>I124</f>
        <v>9828450</v>
      </c>
      <c r="DT11" s="47">
        <f t="shared" si="1"/>
        <v>0</v>
      </c>
    </row>
    <row r="12" spans="1:124">
      <c r="A12" s="37" t="s">
        <v>126</v>
      </c>
      <c r="B12" s="204"/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197"/>
      <c r="T12" s="197"/>
      <c r="U12" s="197"/>
      <c r="V12" s="197"/>
      <c r="W12" s="197"/>
      <c r="X12" s="197"/>
      <c r="Y12" s="197"/>
      <c r="Z12" s="197"/>
      <c r="AA12" s="197">
        <v>1057776</v>
      </c>
      <c r="AB12" s="197"/>
      <c r="AC12" s="197"/>
      <c r="AD12" s="197"/>
      <c r="AE12" s="197"/>
      <c r="AF12" s="197"/>
      <c r="AG12" s="197"/>
      <c r="AH12" s="197"/>
      <c r="AI12" s="197"/>
      <c r="AJ12" s="197"/>
      <c r="AK12" s="206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197"/>
      <c r="BC12" s="197"/>
      <c r="BD12" s="207"/>
      <c r="BE12" s="208"/>
      <c r="BF12" s="208"/>
      <c r="BG12" s="208"/>
      <c r="BH12" s="208"/>
      <c r="BI12" s="208"/>
      <c r="BJ12" s="208"/>
      <c r="BK12" s="208"/>
      <c r="BL12" s="208"/>
      <c r="BM12" s="208"/>
      <c r="BN12" s="208"/>
      <c r="BO12" s="208"/>
      <c r="BP12" s="208"/>
      <c r="BQ12" s="208"/>
      <c r="BR12" s="208"/>
      <c r="BS12" s="205"/>
      <c r="BT12" s="205"/>
      <c r="BU12" s="208"/>
      <c r="BV12" s="208"/>
      <c r="BW12" s="208"/>
      <c r="BX12" s="208"/>
      <c r="BY12" s="208"/>
      <c r="BZ12" s="205"/>
      <c r="CA12" s="205"/>
      <c r="CB12" s="205"/>
      <c r="CC12" s="205"/>
      <c r="CD12" s="205"/>
      <c r="CE12" s="208"/>
      <c r="CF12" s="208"/>
      <c r="CG12" s="208"/>
      <c r="CH12" s="208"/>
      <c r="CI12" s="208"/>
      <c r="CJ12" s="205"/>
      <c r="CK12" s="208"/>
      <c r="CL12" s="205"/>
      <c r="CM12" s="208"/>
      <c r="CN12" s="208"/>
      <c r="CO12" s="208"/>
      <c r="CP12" s="208"/>
      <c r="CQ12" s="208"/>
      <c r="CR12" s="205"/>
      <c r="CS12" s="208"/>
      <c r="CT12" s="205"/>
      <c r="CU12" s="206"/>
      <c r="CV12" s="205"/>
      <c r="CW12" s="205"/>
      <c r="CX12" s="205"/>
      <c r="CY12" s="205"/>
      <c r="CZ12" s="205"/>
      <c r="DA12" s="205"/>
      <c r="DB12" s="205"/>
      <c r="DC12" s="205"/>
      <c r="DD12" s="205"/>
      <c r="DE12" s="205"/>
      <c r="DF12" s="208"/>
      <c r="DG12" s="208"/>
      <c r="DH12" s="208"/>
      <c r="DI12" s="209"/>
      <c r="DJ12" s="209"/>
      <c r="DK12" s="208"/>
      <c r="DL12" s="208"/>
      <c r="DM12" s="208"/>
      <c r="DN12" s="208"/>
      <c r="DO12" s="205"/>
      <c r="DP12" s="205"/>
      <c r="DQ12" s="208"/>
      <c r="DR12" s="210">
        <f t="shared" si="0"/>
        <v>1057776</v>
      </c>
      <c r="DS12" s="26">
        <f>J124</f>
        <v>1057776</v>
      </c>
      <c r="DT12" s="47">
        <f t="shared" si="1"/>
        <v>0</v>
      </c>
    </row>
    <row r="13" spans="1:124">
      <c r="A13" s="37" t="s">
        <v>127</v>
      </c>
      <c r="B13" s="196"/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8"/>
      <c r="T13" s="199"/>
      <c r="U13" s="198"/>
      <c r="V13" s="198"/>
      <c r="W13" s="198"/>
      <c r="X13" s="198"/>
      <c r="Y13" s="198"/>
      <c r="Z13" s="198"/>
      <c r="AA13" s="198"/>
      <c r="AB13" s="198">
        <v>2431654</v>
      </c>
      <c r="AC13" s="198"/>
      <c r="AD13" s="198"/>
      <c r="AE13" s="198"/>
      <c r="AF13" s="198"/>
      <c r="AG13" s="198"/>
      <c r="AH13" s="198"/>
      <c r="AI13" s="198"/>
      <c r="AJ13" s="199"/>
      <c r="AK13" s="200"/>
      <c r="AL13" s="197"/>
      <c r="AM13" s="197"/>
      <c r="AN13" s="197"/>
      <c r="AO13" s="197"/>
      <c r="AP13" s="197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9"/>
      <c r="BC13" s="199"/>
      <c r="BD13" s="201"/>
      <c r="BE13" s="198"/>
      <c r="BF13" s="198"/>
      <c r="BG13" s="198"/>
      <c r="BH13" s="198"/>
      <c r="BI13" s="198"/>
      <c r="BJ13" s="198"/>
      <c r="BK13" s="198"/>
      <c r="BL13" s="198"/>
      <c r="BM13" s="198"/>
      <c r="BN13" s="198"/>
      <c r="BO13" s="198"/>
      <c r="BP13" s="198"/>
      <c r="BQ13" s="198"/>
      <c r="BR13" s="198"/>
      <c r="BS13" s="197"/>
      <c r="BT13" s="197"/>
      <c r="BU13" s="198"/>
      <c r="BV13" s="198"/>
      <c r="BW13" s="198"/>
      <c r="BX13" s="198"/>
      <c r="BY13" s="198"/>
      <c r="BZ13" s="197"/>
      <c r="CA13" s="197"/>
      <c r="CB13" s="197"/>
      <c r="CC13" s="197"/>
      <c r="CD13" s="197"/>
      <c r="CE13" s="198"/>
      <c r="CF13" s="198"/>
      <c r="CG13" s="198"/>
      <c r="CH13" s="198"/>
      <c r="CI13" s="198"/>
      <c r="CJ13" s="197"/>
      <c r="CK13" s="198"/>
      <c r="CL13" s="197"/>
      <c r="CM13" s="198"/>
      <c r="CN13" s="198"/>
      <c r="CO13" s="198"/>
      <c r="CP13" s="198"/>
      <c r="CQ13" s="198"/>
      <c r="CR13" s="197"/>
      <c r="CS13" s="198"/>
      <c r="CT13" s="197"/>
      <c r="CU13" s="200"/>
      <c r="CV13" s="197"/>
      <c r="CW13" s="197"/>
      <c r="CX13" s="197"/>
      <c r="CY13" s="197"/>
      <c r="CZ13" s="197"/>
      <c r="DA13" s="197"/>
      <c r="DB13" s="197"/>
      <c r="DC13" s="197"/>
      <c r="DD13" s="197"/>
      <c r="DE13" s="197"/>
      <c r="DF13" s="198"/>
      <c r="DG13" s="198"/>
      <c r="DH13" s="198"/>
      <c r="DI13" s="202"/>
      <c r="DJ13" s="202"/>
      <c r="DK13" s="198"/>
      <c r="DL13" s="198"/>
      <c r="DM13" s="198"/>
      <c r="DN13" s="198"/>
      <c r="DO13" s="197"/>
      <c r="DP13" s="197"/>
      <c r="DQ13" s="198"/>
      <c r="DR13" s="203">
        <f t="shared" si="0"/>
        <v>2431654</v>
      </c>
      <c r="DS13" s="26">
        <f>K124</f>
        <v>2431654</v>
      </c>
      <c r="DT13" s="47">
        <f t="shared" si="1"/>
        <v>0</v>
      </c>
    </row>
    <row r="14" spans="1:124">
      <c r="A14" s="37" t="s">
        <v>128</v>
      </c>
      <c r="B14" s="204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5"/>
      <c r="Q14" s="205"/>
      <c r="R14" s="205"/>
      <c r="S14" s="197"/>
      <c r="T14" s="197"/>
      <c r="U14" s="197"/>
      <c r="V14" s="197"/>
      <c r="W14" s="197"/>
      <c r="X14" s="197"/>
      <c r="Y14" s="197"/>
      <c r="Z14" s="197"/>
      <c r="AA14" s="197"/>
      <c r="AB14" s="197"/>
      <c r="AC14" s="197">
        <v>446559</v>
      </c>
      <c r="AD14" s="197"/>
      <c r="AE14" s="197"/>
      <c r="AF14" s="197"/>
      <c r="AG14" s="197"/>
      <c r="AH14" s="197"/>
      <c r="AI14" s="197"/>
      <c r="AJ14" s="197"/>
      <c r="AK14" s="206"/>
      <c r="AL14" s="205"/>
      <c r="AM14" s="205"/>
      <c r="AN14" s="205"/>
      <c r="AO14" s="205"/>
      <c r="AP14" s="205"/>
      <c r="AQ14" s="205"/>
      <c r="AR14" s="205"/>
      <c r="AS14" s="205"/>
      <c r="AT14" s="205"/>
      <c r="AU14" s="205"/>
      <c r="AV14" s="205"/>
      <c r="AW14" s="205"/>
      <c r="AX14" s="205"/>
      <c r="AY14" s="205"/>
      <c r="AZ14" s="205"/>
      <c r="BA14" s="205"/>
      <c r="BB14" s="197"/>
      <c r="BC14" s="197"/>
      <c r="BD14" s="207"/>
      <c r="BE14" s="208"/>
      <c r="BF14" s="208"/>
      <c r="BG14" s="208"/>
      <c r="BH14" s="208"/>
      <c r="BI14" s="208"/>
      <c r="BJ14" s="208"/>
      <c r="BK14" s="208"/>
      <c r="BL14" s="208"/>
      <c r="BM14" s="208"/>
      <c r="BN14" s="208"/>
      <c r="BO14" s="208"/>
      <c r="BP14" s="208"/>
      <c r="BQ14" s="208"/>
      <c r="BR14" s="208"/>
      <c r="BS14" s="205"/>
      <c r="BT14" s="205"/>
      <c r="BU14" s="208"/>
      <c r="BV14" s="208"/>
      <c r="BW14" s="208"/>
      <c r="BX14" s="208"/>
      <c r="BY14" s="208"/>
      <c r="BZ14" s="205"/>
      <c r="CA14" s="205"/>
      <c r="CB14" s="205"/>
      <c r="CC14" s="205"/>
      <c r="CD14" s="205"/>
      <c r="CE14" s="208"/>
      <c r="CF14" s="208"/>
      <c r="CG14" s="208"/>
      <c r="CH14" s="208"/>
      <c r="CI14" s="208"/>
      <c r="CJ14" s="205"/>
      <c r="CK14" s="208"/>
      <c r="CL14" s="205"/>
      <c r="CM14" s="208"/>
      <c r="CN14" s="208"/>
      <c r="CO14" s="208"/>
      <c r="CP14" s="208"/>
      <c r="CQ14" s="208"/>
      <c r="CR14" s="205"/>
      <c r="CS14" s="208"/>
      <c r="CT14" s="205"/>
      <c r="CU14" s="206"/>
      <c r="CV14" s="205"/>
      <c r="CW14" s="205"/>
      <c r="CX14" s="205"/>
      <c r="CY14" s="205"/>
      <c r="CZ14" s="205"/>
      <c r="DA14" s="205"/>
      <c r="DB14" s="205"/>
      <c r="DC14" s="205"/>
      <c r="DD14" s="205"/>
      <c r="DE14" s="205"/>
      <c r="DF14" s="208"/>
      <c r="DG14" s="208"/>
      <c r="DH14" s="208"/>
      <c r="DI14" s="209"/>
      <c r="DJ14" s="209"/>
      <c r="DK14" s="208"/>
      <c r="DL14" s="208"/>
      <c r="DM14" s="208"/>
      <c r="DN14" s="208"/>
      <c r="DO14" s="205"/>
      <c r="DP14" s="205"/>
      <c r="DQ14" s="208"/>
      <c r="DR14" s="210">
        <f t="shared" si="0"/>
        <v>446559</v>
      </c>
      <c r="DS14" s="26">
        <f>L124</f>
        <v>446559</v>
      </c>
      <c r="DT14" s="47">
        <f t="shared" si="1"/>
        <v>0</v>
      </c>
    </row>
    <row r="15" spans="1:124">
      <c r="A15" s="37" t="s">
        <v>129</v>
      </c>
      <c r="B15" s="196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8"/>
      <c r="T15" s="199"/>
      <c r="U15" s="198"/>
      <c r="V15" s="198"/>
      <c r="W15" s="198"/>
      <c r="X15" s="198"/>
      <c r="Y15" s="198"/>
      <c r="Z15" s="198"/>
      <c r="AA15" s="198"/>
      <c r="AB15" s="198"/>
      <c r="AC15" s="198"/>
      <c r="AD15" s="198">
        <v>11432339</v>
      </c>
      <c r="AE15" s="198"/>
      <c r="AF15" s="198"/>
      <c r="AG15" s="198"/>
      <c r="AH15" s="198"/>
      <c r="AI15" s="198"/>
      <c r="AJ15" s="199"/>
      <c r="AK15" s="200"/>
      <c r="AL15" s="197"/>
      <c r="AM15" s="197"/>
      <c r="AN15" s="197"/>
      <c r="AO15" s="197"/>
      <c r="AP15" s="197"/>
      <c r="AQ15" s="197"/>
      <c r="AR15" s="197"/>
      <c r="AS15" s="197"/>
      <c r="AT15" s="197"/>
      <c r="AU15" s="197"/>
      <c r="AV15" s="197"/>
      <c r="AW15" s="197"/>
      <c r="AX15" s="197"/>
      <c r="AY15" s="197"/>
      <c r="AZ15" s="197"/>
      <c r="BA15" s="197"/>
      <c r="BB15" s="199"/>
      <c r="BC15" s="199"/>
      <c r="BD15" s="201"/>
      <c r="BE15" s="198"/>
      <c r="BF15" s="198"/>
      <c r="BG15" s="198"/>
      <c r="BH15" s="198"/>
      <c r="BI15" s="198"/>
      <c r="BJ15" s="198"/>
      <c r="BK15" s="198"/>
      <c r="BL15" s="198"/>
      <c r="BM15" s="198"/>
      <c r="BN15" s="198"/>
      <c r="BO15" s="198"/>
      <c r="BP15" s="198"/>
      <c r="BQ15" s="198"/>
      <c r="BR15" s="198"/>
      <c r="BS15" s="197"/>
      <c r="BT15" s="197"/>
      <c r="BU15" s="198"/>
      <c r="BV15" s="198"/>
      <c r="BW15" s="198"/>
      <c r="BX15" s="198"/>
      <c r="BY15" s="198"/>
      <c r="BZ15" s="197"/>
      <c r="CA15" s="197"/>
      <c r="CB15" s="197"/>
      <c r="CC15" s="197"/>
      <c r="CD15" s="197"/>
      <c r="CE15" s="198"/>
      <c r="CF15" s="198"/>
      <c r="CG15" s="198"/>
      <c r="CH15" s="198"/>
      <c r="CI15" s="198"/>
      <c r="CJ15" s="197"/>
      <c r="CK15" s="198"/>
      <c r="CL15" s="197"/>
      <c r="CM15" s="198"/>
      <c r="CN15" s="198"/>
      <c r="CO15" s="198"/>
      <c r="CP15" s="198"/>
      <c r="CQ15" s="198"/>
      <c r="CR15" s="197"/>
      <c r="CS15" s="198"/>
      <c r="CT15" s="197"/>
      <c r="CU15" s="200"/>
      <c r="CV15" s="197"/>
      <c r="CW15" s="197"/>
      <c r="CX15" s="197"/>
      <c r="CY15" s="197"/>
      <c r="CZ15" s="197"/>
      <c r="DA15" s="197"/>
      <c r="DB15" s="197"/>
      <c r="DC15" s="197"/>
      <c r="DD15" s="197"/>
      <c r="DE15" s="197"/>
      <c r="DF15" s="198"/>
      <c r="DG15" s="198"/>
      <c r="DH15" s="198"/>
      <c r="DI15" s="202"/>
      <c r="DJ15" s="202"/>
      <c r="DK15" s="198"/>
      <c r="DL15" s="198"/>
      <c r="DM15" s="198"/>
      <c r="DN15" s="198"/>
      <c r="DO15" s="197"/>
      <c r="DP15" s="197"/>
      <c r="DQ15" s="198"/>
      <c r="DR15" s="203">
        <f t="shared" si="0"/>
        <v>11432339</v>
      </c>
      <c r="DS15" s="26">
        <f>M124</f>
        <v>11432339</v>
      </c>
      <c r="DT15" s="47">
        <f t="shared" si="1"/>
        <v>0</v>
      </c>
    </row>
    <row r="16" spans="1:124">
      <c r="A16" s="37" t="s">
        <v>130</v>
      </c>
      <c r="B16" s="204"/>
      <c r="C16" s="205"/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>
        <v>10459745</v>
      </c>
      <c r="AF16" s="197"/>
      <c r="AG16" s="197"/>
      <c r="AH16" s="197"/>
      <c r="AI16" s="197"/>
      <c r="AJ16" s="197"/>
      <c r="AK16" s="206"/>
      <c r="AL16" s="205"/>
      <c r="AM16" s="205"/>
      <c r="AN16" s="205"/>
      <c r="AO16" s="205"/>
      <c r="AP16" s="205"/>
      <c r="AQ16" s="205"/>
      <c r="AR16" s="205"/>
      <c r="AS16" s="205"/>
      <c r="AT16" s="205"/>
      <c r="AU16" s="205"/>
      <c r="AV16" s="205"/>
      <c r="AW16" s="205"/>
      <c r="AX16" s="205"/>
      <c r="AY16" s="205"/>
      <c r="AZ16" s="205"/>
      <c r="BA16" s="205"/>
      <c r="BB16" s="197"/>
      <c r="BC16" s="197"/>
      <c r="BD16" s="207"/>
      <c r="BE16" s="208"/>
      <c r="BF16" s="208"/>
      <c r="BG16" s="208"/>
      <c r="BH16" s="208"/>
      <c r="BI16" s="208"/>
      <c r="BJ16" s="208"/>
      <c r="BK16" s="208"/>
      <c r="BL16" s="208"/>
      <c r="BM16" s="208"/>
      <c r="BN16" s="208"/>
      <c r="BO16" s="208"/>
      <c r="BP16" s="208"/>
      <c r="BQ16" s="208"/>
      <c r="BR16" s="208"/>
      <c r="BS16" s="205"/>
      <c r="BT16" s="205"/>
      <c r="BU16" s="208"/>
      <c r="BV16" s="208"/>
      <c r="BW16" s="208"/>
      <c r="BX16" s="208"/>
      <c r="BY16" s="208"/>
      <c r="BZ16" s="205"/>
      <c r="CA16" s="205"/>
      <c r="CB16" s="205"/>
      <c r="CC16" s="205"/>
      <c r="CD16" s="205"/>
      <c r="CE16" s="208"/>
      <c r="CF16" s="208"/>
      <c r="CG16" s="208"/>
      <c r="CH16" s="208"/>
      <c r="CI16" s="208"/>
      <c r="CJ16" s="205"/>
      <c r="CK16" s="208"/>
      <c r="CL16" s="205"/>
      <c r="CM16" s="208"/>
      <c r="CN16" s="208"/>
      <c r="CO16" s="208"/>
      <c r="CP16" s="208"/>
      <c r="CQ16" s="208"/>
      <c r="CR16" s="205"/>
      <c r="CS16" s="208"/>
      <c r="CT16" s="205"/>
      <c r="CU16" s="206"/>
      <c r="CV16" s="205"/>
      <c r="CW16" s="205"/>
      <c r="CX16" s="205"/>
      <c r="CY16" s="205"/>
      <c r="CZ16" s="205"/>
      <c r="DA16" s="205"/>
      <c r="DB16" s="205"/>
      <c r="DC16" s="205"/>
      <c r="DD16" s="205"/>
      <c r="DE16" s="205"/>
      <c r="DF16" s="208"/>
      <c r="DG16" s="208"/>
      <c r="DH16" s="208"/>
      <c r="DI16" s="209"/>
      <c r="DJ16" s="209"/>
      <c r="DK16" s="208"/>
      <c r="DL16" s="208"/>
      <c r="DM16" s="208"/>
      <c r="DN16" s="208"/>
      <c r="DO16" s="205"/>
      <c r="DP16" s="205"/>
      <c r="DQ16" s="208"/>
      <c r="DR16" s="210">
        <f t="shared" si="0"/>
        <v>10459745</v>
      </c>
      <c r="DS16" s="26">
        <f>N124</f>
        <v>10459745</v>
      </c>
      <c r="DT16" s="47">
        <f t="shared" si="1"/>
        <v>0</v>
      </c>
    </row>
    <row r="17" spans="1:124">
      <c r="A17" s="37" t="s">
        <v>131</v>
      </c>
      <c r="B17" s="196"/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8"/>
      <c r="T17" s="199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>
        <v>5063674</v>
      </c>
      <c r="AG17" s="198"/>
      <c r="AH17" s="198"/>
      <c r="AI17" s="198"/>
      <c r="AJ17" s="199"/>
      <c r="AK17" s="200"/>
      <c r="AL17" s="197"/>
      <c r="AM17" s="197"/>
      <c r="AN17" s="197"/>
      <c r="AO17" s="197"/>
      <c r="AP17" s="197"/>
      <c r="AQ17" s="197"/>
      <c r="AR17" s="197"/>
      <c r="AS17" s="197"/>
      <c r="AT17" s="197"/>
      <c r="AU17" s="197"/>
      <c r="AV17" s="197"/>
      <c r="AW17" s="197"/>
      <c r="AX17" s="197"/>
      <c r="AY17" s="197"/>
      <c r="AZ17" s="197"/>
      <c r="BA17" s="197"/>
      <c r="BB17" s="199"/>
      <c r="BC17" s="199"/>
      <c r="BD17" s="201"/>
      <c r="BE17" s="198"/>
      <c r="BF17" s="198"/>
      <c r="BG17" s="198"/>
      <c r="BH17" s="198"/>
      <c r="BI17" s="198"/>
      <c r="BJ17" s="198"/>
      <c r="BK17" s="198"/>
      <c r="BL17" s="198"/>
      <c r="BM17" s="198"/>
      <c r="BN17" s="198"/>
      <c r="BO17" s="198"/>
      <c r="BP17" s="198"/>
      <c r="BQ17" s="198"/>
      <c r="BR17" s="198"/>
      <c r="BS17" s="197"/>
      <c r="BT17" s="197"/>
      <c r="BU17" s="198"/>
      <c r="BV17" s="198"/>
      <c r="BW17" s="198"/>
      <c r="BX17" s="198"/>
      <c r="BY17" s="198"/>
      <c r="BZ17" s="197"/>
      <c r="CA17" s="197"/>
      <c r="CB17" s="197"/>
      <c r="CC17" s="197"/>
      <c r="CD17" s="197"/>
      <c r="CE17" s="198"/>
      <c r="CF17" s="198"/>
      <c r="CG17" s="198"/>
      <c r="CH17" s="198"/>
      <c r="CI17" s="198"/>
      <c r="CJ17" s="197"/>
      <c r="CK17" s="198"/>
      <c r="CL17" s="197"/>
      <c r="CM17" s="198"/>
      <c r="CN17" s="198"/>
      <c r="CO17" s="198"/>
      <c r="CP17" s="198"/>
      <c r="CQ17" s="198"/>
      <c r="CR17" s="197"/>
      <c r="CS17" s="198"/>
      <c r="CT17" s="197"/>
      <c r="CU17" s="200"/>
      <c r="CV17" s="197"/>
      <c r="CW17" s="197"/>
      <c r="CX17" s="197"/>
      <c r="CY17" s="197"/>
      <c r="CZ17" s="197"/>
      <c r="DA17" s="197"/>
      <c r="DB17" s="197"/>
      <c r="DC17" s="197"/>
      <c r="DD17" s="197"/>
      <c r="DE17" s="197"/>
      <c r="DF17" s="198"/>
      <c r="DG17" s="198"/>
      <c r="DH17" s="198"/>
      <c r="DI17" s="202"/>
      <c r="DJ17" s="202"/>
      <c r="DK17" s="198"/>
      <c r="DL17" s="198"/>
      <c r="DM17" s="198"/>
      <c r="DN17" s="198"/>
      <c r="DO17" s="197"/>
      <c r="DP17" s="197"/>
      <c r="DQ17" s="198"/>
      <c r="DR17" s="203">
        <f t="shared" si="0"/>
        <v>5063674</v>
      </c>
      <c r="DS17" s="26">
        <f>O124</f>
        <v>5063674</v>
      </c>
      <c r="DT17" s="47">
        <f t="shared" si="1"/>
        <v>0</v>
      </c>
    </row>
    <row r="18" spans="1:124">
      <c r="A18" s="37" t="s">
        <v>132</v>
      </c>
      <c r="B18" s="204"/>
      <c r="C18" s="205"/>
      <c r="D18" s="205"/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197"/>
      <c r="T18" s="197"/>
      <c r="U18" s="197"/>
      <c r="V18" s="197"/>
      <c r="W18" s="197"/>
      <c r="X18" s="197"/>
      <c r="Y18" s="197"/>
      <c r="Z18" s="197"/>
      <c r="AA18" s="197"/>
      <c r="AB18" s="197"/>
      <c r="AC18" s="197"/>
      <c r="AD18" s="197"/>
      <c r="AE18" s="197"/>
      <c r="AF18" s="197"/>
      <c r="AG18" s="197">
        <v>3979440</v>
      </c>
      <c r="AH18" s="197"/>
      <c r="AI18" s="197"/>
      <c r="AJ18" s="197"/>
      <c r="AK18" s="206"/>
      <c r="AL18" s="205"/>
      <c r="AM18" s="205"/>
      <c r="AN18" s="205"/>
      <c r="AO18" s="205"/>
      <c r="AP18" s="205"/>
      <c r="AQ18" s="205"/>
      <c r="AR18" s="205"/>
      <c r="AS18" s="205"/>
      <c r="AT18" s="205"/>
      <c r="AU18" s="205"/>
      <c r="AV18" s="205"/>
      <c r="AW18" s="205"/>
      <c r="AX18" s="205"/>
      <c r="AY18" s="205"/>
      <c r="AZ18" s="205"/>
      <c r="BA18" s="205"/>
      <c r="BB18" s="197"/>
      <c r="BC18" s="197"/>
      <c r="BD18" s="207"/>
      <c r="BE18" s="208"/>
      <c r="BF18" s="208"/>
      <c r="BG18" s="208"/>
      <c r="BH18" s="208"/>
      <c r="BI18" s="208"/>
      <c r="BJ18" s="208"/>
      <c r="BK18" s="208"/>
      <c r="BL18" s="208"/>
      <c r="BM18" s="208"/>
      <c r="BN18" s="208"/>
      <c r="BO18" s="208"/>
      <c r="BP18" s="208"/>
      <c r="BQ18" s="208"/>
      <c r="BR18" s="208"/>
      <c r="BS18" s="205"/>
      <c r="BT18" s="205"/>
      <c r="BU18" s="208"/>
      <c r="BV18" s="208"/>
      <c r="BW18" s="208"/>
      <c r="BX18" s="208"/>
      <c r="BY18" s="208"/>
      <c r="BZ18" s="205"/>
      <c r="CA18" s="205"/>
      <c r="CB18" s="205"/>
      <c r="CC18" s="205"/>
      <c r="CD18" s="205"/>
      <c r="CE18" s="208"/>
      <c r="CF18" s="208"/>
      <c r="CG18" s="208"/>
      <c r="CH18" s="208"/>
      <c r="CI18" s="208"/>
      <c r="CJ18" s="205"/>
      <c r="CK18" s="208"/>
      <c r="CL18" s="205"/>
      <c r="CM18" s="208"/>
      <c r="CN18" s="208"/>
      <c r="CO18" s="208"/>
      <c r="CP18" s="208"/>
      <c r="CQ18" s="208"/>
      <c r="CR18" s="205"/>
      <c r="CS18" s="208"/>
      <c r="CT18" s="205"/>
      <c r="CU18" s="206"/>
      <c r="CV18" s="205"/>
      <c r="CW18" s="205"/>
      <c r="CX18" s="205"/>
      <c r="CY18" s="205"/>
      <c r="CZ18" s="205"/>
      <c r="DA18" s="205"/>
      <c r="DB18" s="205"/>
      <c r="DC18" s="205"/>
      <c r="DD18" s="205"/>
      <c r="DE18" s="205"/>
      <c r="DF18" s="208"/>
      <c r="DG18" s="208"/>
      <c r="DH18" s="208"/>
      <c r="DI18" s="209"/>
      <c r="DJ18" s="209"/>
      <c r="DK18" s="208"/>
      <c r="DL18" s="208"/>
      <c r="DM18" s="208"/>
      <c r="DN18" s="208"/>
      <c r="DO18" s="205"/>
      <c r="DP18" s="205"/>
      <c r="DQ18" s="208"/>
      <c r="DR18" s="210">
        <f t="shared" si="0"/>
        <v>3979440</v>
      </c>
      <c r="DS18" s="26">
        <f>P124</f>
        <v>3979440</v>
      </c>
      <c r="DT18" s="47">
        <f t="shared" si="1"/>
        <v>0</v>
      </c>
    </row>
    <row r="19" spans="1:124">
      <c r="A19" s="37" t="s">
        <v>133</v>
      </c>
      <c r="B19" s="196"/>
      <c r="C19" s="197"/>
      <c r="D19" s="197"/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197"/>
      <c r="R19" s="197"/>
      <c r="S19" s="198"/>
      <c r="T19" s="199"/>
      <c r="U19" s="198"/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>
        <v>1059986</v>
      </c>
      <c r="AI19" s="198"/>
      <c r="AJ19" s="199"/>
      <c r="AK19" s="200"/>
      <c r="AL19" s="197"/>
      <c r="AM19" s="197"/>
      <c r="AN19" s="197"/>
      <c r="AO19" s="197"/>
      <c r="AP19" s="197"/>
      <c r="AQ19" s="197"/>
      <c r="AR19" s="197"/>
      <c r="AS19" s="197"/>
      <c r="AT19" s="197"/>
      <c r="AU19" s="197"/>
      <c r="AV19" s="197"/>
      <c r="AW19" s="197"/>
      <c r="AX19" s="197"/>
      <c r="AY19" s="197"/>
      <c r="AZ19" s="197"/>
      <c r="BA19" s="197"/>
      <c r="BB19" s="199"/>
      <c r="BC19" s="199"/>
      <c r="BD19" s="201"/>
      <c r="BE19" s="198"/>
      <c r="BF19" s="198"/>
      <c r="BG19" s="198"/>
      <c r="BH19" s="198"/>
      <c r="BI19" s="198"/>
      <c r="BJ19" s="198"/>
      <c r="BK19" s="198"/>
      <c r="BL19" s="198"/>
      <c r="BM19" s="198"/>
      <c r="BN19" s="198"/>
      <c r="BO19" s="198"/>
      <c r="BP19" s="198"/>
      <c r="BQ19" s="198"/>
      <c r="BR19" s="198"/>
      <c r="BS19" s="197"/>
      <c r="BT19" s="197"/>
      <c r="BU19" s="198"/>
      <c r="BV19" s="198"/>
      <c r="BW19" s="198"/>
      <c r="BX19" s="198"/>
      <c r="BY19" s="198"/>
      <c r="BZ19" s="197"/>
      <c r="CA19" s="197"/>
      <c r="CB19" s="197"/>
      <c r="CC19" s="197"/>
      <c r="CD19" s="197"/>
      <c r="CE19" s="198"/>
      <c r="CF19" s="198"/>
      <c r="CG19" s="198"/>
      <c r="CH19" s="198"/>
      <c r="CI19" s="198"/>
      <c r="CJ19" s="197"/>
      <c r="CK19" s="198"/>
      <c r="CL19" s="197"/>
      <c r="CM19" s="198"/>
      <c r="CN19" s="198"/>
      <c r="CO19" s="198"/>
      <c r="CP19" s="198"/>
      <c r="CQ19" s="198"/>
      <c r="CR19" s="197"/>
      <c r="CS19" s="198"/>
      <c r="CT19" s="197"/>
      <c r="CU19" s="200"/>
      <c r="CV19" s="197"/>
      <c r="CW19" s="197"/>
      <c r="CX19" s="197"/>
      <c r="CY19" s="197"/>
      <c r="CZ19" s="197"/>
      <c r="DA19" s="197"/>
      <c r="DB19" s="197"/>
      <c r="DC19" s="197"/>
      <c r="DD19" s="197"/>
      <c r="DE19" s="197"/>
      <c r="DF19" s="198"/>
      <c r="DG19" s="198"/>
      <c r="DH19" s="198"/>
      <c r="DI19" s="202"/>
      <c r="DJ19" s="202"/>
      <c r="DK19" s="198"/>
      <c r="DL19" s="198"/>
      <c r="DM19" s="198"/>
      <c r="DN19" s="198"/>
      <c r="DO19" s="197"/>
      <c r="DP19" s="197"/>
      <c r="DQ19" s="198"/>
      <c r="DR19" s="203">
        <f t="shared" si="0"/>
        <v>1059986</v>
      </c>
      <c r="DS19" s="26">
        <f>Q124</f>
        <v>1059986</v>
      </c>
      <c r="DT19" s="47">
        <f t="shared" si="1"/>
        <v>0</v>
      </c>
    </row>
    <row r="20" spans="1:124" ht="15" thickBot="1">
      <c r="A20" s="39" t="s">
        <v>134</v>
      </c>
      <c r="B20" s="211"/>
      <c r="C20" s="212"/>
      <c r="D20" s="212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212"/>
      <c r="R20" s="212"/>
      <c r="S20" s="213"/>
      <c r="T20" s="213"/>
      <c r="U20" s="213"/>
      <c r="V20" s="213"/>
      <c r="W20" s="213"/>
      <c r="X20" s="213"/>
      <c r="Y20" s="213"/>
      <c r="Z20" s="213"/>
      <c r="AA20" s="213"/>
      <c r="AB20" s="213"/>
      <c r="AC20" s="213"/>
      <c r="AD20" s="213"/>
      <c r="AE20" s="213"/>
      <c r="AF20" s="213"/>
      <c r="AG20" s="213"/>
      <c r="AH20" s="213"/>
      <c r="AI20" s="213">
        <v>1096963</v>
      </c>
      <c r="AJ20" s="213"/>
      <c r="AK20" s="214"/>
      <c r="AL20" s="212"/>
      <c r="AM20" s="212"/>
      <c r="AN20" s="212"/>
      <c r="AO20" s="212"/>
      <c r="AP20" s="212"/>
      <c r="AQ20" s="212"/>
      <c r="AR20" s="212"/>
      <c r="AS20" s="212"/>
      <c r="AT20" s="212"/>
      <c r="AU20" s="212"/>
      <c r="AV20" s="212"/>
      <c r="AW20" s="212"/>
      <c r="AX20" s="212"/>
      <c r="AY20" s="212"/>
      <c r="AZ20" s="212"/>
      <c r="BA20" s="212"/>
      <c r="BB20" s="213"/>
      <c r="BC20" s="213"/>
      <c r="BD20" s="215"/>
      <c r="BE20" s="216"/>
      <c r="BF20" s="216"/>
      <c r="BG20" s="216"/>
      <c r="BH20" s="216"/>
      <c r="BI20" s="216"/>
      <c r="BJ20" s="216"/>
      <c r="BK20" s="216"/>
      <c r="BL20" s="216"/>
      <c r="BM20" s="216"/>
      <c r="BN20" s="216"/>
      <c r="BO20" s="216"/>
      <c r="BP20" s="216"/>
      <c r="BQ20" s="216"/>
      <c r="BR20" s="216"/>
      <c r="BS20" s="212"/>
      <c r="BT20" s="212"/>
      <c r="BU20" s="216"/>
      <c r="BV20" s="216"/>
      <c r="BW20" s="216"/>
      <c r="BX20" s="216"/>
      <c r="BY20" s="216"/>
      <c r="BZ20" s="212"/>
      <c r="CA20" s="212"/>
      <c r="CB20" s="212"/>
      <c r="CC20" s="212"/>
      <c r="CD20" s="212"/>
      <c r="CE20" s="216"/>
      <c r="CF20" s="216"/>
      <c r="CG20" s="216"/>
      <c r="CH20" s="216"/>
      <c r="CI20" s="216"/>
      <c r="CJ20" s="212"/>
      <c r="CK20" s="216"/>
      <c r="CL20" s="212"/>
      <c r="CM20" s="216"/>
      <c r="CN20" s="216"/>
      <c r="CO20" s="216"/>
      <c r="CP20" s="216"/>
      <c r="CQ20" s="216"/>
      <c r="CR20" s="212"/>
      <c r="CS20" s="216"/>
      <c r="CT20" s="212"/>
      <c r="CU20" s="214"/>
      <c r="CV20" s="212"/>
      <c r="CW20" s="212"/>
      <c r="CX20" s="212"/>
      <c r="CY20" s="212"/>
      <c r="CZ20" s="212"/>
      <c r="DA20" s="212"/>
      <c r="DB20" s="212"/>
      <c r="DC20" s="212"/>
      <c r="DD20" s="212"/>
      <c r="DE20" s="212"/>
      <c r="DF20" s="216"/>
      <c r="DG20" s="216"/>
      <c r="DH20" s="216"/>
      <c r="DI20" s="217"/>
      <c r="DJ20" s="217"/>
      <c r="DK20" s="216"/>
      <c r="DL20" s="216"/>
      <c r="DM20" s="216"/>
      <c r="DN20" s="216"/>
      <c r="DO20" s="212"/>
      <c r="DP20" s="212"/>
      <c r="DQ20" s="216"/>
      <c r="DR20" s="218">
        <f t="shared" si="0"/>
        <v>1096963</v>
      </c>
      <c r="DS20" s="26">
        <f>R124</f>
        <v>1096963</v>
      </c>
      <c r="DT20" s="47">
        <f t="shared" si="1"/>
        <v>0</v>
      </c>
    </row>
    <row r="21" spans="1:124">
      <c r="A21" s="38" t="s">
        <v>135</v>
      </c>
      <c r="B21" s="219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220"/>
      <c r="T21" s="221"/>
      <c r="U21" s="220"/>
      <c r="V21" s="220"/>
      <c r="W21" s="220"/>
      <c r="X21" s="220"/>
      <c r="Y21" s="220"/>
      <c r="Z21" s="220"/>
      <c r="AA21" s="220"/>
      <c r="AB21" s="220"/>
      <c r="AC21" s="220"/>
      <c r="AD21" s="220"/>
      <c r="AE21" s="220"/>
      <c r="AF21" s="220"/>
      <c r="AG21" s="220"/>
      <c r="AH21" s="220"/>
      <c r="AI21" s="220"/>
      <c r="AJ21" s="221"/>
      <c r="AK21" s="222">
        <v>4340889</v>
      </c>
      <c r="AL21" s="190"/>
      <c r="AM21" s="190"/>
      <c r="AN21" s="190"/>
      <c r="AO21" s="190"/>
      <c r="AP21" s="190"/>
      <c r="AQ21" s="190"/>
      <c r="AR21" s="190"/>
      <c r="AS21" s="190"/>
      <c r="AT21" s="190"/>
      <c r="AU21" s="190"/>
      <c r="AV21" s="190"/>
      <c r="AW21" s="190"/>
      <c r="AX21" s="190"/>
      <c r="AY21" s="190"/>
      <c r="AZ21" s="190"/>
      <c r="BA21" s="190"/>
      <c r="BB21" s="221"/>
      <c r="BC21" s="221"/>
      <c r="BD21" s="223"/>
      <c r="BE21" s="220"/>
      <c r="BF21" s="220"/>
      <c r="BG21" s="220"/>
      <c r="BH21" s="220"/>
      <c r="BI21" s="220"/>
      <c r="BJ21" s="220"/>
      <c r="BK21" s="220"/>
      <c r="BL21" s="220"/>
      <c r="BM21" s="220"/>
      <c r="BN21" s="220"/>
      <c r="BO21" s="220"/>
      <c r="BP21" s="220"/>
      <c r="BQ21" s="220"/>
      <c r="BR21" s="220"/>
      <c r="BS21" s="190"/>
      <c r="BT21" s="190"/>
      <c r="BU21" s="220"/>
      <c r="BV21" s="220"/>
      <c r="BW21" s="220"/>
      <c r="BX21" s="220"/>
      <c r="BY21" s="220"/>
      <c r="BZ21" s="190"/>
      <c r="CA21" s="190"/>
      <c r="CB21" s="190"/>
      <c r="CC21" s="190"/>
      <c r="CD21" s="190"/>
      <c r="CE21" s="220"/>
      <c r="CF21" s="220"/>
      <c r="CG21" s="220"/>
      <c r="CH21" s="220"/>
      <c r="CI21" s="220"/>
      <c r="CJ21" s="190"/>
      <c r="CK21" s="220"/>
      <c r="CL21" s="190"/>
      <c r="CM21" s="220"/>
      <c r="CN21" s="220"/>
      <c r="CO21" s="220"/>
      <c r="CP21" s="220"/>
      <c r="CQ21" s="220"/>
      <c r="CR21" s="190"/>
      <c r="CS21" s="220"/>
      <c r="CT21" s="190"/>
      <c r="CU21" s="222"/>
      <c r="CV21" s="190"/>
      <c r="CW21" s="190"/>
      <c r="CX21" s="190"/>
      <c r="CY21" s="190"/>
      <c r="CZ21" s="190"/>
      <c r="DA21" s="190"/>
      <c r="DB21" s="190"/>
      <c r="DC21" s="190"/>
      <c r="DD21" s="190"/>
      <c r="DE21" s="190"/>
      <c r="DF21" s="220"/>
      <c r="DG21" s="220"/>
      <c r="DH21" s="220"/>
      <c r="DI21" s="224"/>
      <c r="DJ21" s="224"/>
      <c r="DK21" s="220"/>
      <c r="DL21" s="220"/>
      <c r="DM21" s="220"/>
      <c r="DN21" s="220"/>
      <c r="DO21" s="190"/>
      <c r="DP21" s="190"/>
      <c r="DQ21" s="220"/>
      <c r="DR21" s="225">
        <f t="shared" si="0"/>
        <v>4340889</v>
      </c>
      <c r="DS21" s="26">
        <f>S124</f>
        <v>4340889</v>
      </c>
      <c r="DT21" s="47">
        <f t="shared" si="1"/>
        <v>0</v>
      </c>
    </row>
    <row r="22" spans="1:124">
      <c r="A22" s="37" t="s">
        <v>136</v>
      </c>
      <c r="B22" s="204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197"/>
      <c r="T22" s="197"/>
      <c r="U22" s="197"/>
      <c r="V22" s="197"/>
      <c r="W22" s="197"/>
      <c r="X22" s="197"/>
      <c r="Y22" s="197"/>
      <c r="Z22" s="197"/>
      <c r="AA22" s="197"/>
      <c r="AB22" s="197"/>
      <c r="AC22" s="197"/>
      <c r="AD22" s="197"/>
      <c r="AE22" s="197"/>
      <c r="AF22" s="197"/>
      <c r="AG22" s="197"/>
      <c r="AH22" s="197"/>
      <c r="AI22" s="197"/>
      <c r="AJ22" s="197"/>
      <c r="AK22" s="206"/>
      <c r="AL22" s="205">
        <v>999996</v>
      </c>
      <c r="AM22" s="205"/>
      <c r="AN22" s="205"/>
      <c r="AO22" s="205"/>
      <c r="AP22" s="205"/>
      <c r="AQ22" s="205"/>
      <c r="AR22" s="205"/>
      <c r="AS22" s="205"/>
      <c r="AT22" s="205"/>
      <c r="AU22" s="205"/>
      <c r="AV22" s="205"/>
      <c r="AW22" s="205"/>
      <c r="AX22" s="205"/>
      <c r="AY22" s="205"/>
      <c r="AZ22" s="205"/>
      <c r="BA22" s="205"/>
      <c r="BB22" s="197"/>
      <c r="BC22" s="197"/>
      <c r="BD22" s="207"/>
      <c r="BE22" s="208"/>
      <c r="BF22" s="208"/>
      <c r="BG22" s="208"/>
      <c r="BH22" s="208"/>
      <c r="BI22" s="208"/>
      <c r="BJ22" s="208"/>
      <c r="BK22" s="208"/>
      <c r="BL22" s="208"/>
      <c r="BM22" s="208"/>
      <c r="BN22" s="208"/>
      <c r="BO22" s="208"/>
      <c r="BP22" s="208"/>
      <c r="BQ22" s="208"/>
      <c r="BR22" s="208"/>
      <c r="BS22" s="205"/>
      <c r="BT22" s="205"/>
      <c r="BU22" s="208"/>
      <c r="BV22" s="208"/>
      <c r="BW22" s="208"/>
      <c r="BX22" s="208"/>
      <c r="BY22" s="208"/>
      <c r="BZ22" s="205"/>
      <c r="CA22" s="205"/>
      <c r="CB22" s="205"/>
      <c r="CC22" s="205"/>
      <c r="CD22" s="205"/>
      <c r="CE22" s="208"/>
      <c r="CF22" s="208"/>
      <c r="CG22" s="208"/>
      <c r="CH22" s="208"/>
      <c r="CI22" s="208"/>
      <c r="CJ22" s="205"/>
      <c r="CK22" s="208"/>
      <c r="CL22" s="205"/>
      <c r="CM22" s="208"/>
      <c r="CN22" s="208"/>
      <c r="CO22" s="208"/>
      <c r="CP22" s="208"/>
      <c r="CQ22" s="208"/>
      <c r="CR22" s="205"/>
      <c r="CS22" s="208"/>
      <c r="CT22" s="205"/>
      <c r="CU22" s="206"/>
      <c r="CV22" s="205"/>
      <c r="CW22" s="205"/>
      <c r="CX22" s="205"/>
      <c r="CY22" s="205"/>
      <c r="CZ22" s="205"/>
      <c r="DA22" s="205"/>
      <c r="DB22" s="205"/>
      <c r="DC22" s="205"/>
      <c r="DD22" s="205"/>
      <c r="DE22" s="205"/>
      <c r="DF22" s="208"/>
      <c r="DG22" s="208"/>
      <c r="DH22" s="208"/>
      <c r="DI22" s="209"/>
      <c r="DJ22" s="209"/>
      <c r="DK22" s="208"/>
      <c r="DL22" s="208"/>
      <c r="DM22" s="208"/>
      <c r="DN22" s="208"/>
      <c r="DO22" s="205"/>
      <c r="DP22" s="205"/>
      <c r="DQ22" s="208"/>
      <c r="DR22" s="210">
        <f t="shared" si="0"/>
        <v>999996</v>
      </c>
      <c r="DS22" s="26">
        <f>T124</f>
        <v>999996</v>
      </c>
      <c r="DT22" s="47">
        <f t="shared" si="1"/>
        <v>0</v>
      </c>
    </row>
    <row r="23" spans="1:124">
      <c r="A23" s="37" t="s">
        <v>137</v>
      </c>
      <c r="B23" s="196"/>
      <c r="C23" s="197"/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8"/>
      <c r="T23" s="199"/>
      <c r="U23" s="198"/>
      <c r="V23" s="198"/>
      <c r="W23" s="198"/>
      <c r="X23" s="198"/>
      <c r="Y23" s="198"/>
      <c r="Z23" s="198"/>
      <c r="AA23" s="198"/>
      <c r="AB23" s="198"/>
      <c r="AC23" s="198"/>
      <c r="AD23" s="198"/>
      <c r="AE23" s="198"/>
      <c r="AF23" s="198"/>
      <c r="AG23" s="198"/>
      <c r="AH23" s="198"/>
      <c r="AI23" s="198"/>
      <c r="AJ23" s="199"/>
      <c r="AK23" s="200"/>
      <c r="AL23" s="197"/>
      <c r="AM23" s="197">
        <v>125147477</v>
      </c>
      <c r="AN23" s="197"/>
      <c r="AO23" s="197">
        <v>15000</v>
      </c>
      <c r="AP23" s="197"/>
      <c r="AQ23" s="197">
        <v>54698</v>
      </c>
      <c r="AR23" s="197"/>
      <c r="AS23" s="197"/>
      <c r="AT23" s="197"/>
      <c r="AU23" s="197"/>
      <c r="AV23" s="197">
        <v>1770953</v>
      </c>
      <c r="AW23" s="197"/>
      <c r="AX23" s="197"/>
      <c r="AY23" s="197"/>
      <c r="AZ23" s="197"/>
      <c r="BA23" s="197"/>
      <c r="BB23" s="199"/>
      <c r="BC23" s="199"/>
      <c r="BD23" s="201"/>
      <c r="BE23" s="198"/>
      <c r="BF23" s="198"/>
      <c r="BG23" s="198"/>
      <c r="BH23" s="198"/>
      <c r="BI23" s="198"/>
      <c r="BJ23" s="198"/>
      <c r="BK23" s="198"/>
      <c r="BL23" s="198"/>
      <c r="BM23" s="198"/>
      <c r="BN23" s="198"/>
      <c r="BO23" s="198"/>
      <c r="BP23" s="198"/>
      <c r="BQ23" s="198"/>
      <c r="BR23" s="198"/>
      <c r="BS23" s="197"/>
      <c r="BT23" s="197"/>
      <c r="BU23" s="198"/>
      <c r="BV23" s="198"/>
      <c r="BW23" s="198"/>
      <c r="BX23" s="198"/>
      <c r="BY23" s="198"/>
      <c r="BZ23" s="197"/>
      <c r="CA23" s="197"/>
      <c r="CB23" s="197"/>
      <c r="CC23" s="197"/>
      <c r="CD23" s="197"/>
      <c r="CE23" s="198"/>
      <c r="CF23" s="198"/>
      <c r="CG23" s="198"/>
      <c r="CH23" s="198"/>
      <c r="CI23" s="198"/>
      <c r="CJ23" s="197"/>
      <c r="CK23" s="198"/>
      <c r="CL23" s="197"/>
      <c r="CM23" s="198"/>
      <c r="CN23" s="198"/>
      <c r="CO23" s="198"/>
      <c r="CP23" s="198"/>
      <c r="CQ23" s="198"/>
      <c r="CR23" s="197"/>
      <c r="CS23" s="198"/>
      <c r="CT23" s="197"/>
      <c r="CU23" s="200"/>
      <c r="CV23" s="197"/>
      <c r="CW23" s="197"/>
      <c r="CX23" s="197"/>
      <c r="CY23" s="197"/>
      <c r="CZ23" s="197"/>
      <c r="DA23" s="197"/>
      <c r="DB23" s="197"/>
      <c r="DC23" s="197"/>
      <c r="DD23" s="197"/>
      <c r="DE23" s="197"/>
      <c r="DF23" s="198"/>
      <c r="DG23" s="198"/>
      <c r="DH23" s="198"/>
      <c r="DI23" s="202"/>
      <c r="DJ23" s="202"/>
      <c r="DK23" s="198"/>
      <c r="DL23" s="198"/>
      <c r="DM23" s="198"/>
      <c r="DN23" s="198"/>
      <c r="DO23" s="197"/>
      <c r="DP23" s="197"/>
      <c r="DQ23" s="198"/>
      <c r="DR23" s="203">
        <f t="shared" si="0"/>
        <v>126988128</v>
      </c>
      <c r="DS23" s="26">
        <f>U124</f>
        <v>126988128</v>
      </c>
      <c r="DT23" s="47">
        <f t="shared" si="1"/>
        <v>0</v>
      </c>
    </row>
    <row r="24" spans="1:124">
      <c r="A24" s="37" t="s">
        <v>138</v>
      </c>
      <c r="B24" s="204"/>
      <c r="C24" s="205"/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5"/>
      <c r="Q24" s="205"/>
      <c r="R24" s="205"/>
      <c r="S24" s="197"/>
      <c r="T24" s="197"/>
      <c r="U24" s="197"/>
      <c r="V24" s="197"/>
      <c r="W24" s="197"/>
      <c r="X24" s="197"/>
      <c r="Y24" s="197"/>
      <c r="Z24" s="197"/>
      <c r="AA24" s="197"/>
      <c r="AB24" s="197"/>
      <c r="AC24" s="197"/>
      <c r="AD24" s="197"/>
      <c r="AE24" s="197"/>
      <c r="AF24" s="197"/>
      <c r="AG24" s="197"/>
      <c r="AH24" s="197"/>
      <c r="AI24" s="197"/>
      <c r="AJ24" s="197"/>
      <c r="AK24" s="206"/>
      <c r="AL24" s="205"/>
      <c r="AM24" s="205"/>
      <c r="AN24" s="205">
        <v>7314038</v>
      </c>
      <c r="AO24" s="205">
        <v>687228</v>
      </c>
      <c r="AP24" s="205"/>
      <c r="AQ24" s="205">
        <v>1024</v>
      </c>
      <c r="AR24" s="205"/>
      <c r="AS24" s="205"/>
      <c r="AT24" s="205"/>
      <c r="AU24" s="205"/>
      <c r="AV24" s="205">
        <v>30580</v>
      </c>
      <c r="AW24" s="205"/>
      <c r="AX24" s="205"/>
      <c r="AY24" s="205"/>
      <c r="AZ24" s="205"/>
      <c r="BA24" s="205"/>
      <c r="BB24" s="197"/>
      <c r="BC24" s="197"/>
      <c r="BD24" s="207"/>
      <c r="BE24" s="208"/>
      <c r="BF24" s="208"/>
      <c r="BG24" s="208"/>
      <c r="BH24" s="208"/>
      <c r="BI24" s="208"/>
      <c r="BJ24" s="208"/>
      <c r="BK24" s="208"/>
      <c r="BL24" s="208"/>
      <c r="BM24" s="208"/>
      <c r="BN24" s="208"/>
      <c r="BO24" s="208"/>
      <c r="BP24" s="208"/>
      <c r="BQ24" s="208"/>
      <c r="BR24" s="208"/>
      <c r="BS24" s="205"/>
      <c r="BT24" s="205"/>
      <c r="BU24" s="208"/>
      <c r="BV24" s="208"/>
      <c r="BW24" s="208"/>
      <c r="BX24" s="208"/>
      <c r="BY24" s="208"/>
      <c r="BZ24" s="205"/>
      <c r="CA24" s="205"/>
      <c r="CB24" s="205"/>
      <c r="CC24" s="205"/>
      <c r="CD24" s="205"/>
      <c r="CE24" s="208"/>
      <c r="CF24" s="208"/>
      <c r="CG24" s="208"/>
      <c r="CH24" s="208"/>
      <c r="CI24" s="208"/>
      <c r="CJ24" s="205"/>
      <c r="CK24" s="208"/>
      <c r="CL24" s="205"/>
      <c r="CM24" s="208"/>
      <c r="CN24" s="208"/>
      <c r="CO24" s="208"/>
      <c r="CP24" s="208"/>
      <c r="CQ24" s="208"/>
      <c r="CR24" s="205"/>
      <c r="CS24" s="208"/>
      <c r="CT24" s="205"/>
      <c r="CU24" s="206"/>
      <c r="CV24" s="205"/>
      <c r="CW24" s="205"/>
      <c r="CX24" s="205"/>
      <c r="CY24" s="205"/>
      <c r="CZ24" s="205"/>
      <c r="DA24" s="205"/>
      <c r="DB24" s="205"/>
      <c r="DC24" s="205"/>
      <c r="DD24" s="205"/>
      <c r="DE24" s="205"/>
      <c r="DF24" s="208"/>
      <c r="DG24" s="208"/>
      <c r="DH24" s="208"/>
      <c r="DI24" s="209"/>
      <c r="DJ24" s="209"/>
      <c r="DK24" s="208"/>
      <c r="DL24" s="208"/>
      <c r="DM24" s="208"/>
      <c r="DN24" s="208"/>
      <c r="DO24" s="205"/>
      <c r="DP24" s="205"/>
      <c r="DQ24" s="208"/>
      <c r="DR24" s="210">
        <f t="shared" si="0"/>
        <v>8032870</v>
      </c>
      <c r="DS24" s="26">
        <f>V124</f>
        <v>8032870</v>
      </c>
      <c r="DT24" s="47">
        <f t="shared" si="1"/>
        <v>0</v>
      </c>
    </row>
    <row r="25" spans="1:124">
      <c r="A25" s="37" t="s">
        <v>139</v>
      </c>
      <c r="B25" s="196"/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8"/>
      <c r="T25" s="199"/>
      <c r="U25" s="198"/>
      <c r="V25" s="198"/>
      <c r="W25" s="198"/>
      <c r="X25" s="198"/>
      <c r="Y25" s="198"/>
      <c r="Z25" s="198"/>
      <c r="AA25" s="198"/>
      <c r="AB25" s="198"/>
      <c r="AC25" s="198"/>
      <c r="AD25" s="198"/>
      <c r="AE25" s="198"/>
      <c r="AF25" s="198"/>
      <c r="AG25" s="198"/>
      <c r="AH25" s="198"/>
      <c r="AI25" s="198"/>
      <c r="AJ25" s="199"/>
      <c r="AK25" s="200"/>
      <c r="AL25" s="197"/>
      <c r="AM25" s="197"/>
      <c r="AN25" s="197"/>
      <c r="AO25" s="197">
        <v>2536371</v>
      </c>
      <c r="AP25" s="197"/>
      <c r="AQ25" s="197">
        <v>1725</v>
      </c>
      <c r="AR25" s="197"/>
      <c r="AS25" s="197"/>
      <c r="AT25" s="197"/>
      <c r="AU25" s="197"/>
      <c r="AV25" s="197">
        <v>6927</v>
      </c>
      <c r="AW25" s="197"/>
      <c r="AX25" s="197"/>
      <c r="AY25" s="197"/>
      <c r="AZ25" s="197"/>
      <c r="BA25" s="197"/>
      <c r="BB25" s="199"/>
      <c r="BC25" s="199"/>
      <c r="BD25" s="201"/>
      <c r="BE25" s="198"/>
      <c r="BF25" s="198"/>
      <c r="BG25" s="198"/>
      <c r="BH25" s="198"/>
      <c r="BI25" s="198"/>
      <c r="BJ25" s="198"/>
      <c r="BK25" s="198"/>
      <c r="BL25" s="198"/>
      <c r="BM25" s="198"/>
      <c r="BN25" s="198"/>
      <c r="BO25" s="198"/>
      <c r="BP25" s="198"/>
      <c r="BQ25" s="198"/>
      <c r="BR25" s="198"/>
      <c r="BS25" s="197"/>
      <c r="BT25" s="197"/>
      <c r="BU25" s="198"/>
      <c r="BV25" s="198"/>
      <c r="BW25" s="198"/>
      <c r="BX25" s="198"/>
      <c r="BY25" s="198"/>
      <c r="BZ25" s="197"/>
      <c r="CA25" s="197"/>
      <c r="CB25" s="197"/>
      <c r="CC25" s="197"/>
      <c r="CD25" s="197"/>
      <c r="CE25" s="198"/>
      <c r="CF25" s="198"/>
      <c r="CG25" s="198"/>
      <c r="CH25" s="198"/>
      <c r="CI25" s="198"/>
      <c r="CJ25" s="197"/>
      <c r="CK25" s="198"/>
      <c r="CL25" s="197"/>
      <c r="CM25" s="198"/>
      <c r="CN25" s="198"/>
      <c r="CO25" s="198"/>
      <c r="CP25" s="198"/>
      <c r="CQ25" s="198"/>
      <c r="CR25" s="197"/>
      <c r="CS25" s="198"/>
      <c r="CT25" s="197"/>
      <c r="CU25" s="200"/>
      <c r="CV25" s="197"/>
      <c r="CW25" s="197"/>
      <c r="CX25" s="197"/>
      <c r="CY25" s="197"/>
      <c r="CZ25" s="197"/>
      <c r="DA25" s="197"/>
      <c r="DB25" s="197"/>
      <c r="DC25" s="197"/>
      <c r="DD25" s="197"/>
      <c r="DE25" s="197"/>
      <c r="DF25" s="198"/>
      <c r="DG25" s="198"/>
      <c r="DH25" s="198"/>
      <c r="DI25" s="202"/>
      <c r="DJ25" s="202"/>
      <c r="DK25" s="198"/>
      <c r="DL25" s="198"/>
      <c r="DM25" s="198"/>
      <c r="DN25" s="198"/>
      <c r="DO25" s="197"/>
      <c r="DP25" s="197"/>
      <c r="DQ25" s="198"/>
      <c r="DR25" s="203">
        <f t="shared" si="0"/>
        <v>2545023</v>
      </c>
      <c r="DS25" s="26">
        <f>W124</f>
        <v>2545023</v>
      </c>
      <c r="DT25" s="47">
        <f t="shared" si="1"/>
        <v>0</v>
      </c>
    </row>
    <row r="26" spans="1:124">
      <c r="A26" s="37" t="s">
        <v>140</v>
      </c>
      <c r="B26" s="204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205"/>
      <c r="O26" s="205"/>
      <c r="P26" s="205"/>
      <c r="Q26" s="205"/>
      <c r="R26" s="205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197"/>
      <c r="AE26" s="197"/>
      <c r="AF26" s="197"/>
      <c r="AG26" s="197"/>
      <c r="AH26" s="197"/>
      <c r="AI26" s="197"/>
      <c r="AJ26" s="197"/>
      <c r="AK26" s="206"/>
      <c r="AL26" s="205"/>
      <c r="AM26" s="205"/>
      <c r="AN26" s="205"/>
      <c r="AO26" s="205"/>
      <c r="AP26" s="205">
        <v>2334115</v>
      </c>
      <c r="AQ26" s="205">
        <v>126155</v>
      </c>
      <c r="AR26" s="205"/>
      <c r="AS26" s="205"/>
      <c r="AT26" s="205"/>
      <c r="AU26" s="205"/>
      <c r="AV26" s="205">
        <v>42617</v>
      </c>
      <c r="AW26" s="205"/>
      <c r="AX26" s="205"/>
      <c r="AY26" s="205"/>
      <c r="AZ26" s="205"/>
      <c r="BA26" s="205"/>
      <c r="BB26" s="197"/>
      <c r="BC26" s="197"/>
      <c r="BD26" s="207"/>
      <c r="BE26" s="208"/>
      <c r="BF26" s="208"/>
      <c r="BG26" s="208"/>
      <c r="BH26" s="208"/>
      <c r="BI26" s="208"/>
      <c r="BJ26" s="208"/>
      <c r="BK26" s="208"/>
      <c r="BL26" s="208"/>
      <c r="BM26" s="208"/>
      <c r="BN26" s="208"/>
      <c r="BO26" s="208"/>
      <c r="BP26" s="208"/>
      <c r="BQ26" s="208"/>
      <c r="BR26" s="208"/>
      <c r="BS26" s="205"/>
      <c r="BT26" s="205"/>
      <c r="BU26" s="208"/>
      <c r="BV26" s="208"/>
      <c r="BW26" s="208"/>
      <c r="BX26" s="208"/>
      <c r="BY26" s="208"/>
      <c r="BZ26" s="205"/>
      <c r="CA26" s="205"/>
      <c r="CB26" s="205"/>
      <c r="CC26" s="205"/>
      <c r="CD26" s="205"/>
      <c r="CE26" s="208"/>
      <c r="CF26" s="208"/>
      <c r="CG26" s="208"/>
      <c r="CH26" s="208"/>
      <c r="CI26" s="208"/>
      <c r="CJ26" s="205"/>
      <c r="CK26" s="208"/>
      <c r="CL26" s="205"/>
      <c r="CM26" s="208"/>
      <c r="CN26" s="208"/>
      <c r="CO26" s="208"/>
      <c r="CP26" s="208"/>
      <c r="CQ26" s="208"/>
      <c r="CR26" s="205"/>
      <c r="CS26" s="208"/>
      <c r="CT26" s="205"/>
      <c r="CU26" s="206"/>
      <c r="CV26" s="205"/>
      <c r="CW26" s="205"/>
      <c r="CX26" s="205"/>
      <c r="CY26" s="205"/>
      <c r="CZ26" s="205"/>
      <c r="DA26" s="205"/>
      <c r="DB26" s="205"/>
      <c r="DC26" s="205"/>
      <c r="DD26" s="205"/>
      <c r="DE26" s="205"/>
      <c r="DF26" s="208"/>
      <c r="DG26" s="208"/>
      <c r="DH26" s="208"/>
      <c r="DI26" s="209"/>
      <c r="DJ26" s="209"/>
      <c r="DK26" s="208"/>
      <c r="DL26" s="208"/>
      <c r="DM26" s="208"/>
      <c r="DN26" s="208"/>
      <c r="DO26" s="205"/>
      <c r="DP26" s="205"/>
      <c r="DQ26" s="208"/>
      <c r="DR26" s="210">
        <f t="shared" si="0"/>
        <v>2502887</v>
      </c>
      <c r="DS26" s="26">
        <f>X124</f>
        <v>2502887</v>
      </c>
      <c r="DT26" s="47">
        <f t="shared" si="1"/>
        <v>0</v>
      </c>
    </row>
    <row r="27" spans="1:124">
      <c r="A27" s="37" t="s">
        <v>141</v>
      </c>
      <c r="B27" s="196"/>
      <c r="C27" s="197"/>
      <c r="D27" s="197"/>
      <c r="E27" s="197"/>
      <c r="F27" s="197"/>
      <c r="G27" s="197"/>
      <c r="H27" s="197"/>
      <c r="I27" s="197"/>
      <c r="J27" s="197"/>
      <c r="K27" s="197"/>
      <c r="L27" s="197"/>
      <c r="M27" s="197"/>
      <c r="N27" s="197"/>
      <c r="O27" s="197"/>
      <c r="P27" s="197"/>
      <c r="Q27" s="197"/>
      <c r="R27" s="197"/>
      <c r="S27" s="198"/>
      <c r="T27" s="199"/>
      <c r="U27" s="198"/>
      <c r="V27" s="198"/>
      <c r="W27" s="198"/>
      <c r="X27" s="198"/>
      <c r="Y27" s="198"/>
      <c r="Z27" s="198"/>
      <c r="AA27" s="198"/>
      <c r="AB27" s="198"/>
      <c r="AC27" s="198"/>
      <c r="AD27" s="198"/>
      <c r="AE27" s="198"/>
      <c r="AF27" s="198"/>
      <c r="AG27" s="198"/>
      <c r="AH27" s="198"/>
      <c r="AI27" s="198"/>
      <c r="AJ27" s="199"/>
      <c r="AK27" s="200"/>
      <c r="AL27" s="197"/>
      <c r="AM27" s="197"/>
      <c r="AN27" s="197"/>
      <c r="AO27" s="197">
        <v>1080</v>
      </c>
      <c r="AP27" s="197"/>
      <c r="AQ27" s="197">
        <v>15141622</v>
      </c>
      <c r="AR27" s="197">
        <v>10828</v>
      </c>
      <c r="AS27" s="197"/>
      <c r="AT27" s="197"/>
      <c r="AU27" s="197"/>
      <c r="AV27" s="197">
        <v>202831</v>
      </c>
      <c r="AW27" s="197"/>
      <c r="AX27" s="197"/>
      <c r="AY27" s="197"/>
      <c r="AZ27" s="197"/>
      <c r="BA27" s="197"/>
      <c r="BB27" s="199"/>
      <c r="BC27" s="199"/>
      <c r="BD27" s="201"/>
      <c r="BE27" s="198"/>
      <c r="BF27" s="198"/>
      <c r="BG27" s="198"/>
      <c r="BH27" s="198"/>
      <c r="BI27" s="198"/>
      <c r="BJ27" s="198"/>
      <c r="BK27" s="198"/>
      <c r="BL27" s="198"/>
      <c r="BM27" s="198"/>
      <c r="BN27" s="198"/>
      <c r="BO27" s="198"/>
      <c r="BP27" s="198"/>
      <c r="BQ27" s="198"/>
      <c r="BR27" s="198"/>
      <c r="BS27" s="197"/>
      <c r="BT27" s="197"/>
      <c r="BU27" s="198"/>
      <c r="BV27" s="198"/>
      <c r="BW27" s="198"/>
      <c r="BX27" s="198"/>
      <c r="BY27" s="198"/>
      <c r="BZ27" s="197"/>
      <c r="CA27" s="197"/>
      <c r="CB27" s="197"/>
      <c r="CC27" s="197"/>
      <c r="CD27" s="197"/>
      <c r="CE27" s="198"/>
      <c r="CF27" s="198"/>
      <c r="CG27" s="198"/>
      <c r="CH27" s="198"/>
      <c r="CI27" s="198"/>
      <c r="CJ27" s="197"/>
      <c r="CK27" s="198"/>
      <c r="CL27" s="197"/>
      <c r="CM27" s="198"/>
      <c r="CN27" s="198"/>
      <c r="CO27" s="198"/>
      <c r="CP27" s="198"/>
      <c r="CQ27" s="198"/>
      <c r="CR27" s="197"/>
      <c r="CS27" s="198"/>
      <c r="CT27" s="197"/>
      <c r="CU27" s="200"/>
      <c r="CV27" s="197"/>
      <c r="CW27" s="197"/>
      <c r="CX27" s="197"/>
      <c r="CY27" s="197"/>
      <c r="CZ27" s="197"/>
      <c r="DA27" s="197"/>
      <c r="DB27" s="197"/>
      <c r="DC27" s="197"/>
      <c r="DD27" s="197"/>
      <c r="DE27" s="197"/>
      <c r="DF27" s="198"/>
      <c r="DG27" s="198"/>
      <c r="DH27" s="198"/>
      <c r="DI27" s="202"/>
      <c r="DJ27" s="202"/>
      <c r="DK27" s="198"/>
      <c r="DL27" s="198"/>
      <c r="DM27" s="198"/>
      <c r="DN27" s="198"/>
      <c r="DO27" s="197"/>
      <c r="DP27" s="197"/>
      <c r="DQ27" s="198"/>
      <c r="DR27" s="203">
        <f t="shared" si="0"/>
        <v>15356361</v>
      </c>
      <c r="DS27" s="26">
        <f>Y124</f>
        <v>15356361</v>
      </c>
      <c r="DT27" s="47">
        <f t="shared" si="1"/>
        <v>0</v>
      </c>
    </row>
    <row r="28" spans="1:124">
      <c r="A28" s="37" t="s">
        <v>142</v>
      </c>
      <c r="B28" s="204"/>
      <c r="C28" s="205"/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197"/>
      <c r="T28" s="197"/>
      <c r="U28" s="197"/>
      <c r="V28" s="197"/>
      <c r="W28" s="197"/>
      <c r="X28" s="197"/>
      <c r="Y28" s="197"/>
      <c r="Z28" s="197"/>
      <c r="AA28" s="197"/>
      <c r="AB28" s="197"/>
      <c r="AC28" s="197"/>
      <c r="AD28" s="197"/>
      <c r="AE28" s="197"/>
      <c r="AF28" s="197"/>
      <c r="AG28" s="197"/>
      <c r="AH28" s="197"/>
      <c r="AI28" s="197"/>
      <c r="AJ28" s="197"/>
      <c r="AK28" s="206"/>
      <c r="AL28" s="205"/>
      <c r="AM28" s="205"/>
      <c r="AN28" s="205"/>
      <c r="AO28" s="205">
        <v>379</v>
      </c>
      <c r="AP28" s="205"/>
      <c r="AQ28" s="205">
        <v>11737</v>
      </c>
      <c r="AR28" s="205">
        <v>12956289</v>
      </c>
      <c r="AS28" s="205"/>
      <c r="AT28" s="205"/>
      <c r="AU28" s="205"/>
      <c r="AV28" s="205">
        <v>321698</v>
      </c>
      <c r="AW28" s="205"/>
      <c r="AX28" s="205"/>
      <c r="AY28" s="205"/>
      <c r="AZ28" s="205"/>
      <c r="BA28" s="205"/>
      <c r="BB28" s="197"/>
      <c r="BC28" s="197"/>
      <c r="BD28" s="207"/>
      <c r="BE28" s="208"/>
      <c r="BF28" s="208"/>
      <c r="BG28" s="208"/>
      <c r="BH28" s="208"/>
      <c r="BI28" s="208"/>
      <c r="BJ28" s="208"/>
      <c r="BK28" s="208"/>
      <c r="BL28" s="208"/>
      <c r="BM28" s="208"/>
      <c r="BN28" s="208"/>
      <c r="BO28" s="208"/>
      <c r="BP28" s="208"/>
      <c r="BQ28" s="208"/>
      <c r="BR28" s="208"/>
      <c r="BS28" s="205"/>
      <c r="BT28" s="205"/>
      <c r="BU28" s="208"/>
      <c r="BV28" s="208"/>
      <c r="BW28" s="208"/>
      <c r="BX28" s="208"/>
      <c r="BY28" s="208"/>
      <c r="BZ28" s="205"/>
      <c r="CA28" s="205"/>
      <c r="CB28" s="205"/>
      <c r="CC28" s="205"/>
      <c r="CD28" s="205"/>
      <c r="CE28" s="208"/>
      <c r="CF28" s="208"/>
      <c r="CG28" s="208"/>
      <c r="CH28" s="208"/>
      <c r="CI28" s="208"/>
      <c r="CJ28" s="205"/>
      <c r="CK28" s="208"/>
      <c r="CL28" s="205"/>
      <c r="CM28" s="208"/>
      <c r="CN28" s="208"/>
      <c r="CO28" s="208"/>
      <c r="CP28" s="208"/>
      <c r="CQ28" s="208"/>
      <c r="CR28" s="205"/>
      <c r="CS28" s="208"/>
      <c r="CT28" s="205"/>
      <c r="CU28" s="206"/>
      <c r="CV28" s="205"/>
      <c r="CW28" s="205"/>
      <c r="CX28" s="205"/>
      <c r="CY28" s="205"/>
      <c r="CZ28" s="205"/>
      <c r="DA28" s="205"/>
      <c r="DB28" s="205"/>
      <c r="DC28" s="205"/>
      <c r="DD28" s="205"/>
      <c r="DE28" s="205"/>
      <c r="DF28" s="208"/>
      <c r="DG28" s="208"/>
      <c r="DH28" s="208"/>
      <c r="DI28" s="209"/>
      <c r="DJ28" s="209"/>
      <c r="DK28" s="208"/>
      <c r="DL28" s="208"/>
      <c r="DM28" s="208"/>
      <c r="DN28" s="208"/>
      <c r="DO28" s="205"/>
      <c r="DP28" s="205"/>
      <c r="DQ28" s="208"/>
      <c r="DR28" s="210">
        <f t="shared" si="0"/>
        <v>13290103</v>
      </c>
      <c r="DS28" s="26">
        <f>Z124</f>
        <v>13290103</v>
      </c>
      <c r="DT28" s="47">
        <f t="shared" si="1"/>
        <v>0</v>
      </c>
    </row>
    <row r="29" spans="1:124">
      <c r="A29" s="37" t="s">
        <v>143</v>
      </c>
      <c r="B29" s="196"/>
      <c r="C29" s="197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7"/>
      <c r="S29" s="198"/>
      <c r="T29" s="199"/>
      <c r="U29" s="198"/>
      <c r="V29" s="198"/>
      <c r="W29" s="198"/>
      <c r="X29" s="198"/>
      <c r="Y29" s="198"/>
      <c r="Z29" s="198"/>
      <c r="AA29" s="198"/>
      <c r="AB29" s="198"/>
      <c r="AC29" s="198"/>
      <c r="AD29" s="198"/>
      <c r="AE29" s="198"/>
      <c r="AF29" s="198"/>
      <c r="AG29" s="198"/>
      <c r="AH29" s="198"/>
      <c r="AI29" s="198"/>
      <c r="AJ29" s="199"/>
      <c r="AK29" s="200"/>
      <c r="AL29" s="197"/>
      <c r="AM29" s="197"/>
      <c r="AN29" s="197">
        <v>76223</v>
      </c>
      <c r="AO29" s="197">
        <v>1394</v>
      </c>
      <c r="AP29" s="197"/>
      <c r="AQ29" s="197">
        <v>3717</v>
      </c>
      <c r="AR29" s="197">
        <v>3770</v>
      </c>
      <c r="AS29" s="197">
        <v>2828688</v>
      </c>
      <c r="AT29" s="197">
        <v>2270</v>
      </c>
      <c r="AU29" s="197"/>
      <c r="AV29" s="197">
        <v>61376</v>
      </c>
      <c r="AW29" s="197"/>
      <c r="AX29" s="197"/>
      <c r="AY29" s="197"/>
      <c r="AZ29" s="197">
        <v>5029</v>
      </c>
      <c r="BA29" s="197"/>
      <c r="BB29" s="199"/>
      <c r="BC29" s="199"/>
      <c r="BD29" s="201"/>
      <c r="BE29" s="198"/>
      <c r="BF29" s="198"/>
      <c r="BG29" s="198"/>
      <c r="BH29" s="198"/>
      <c r="BI29" s="198"/>
      <c r="BJ29" s="198"/>
      <c r="BK29" s="198"/>
      <c r="BL29" s="198"/>
      <c r="BM29" s="198"/>
      <c r="BN29" s="198"/>
      <c r="BO29" s="198"/>
      <c r="BP29" s="198"/>
      <c r="BQ29" s="198"/>
      <c r="BR29" s="198"/>
      <c r="BS29" s="197"/>
      <c r="BT29" s="197"/>
      <c r="BU29" s="198"/>
      <c r="BV29" s="198"/>
      <c r="BW29" s="198"/>
      <c r="BX29" s="198"/>
      <c r="BY29" s="198"/>
      <c r="BZ29" s="197"/>
      <c r="CA29" s="197"/>
      <c r="CB29" s="197"/>
      <c r="CC29" s="197"/>
      <c r="CD29" s="197"/>
      <c r="CE29" s="198"/>
      <c r="CF29" s="198"/>
      <c r="CG29" s="198"/>
      <c r="CH29" s="198"/>
      <c r="CI29" s="198"/>
      <c r="CJ29" s="197"/>
      <c r="CK29" s="198"/>
      <c r="CL29" s="197"/>
      <c r="CM29" s="198"/>
      <c r="CN29" s="198"/>
      <c r="CO29" s="198"/>
      <c r="CP29" s="198"/>
      <c r="CQ29" s="198"/>
      <c r="CR29" s="197"/>
      <c r="CS29" s="198"/>
      <c r="CT29" s="197"/>
      <c r="CU29" s="200"/>
      <c r="CV29" s="197"/>
      <c r="CW29" s="197"/>
      <c r="CX29" s="197"/>
      <c r="CY29" s="197"/>
      <c r="CZ29" s="197"/>
      <c r="DA29" s="197"/>
      <c r="DB29" s="197"/>
      <c r="DC29" s="197"/>
      <c r="DD29" s="197"/>
      <c r="DE29" s="197"/>
      <c r="DF29" s="198"/>
      <c r="DG29" s="198"/>
      <c r="DH29" s="198"/>
      <c r="DI29" s="202"/>
      <c r="DJ29" s="202"/>
      <c r="DK29" s="198"/>
      <c r="DL29" s="198"/>
      <c r="DM29" s="198"/>
      <c r="DN29" s="198"/>
      <c r="DO29" s="197"/>
      <c r="DP29" s="197"/>
      <c r="DQ29" s="198"/>
      <c r="DR29" s="203">
        <f t="shared" si="0"/>
        <v>2982467</v>
      </c>
      <c r="DS29" s="26">
        <f>AA124</f>
        <v>2982467</v>
      </c>
      <c r="DT29" s="47">
        <f t="shared" si="1"/>
        <v>0</v>
      </c>
    </row>
    <row r="30" spans="1:124">
      <c r="A30" s="37" t="s">
        <v>144</v>
      </c>
      <c r="B30" s="204"/>
      <c r="C30" s="205"/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205"/>
      <c r="Q30" s="205"/>
      <c r="R30" s="205"/>
      <c r="S30" s="197"/>
      <c r="T30" s="197"/>
      <c r="U30" s="197"/>
      <c r="V30" s="197"/>
      <c r="W30" s="197"/>
      <c r="X30" s="197"/>
      <c r="Y30" s="197"/>
      <c r="Z30" s="197"/>
      <c r="AA30" s="197"/>
      <c r="AB30" s="197"/>
      <c r="AC30" s="197"/>
      <c r="AD30" s="197"/>
      <c r="AE30" s="197"/>
      <c r="AF30" s="197"/>
      <c r="AG30" s="197"/>
      <c r="AH30" s="197"/>
      <c r="AI30" s="197"/>
      <c r="AJ30" s="197"/>
      <c r="AK30" s="206"/>
      <c r="AL30" s="205"/>
      <c r="AM30" s="205"/>
      <c r="AN30" s="205"/>
      <c r="AO30" s="205">
        <v>93358</v>
      </c>
      <c r="AP30" s="205"/>
      <c r="AQ30" s="205">
        <v>2884</v>
      </c>
      <c r="AR30" s="205">
        <v>41401</v>
      </c>
      <c r="AS30" s="205">
        <v>30882</v>
      </c>
      <c r="AT30" s="205">
        <v>4381439</v>
      </c>
      <c r="AU30" s="205"/>
      <c r="AV30" s="205">
        <v>114855</v>
      </c>
      <c r="AW30" s="205"/>
      <c r="AX30" s="205"/>
      <c r="AY30" s="205"/>
      <c r="AZ30" s="205">
        <v>189949</v>
      </c>
      <c r="BA30" s="205"/>
      <c r="BB30" s="197"/>
      <c r="BC30" s="197"/>
      <c r="BD30" s="207"/>
      <c r="BE30" s="208"/>
      <c r="BF30" s="208"/>
      <c r="BG30" s="208"/>
      <c r="BH30" s="208"/>
      <c r="BI30" s="208"/>
      <c r="BJ30" s="208"/>
      <c r="BK30" s="208"/>
      <c r="BL30" s="208"/>
      <c r="BM30" s="208"/>
      <c r="BN30" s="208"/>
      <c r="BO30" s="208"/>
      <c r="BP30" s="208"/>
      <c r="BQ30" s="208"/>
      <c r="BR30" s="208"/>
      <c r="BS30" s="205"/>
      <c r="BT30" s="205"/>
      <c r="BU30" s="208"/>
      <c r="BV30" s="208"/>
      <c r="BW30" s="208"/>
      <c r="BX30" s="208"/>
      <c r="BY30" s="208"/>
      <c r="BZ30" s="205"/>
      <c r="CA30" s="205"/>
      <c r="CB30" s="205"/>
      <c r="CC30" s="205"/>
      <c r="CD30" s="205"/>
      <c r="CE30" s="208"/>
      <c r="CF30" s="208"/>
      <c r="CG30" s="208"/>
      <c r="CH30" s="208"/>
      <c r="CI30" s="208"/>
      <c r="CJ30" s="205"/>
      <c r="CK30" s="208"/>
      <c r="CL30" s="205"/>
      <c r="CM30" s="208"/>
      <c r="CN30" s="208"/>
      <c r="CO30" s="208"/>
      <c r="CP30" s="208"/>
      <c r="CQ30" s="208"/>
      <c r="CR30" s="205"/>
      <c r="CS30" s="208"/>
      <c r="CT30" s="205"/>
      <c r="CU30" s="206"/>
      <c r="CV30" s="205"/>
      <c r="CW30" s="205"/>
      <c r="CX30" s="205"/>
      <c r="CY30" s="205"/>
      <c r="CZ30" s="205"/>
      <c r="DA30" s="205"/>
      <c r="DB30" s="205"/>
      <c r="DC30" s="205"/>
      <c r="DD30" s="205"/>
      <c r="DE30" s="205"/>
      <c r="DF30" s="208"/>
      <c r="DG30" s="208"/>
      <c r="DH30" s="208"/>
      <c r="DI30" s="209"/>
      <c r="DJ30" s="209"/>
      <c r="DK30" s="208"/>
      <c r="DL30" s="208"/>
      <c r="DM30" s="208"/>
      <c r="DN30" s="208"/>
      <c r="DO30" s="205"/>
      <c r="DP30" s="205"/>
      <c r="DQ30" s="208"/>
      <c r="DR30" s="210">
        <f t="shared" si="0"/>
        <v>4854768</v>
      </c>
      <c r="DS30" s="26">
        <f>AB124</f>
        <v>4854768</v>
      </c>
      <c r="DT30" s="47">
        <f t="shared" si="1"/>
        <v>0</v>
      </c>
    </row>
    <row r="31" spans="1:124">
      <c r="A31" s="37" t="s">
        <v>145</v>
      </c>
      <c r="B31" s="196"/>
      <c r="C31" s="197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8"/>
      <c r="T31" s="199"/>
      <c r="U31" s="198"/>
      <c r="V31" s="198"/>
      <c r="W31" s="198"/>
      <c r="X31" s="198"/>
      <c r="Y31" s="198"/>
      <c r="Z31" s="198"/>
      <c r="AA31" s="198"/>
      <c r="AB31" s="198"/>
      <c r="AC31" s="198"/>
      <c r="AD31" s="198"/>
      <c r="AE31" s="198"/>
      <c r="AF31" s="198"/>
      <c r="AG31" s="198"/>
      <c r="AH31" s="198"/>
      <c r="AI31" s="198"/>
      <c r="AJ31" s="199"/>
      <c r="AK31" s="200"/>
      <c r="AL31" s="197"/>
      <c r="AM31" s="197"/>
      <c r="AN31" s="197"/>
      <c r="AO31" s="197">
        <v>770</v>
      </c>
      <c r="AP31" s="197"/>
      <c r="AQ31" s="197">
        <v>98</v>
      </c>
      <c r="AR31" s="197"/>
      <c r="AS31" s="197"/>
      <c r="AT31" s="197"/>
      <c r="AU31" s="197">
        <v>985371</v>
      </c>
      <c r="AV31" s="197">
        <v>46655</v>
      </c>
      <c r="AW31" s="197"/>
      <c r="AX31" s="197"/>
      <c r="AY31" s="197"/>
      <c r="AZ31" s="197"/>
      <c r="BA31" s="197"/>
      <c r="BB31" s="199"/>
      <c r="BC31" s="199"/>
      <c r="BD31" s="201"/>
      <c r="BE31" s="198"/>
      <c r="BF31" s="198"/>
      <c r="BG31" s="198"/>
      <c r="BH31" s="198"/>
      <c r="BI31" s="198"/>
      <c r="BJ31" s="198"/>
      <c r="BK31" s="198"/>
      <c r="BL31" s="198"/>
      <c r="BM31" s="198"/>
      <c r="BN31" s="198"/>
      <c r="BO31" s="198"/>
      <c r="BP31" s="198"/>
      <c r="BQ31" s="198"/>
      <c r="BR31" s="198"/>
      <c r="BS31" s="197"/>
      <c r="BT31" s="197"/>
      <c r="BU31" s="198"/>
      <c r="BV31" s="198"/>
      <c r="BW31" s="198"/>
      <c r="BX31" s="198"/>
      <c r="BY31" s="198"/>
      <c r="BZ31" s="197"/>
      <c r="CA31" s="197"/>
      <c r="CB31" s="197"/>
      <c r="CC31" s="197"/>
      <c r="CD31" s="197"/>
      <c r="CE31" s="198"/>
      <c r="CF31" s="198"/>
      <c r="CG31" s="198"/>
      <c r="CH31" s="198"/>
      <c r="CI31" s="198"/>
      <c r="CJ31" s="197"/>
      <c r="CK31" s="198"/>
      <c r="CL31" s="197"/>
      <c r="CM31" s="198"/>
      <c r="CN31" s="198"/>
      <c r="CO31" s="198"/>
      <c r="CP31" s="198"/>
      <c r="CQ31" s="198"/>
      <c r="CR31" s="197"/>
      <c r="CS31" s="198"/>
      <c r="CT31" s="197"/>
      <c r="CU31" s="200"/>
      <c r="CV31" s="197"/>
      <c r="CW31" s="197"/>
      <c r="CX31" s="197"/>
      <c r="CY31" s="197"/>
      <c r="CZ31" s="197"/>
      <c r="DA31" s="197"/>
      <c r="DB31" s="197"/>
      <c r="DC31" s="197"/>
      <c r="DD31" s="197"/>
      <c r="DE31" s="197"/>
      <c r="DF31" s="198"/>
      <c r="DG31" s="198"/>
      <c r="DH31" s="198"/>
      <c r="DI31" s="202"/>
      <c r="DJ31" s="202"/>
      <c r="DK31" s="198"/>
      <c r="DL31" s="198"/>
      <c r="DM31" s="198"/>
      <c r="DN31" s="198"/>
      <c r="DO31" s="197"/>
      <c r="DP31" s="197"/>
      <c r="DQ31" s="198"/>
      <c r="DR31" s="203">
        <f t="shared" si="0"/>
        <v>1032894</v>
      </c>
      <c r="DS31" s="26">
        <f>AC124</f>
        <v>1032894</v>
      </c>
      <c r="DT31" s="47">
        <f t="shared" si="1"/>
        <v>0</v>
      </c>
    </row>
    <row r="32" spans="1:124">
      <c r="A32" s="37" t="s">
        <v>146</v>
      </c>
      <c r="B32" s="204"/>
      <c r="C32" s="205"/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205"/>
      <c r="S32" s="197"/>
      <c r="T32" s="197"/>
      <c r="U32" s="197"/>
      <c r="V32" s="197"/>
      <c r="W32" s="197"/>
      <c r="X32" s="197"/>
      <c r="Y32" s="197"/>
      <c r="Z32" s="197"/>
      <c r="AA32" s="197"/>
      <c r="AB32" s="197"/>
      <c r="AC32" s="197"/>
      <c r="AD32" s="197"/>
      <c r="AE32" s="197"/>
      <c r="AF32" s="197"/>
      <c r="AG32" s="197"/>
      <c r="AH32" s="197"/>
      <c r="AI32" s="197"/>
      <c r="AJ32" s="197"/>
      <c r="AK32" s="206"/>
      <c r="AL32" s="205"/>
      <c r="AM32" s="205"/>
      <c r="AN32" s="205"/>
      <c r="AO32" s="205">
        <v>85456</v>
      </c>
      <c r="AP32" s="205"/>
      <c r="AQ32" s="205">
        <v>1047</v>
      </c>
      <c r="AR32" s="205">
        <v>9717</v>
      </c>
      <c r="AS32" s="205"/>
      <c r="AT32" s="205">
        <v>20485</v>
      </c>
      <c r="AU32" s="205">
        <v>9028</v>
      </c>
      <c r="AV32" s="205">
        <v>15574714</v>
      </c>
      <c r="AW32" s="205"/>
      <c r="AX32" s="205"/>
      <c r="AY32" s="205">
        <v>5904</v>
      </c>
      <c r="AZ32" s="205">
        <v>952334</v>
      </c>
      <c r="BA32" s="205"/>
      <c r="BB32" s="197"/>
      <c r="BC32" s="197"/>
      <c r="BD32" s="207"/>
      <c r="BE32" s="208"/>
      <c r="BF32" s="208"/>
      <c r="BG32" s="208"/>
      <c r="BH32" s="208"/>
      <c r="BI32" s="208"/>
      <c r="BJ32" s="208"/>
      <c r="BK32" s="208"/>
      <c r="BL32" s="208"/>
      <c r="BM32" s="208"/>
      <c r="BN32" s="208"/>
      <c r="BO32" s="208"/>
      <c r="BP32" s="208"/>
      <c r="BQ32" s="208"/>
      <c r="BR32" s="208"/>
      <c r="BS32" s="205"/>
      <c r="BT32" s="205"/>
      <c r="BU32" s="208"/>
      <c r="BV32" s="208"/>
      <c r="BW32" s="208"/>
      <c r="BX32" s="208"/>
      <c r="BY32" s="208"/>
      <c r="BZ32" s="205"/>
      <c r="CA32" s="205"/>
      <c r="CB32" s="205"/>
      <c r="CC32" s="205"/>
      <c r="CD32" s="205"/>
      <c r="CE32" s="208"/>
      <c r="CF32" s="208"/>
      <c r="CG32" s="208"/>
      <c r="CH32" s="208"/>
      <c r="CI32" s="208"/>
      <c r="CJ32" s="205"/>
      <c r="CK32" s="208"/>
      <c r="CL32" s="205"/>
      <c r="CM32" s="208"/>
      <c r="CN32" s="208"/>
      <c r="CO32" s="208"/>
      <c r="CP32" s="208"/>
      <c r="CQ32" s="208"/>
      <c r="CR32" s="205"/>
      <c r="CS32" s="208"/>
      <c r="CT32" s="205"/>
      <c r="CU32" s="206"/>
      <c r="CV32" s="205"/>
      <c r="CW32" s="205"/>
      <c r="CX32" s="205"/>
      <c r="CY32" s="205"/>
      <c r="CZ32" s="205"/>
      <c r="DA32" s="205"/>
      <c r="DB32" s="205"/>
      <c r="DC32" s="205"/>
      <c r="DD32" s="205"/>
      <c r="DE32" s="205"/>
      <c r="DF32" s="208"/>
      <c r="DG32" s="208"/>
      <c r="DH32" s="208"/>
      <c r="DI32" s="209"/>
      <c r="DJ32" s="209"/>
      <c r="DK32" s="208"/>
      <c r="DL32" s="208"/>
      <c r="DM32" s="208"/>
      <c r="DN32" s="208"/>
      <c r="DO32" s="205"/>
      <c r="DP32" s="205"/>
      <c r="DQ32" s="208"/>
      <c r="DR32" s="210">
        <f t="shared" si="0"/>
        <v>16658685</v>
      </c>
      <c r="DS32" s="26">
        <f>AD124</f>
        <v>16658685</v>
      </c>
      <c r="DT32" s="47">
        <f t="shared" si="1"/>
        <v>0</v>
      </c>
    </row>
    <row r="33" spans="1:124">
      <c r="A33" s="37" t="s">
        <v>147</v>
      </c>
      <c r="B33" s="196"/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7"/>
      <c r="R33" s="197"/>
      <c r="S33" s="198"/>
      <c r="T33" s="199"/>
      <c r="U33" s="198"/>
      <c r="V33" s="198"/>
      <c r="W33" s="198"/>
      <c r="X33" s="198"/>
      <c r="Y33" s="198"/>
      <c r="Z33" s="198"/>
      <c r="AA33" s="198"/>
      <c r="AB33" s="198"/>
      <c r="AC33" s="198"/>
      <c r="AD33" s="198"/>
      <c r="AE33" s="198"/>
      <c r="AF33" s="198"/>
      <c r="AG33" s="198"/>
      <c r="AH33" s="198"/>
      <c r="AI33" s="198"/>
      <c r="AJ33" s="199"/>
      <c r="AK33" s="200"/>
      <c r="AL33" s="197"/>
      <c r="AM33" s="197"/>
      <c r="AN33" s="197"/>
      <c r="AO33" s="197"/>
      <c r="AP33" s="197"/>
      <c r="AQ33" s="197"/>
      <c r="AR33" s="197"/>
      <c r="AS33" s="197"/>
      <c r="AT33" s="197"/>
      <c r="AU33" s="197"/>
      <c r="AV33" s="197"/>
      <c r="AW33" s="197">
        <v>13285419</v>
      </c>
      <c r="AX33" s="197"/>
      <c r="AY33" s="197"/>
      <c r="AZ33" s="197"/>
      <c r="BA33" s="197"/>
      <c r="BB33" s="199"/>
      <c r="BC33" s="199"/>
      <c r="BD33" s="201"/>
      <c r="BE33" s="198"/>
      <c r="BF33" s="198"/>
      <c r="BG33" s="198"/>
      <c r="BH33" s="198"/>
      <c r="BI33" s="198"/>
      <c r="BJ33" s="198"/>
      <c r="BK33" s="198"/>
      <c r="BL33" s="198"/>
      <c r="BM33" s="198"/>
      <c r="BN33" s="198"/>
      <c r="BO33" s="198"/>
      <c r="BP33" s="198"/>
      <c r="BQ33" s="198"/>
      <c r="BR33" s="198"/>
      <c r="BS33" s="197"/>
      <c r="BT33" s="197"/>
      <c r="BU33" s="198"/>
      <c r="BV33" s="198"/>
      <c r="BW33" s="198"/>
      <c r="BX33" s="198"/>
      <c r="BY33" s="198"/>
      <c r="BZ33" s="197"/>
      <c r="CA33" s="197"/>
      <c r="CB33" s="197"/>
      <c r="CC33" s="197"/>
      <c r="CD33" s="197"/>
      <c r="CE33" s="198"/>
      <c r="CF33" s="198"/>
      <c r="CG33" s="198"/>
      <c r="CH33" s="198"/>
      <c r="CI33" s="198"/>
      <c r="CJ33" s="197"/>
      <c r="CK33" s="198"/>
      <c r="CL33" s="197"/>
      <c r="CM33" s="198"/>
      <c r="CN33" s="198"/>
      <c r="CO33" s="198"/>
      <c r="CP33" s="198"/>
      <c r="CQ33" s="198"/>
      <c r="CR33" s="197"/>
      <c r="CS33" s="198"/>
      <c r="CT33" s="197"/>
      <c r="CU33" s="200"/>
      <c r="CV33" s="197"/>
      <c r="CW33" s="197"/>
      <c r="CX33" s="197"/>
      <c r="CY33" s="197"/>
      <c r="CZ33" s="197"/>
      <c r="DA33" s="197"/>
      <c r="DB33" s="197"/>
      <c r="DC33" s="197"/>
      <c r="DD33" s="197"/>
      <c r="DE33" s="197"/>
      <c r="DF33" s="198"/>
      <c r="DG33" s="198"/>
      <c r="DH33" s="198"/>
      <c r="DI33" s="202"/>
      <c r="DJ33" s="202"/>
      <c r="DK33" s="198"/>
      <c r="DL33" s="198"/>
      <c r="DM33" s="198"/>
      <c r="DN33" s="198"/>
      <c r="DO33" s="197"/>
      <c r="DP33" s="197"/>
      <c r="DQ33" s="198"/>
      <c r="DR33" s="203">
        <f t="shared" si="0"/>
        <v>13285419</v>
      </c>
      <c r="DS33" s="26">
        <f>AE124</f>
        <v>13285419</v>
      </c>
      <c r="DT33" s="47">
        <f t="shared" si="1"/>
        <v>0</v>
      </c>
    </row>
    <row r="34" spans="1:124">
      <c r="A34" s="37" t="s">
        <v>148</v>
      </c>
      <c r="B34" s="204"/>
      <c r="C34" s="205"/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  <c r="S34" s="197"/>
      <c r="T34" s="197"/>
      <c r="U34" s="197"/>
      <c r="V34" s="197"/>
      <c r="W34" s="197"/>
      <c r="X34" s="197"/>
      <c r="Y34" s="197"/>
      <c r="Z34" s="197"/>
      <c r="AA34" s="197"/>
      <c r="AB34" s="197"/>
      <c r="AC34" s="197"/>
      <c r="AD34" s="197"/>
      <c r="AE34" s="197"/>
      <c r="AF34" s="197"/>
      <c r="AG34" s="197"/>
      <c r="AH34" s="197"/>
      <c r="AI34" s="197"/>
      <c r="AJ34" s="197"/>
      <c r="AK34" s="206"/>
      <c r="AL34" s="205"/>
      <c r="AM34" s="205"/>
      <c r="AN34" s="205"/>
      <c r="AO34" s="205"/>
      <c r="AP34" s="205"/>
      <c r="AQ34" s="205">
        <v>3816</v>
      </c>
      <c r="AR34" s="205">
        <v>30</v>
      </c>
      <c r="AS34" s="205"/>
      <c r="AT34" s="205"/>
      <c r="AU34" s="205"/>
      <c r="AV34" s="205">
        <v>8654</v>
      </c>
      <c r="AW34" s="205"/>
      <c r="AX34" s="205">
        <v>5391401</v>
      </c>
      <c r="AY34" s="205"/>
      <c r="AZ34" s="205"/>
      <c r="BA34" s="205"/>
      <c r="BB34" s="197"/>
      <c r="BC34" s="197"/>
      <c r="BD34" s="207"/>
      <c r="BE34" s="208"/>
      <c r="BF34" s="208"/>
      <c r="BG34" s="208"/>
      <c r="BH34" s="208"/>
      <c r="BI34" s="208"/>
      <c r="BJ34" s="208"/>
      <c r="BK34" s="208"/>
      <c r="BL34" s="208"/>
      <c r="BM34" s="208"/>
      <c r="BN34" s="208"/>
      <c r="BO34" s="208"/>
      <c r="BP34" s="208"/>
      <c r="BQ34" s="208"/>
      <c r="BR34" s="208"/>
      <c r="BS34" s="205"/>
      <c r="BT34" s="205"/>
      <c r="BU34" s="208"/>
      <c r="BV34" s="208"/>
      <c r="BW34" s="208"/>
      <c r="BX34" s="208"/>
      <c r="BY34" s="208"/>
      <c r="BZ34" s="205"/>
      <c r="CA34" s="205"/>
      <c r="CB34" s="205"/>
      <c r="CC34" s="205"/>
      <c r="CD34" s="205"/>
      <c r="CE34" s="208"/>
      <c r="CF34" s="208"/>
      <c r="CG34" s="208"/>
      <c r="CH34" s="208"/>
      <c r="CI34" s="208"/>
      <c r="CJ34" s="205"/>
      <c r="CK34" s="208"/>
      <c r="CL34" s="205"/>
      <c r="CM34" s="208"/>
      <c r="CN34" s="208"/>
      <c r="CO34" s="208"/>
      <c r="CP34" s="208"/>
      <c r="CQ34" s="208"/>
      <c r="CR34" s="205"/>
      <c r="CS34" s="208"/>
      <c r="CT34" s="205"/>
      <c r="CU34" s="206"/>
      <c r="CV34" s="205"/>
      <c r="CW34" s="205"/>
      <c r="CX34" s="205"/>
      <c r="CY34" s="205"/>
      <c r="CZ34" s="205"/>
      <c r="DA34" s="205"/>
      <c r="DB34" s="205"/>
      <c r="DC34" s="205"/>
      <c r="DD34" s="205"/>
      <c r="DE34" s="205"/>
      <c r="DF34" s="208"/>
      <c r="DG34" s="208"/>
      <c r="DH34" s="208"/>
      <c r="DI34" s="209"/>
      <c r="DJ34" s="209"/>
      <c r="DK34" s="208"/>
      <c r="DL34" s="208"/>
      <c r="DM34" s="208"/>
      <c r="DN34" s="208"/>
      <c r="DO34" s="205"/>
      <c r="DP34" s="205"/>
      <c r="DQ34" s="208"/>
      <c r="DR34" s="210">
        <f t="shared" si="0"/>
        <v>5403901</v>
      </c>
      <c r="DS34" s="26">
        <f>AF124</f>
        <v>5403901</v>
      </c>
      <c r="DT34" s="47">
        <f t="shared" si="1"/>
        <v>0</v>
      </c>
    </row>
    <row r="35" spans="1:124">
      <c r="A35" s="37" t="s">
        <v>149</v>
      </c>
      <c r="B35" s="196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8"/>
      <c r="T35" s="199"/>
      <c r="U35" s="198"/>
      <c r="V35" s="198"/>
      <c r="W35" s="198"/>
      <c r="X35" s="198"/>
      <c r="Y35" s="198"/>
      <c r="Z35" s="198"/>
      <c r="AA35" s="198"/>
      <c r="AB35" s="198"/>
      <c r="AC35" s="198"/>
      <c r="AD35" s="198"/>
      <c r="AE35" s="198"/>
      <c r="AF35" s="198"/>
      <c r="AG35" s="198"/>
      <c r="AH35" s="198"/>
      <c r="AI35" s="198"/>
      <c r="AJ35" s="199"/>
      <c r="AK35" s="200"/>
      <c r="AL35" s="197"/>
      <c r="AM35" s="197"/>
      <c r="AN35" s="197"/>
      <c r="AO35" s="197">
        <v>411</v>
      </c>
      <c r="AP35" s="197"/>
      <c r="AQ35" s="197">
        <v>3473</v>
      </c>
      <c r="AR35" s="197">
        <v>2093</v>
      </c>
      <c r="AS35" s="197">
        <v>687</v>
      </c>
      <c r="AT35" s="197"/>
      <c r="AU35" s="197"/>
      <c r="AV35" s="197">
        <v>11444</v>
      </c>
      <c r="AW35" s="197"/>
      <c r="AX35" s="197"/>
      <c r="AY35" s="197">
        <v>4978388</v>
      </c>
      <c r="AZ35" s="197"/>
      <c r="BA35" s="197"/>
      <c r="BB35" s="199"/>
      <c r="BC35" s="199"/>
      <c r="BD35" s="201"/>
      <c r="BE35" s="198"/>
      <c r="BF35" s="198"/>
      <c r="BG35" s="198"/>
      <c r="BH35" s="198"/>
      <c r="BI35" s="198"/>
      <c r="BJ35" s="198"/>
      <c r="BK35" s="198"/>
      <c r="BL35" s="198"/>
      <c r="BM35" s="198"/>
      <c r="BN35" s="198"/>
      <c r="BO35" s="198"/>
      <c r="BP35" s="198"/>
      <c r="BQ35" s="198"/>
      <c r="BR35" s="198"/>
      <c r="BS35" s="197"/>
      <c r="BT35" s="197"/>
      <c r="BU35" s="198"/>
      <c r="BV35" s="198"/>
      <c r="BW35" s="198"/>
      <c r="BX35" s="198"/>
      <c r="BY35" s="198"/>
      <c r="BZ35" s="197"/>
      <c r="CA35" s="197"/>
      <c r="CB35" s="197"/>
      <c r="CC35" s="197"/>
      <c r="CD35" s="197"/>
      <c r="CE35" s="198"/>
      <c r="CF35" s="198"/>
      <c r="CG35" s="198"/>
      <c r="CH35" s="198"/>
      <c r="CI35" s="198"/>
      <c r="CJ35" s="197"/>
      <c r="CK35" s="198"/>
      <c r="CL35" s="197"/>
      <c r="CM35" s="198"/>
      <c r="CN35" s="198"/>
      <c r="CO35" s="198"/>
      <c r="CP35" s="198"/>
      <c r="CQ35" s="198"/>
      <c r="CR35" s="197"/>
      <c r="CS35" s="198"/>
      <c r="CT35" s="197"/>
      <c r="CU35" s="200"/>
      <c r="CV35" s="197"/>
      <c r="CW35" s="197"/>
      <c r="CX35" s="197"/>
      <c r="CY35" s="197"/>
      <c r="CZ35" s="197"/>
      <c r="DA35" s="197"/>
      <c r="DB35" s="197"/>
      <c r="DC35" s="197"/>
      <c r="DD35" s="197"/>
      <c r="DE35" s="197"/>
      <c r="DF35" s="198"/>
      <c r="DG35" s="198"/>
      <c r="DH35" s="198"/>
      <c r="DI35" s="202"/>
      <c r="DJ35" s="202"/>
      <c r="DK35" s="198"/>
      <c r="DL35" s="198"/>
      <c r="DM35" s="198"/>
      <c r="DN35" s="198"/>
      <c r="DO35" s="197"/>
      <c r="DP35" s="197"/>
      <c r="DQ35" s="198"/>
      <c r="DR35" s="203">
        <f t="shared" si="0"/>
        <v>4996496</v>
      </c>
      <c r="DS35" s="26">
        <f>AG124</f>
        <v>4996496</v>
      </c>
      <c r="DT35" s="47">
        <f t="shared" si="1"/>
        <v>0</v>
      </c>
    </row>
    <row r="36" spans="1:124">
      <c r="A36" s="37" t="s">
        <v>150</v>
      </c>
      <c r="B36" s="204"/>
      <c r="C36" s="205"/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197"/>
      <c r="T36" s="197"/>
      <c r="U36" s="197"/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J36" s="197"/>
      <c r="AK36" s="206"/>
      <c r="AL36" s="205"/>
      <c r="AM36" s="205"/>
      <c r="AN36" s="205"/>
      <c r="AO36" s="205">
        <v>242985</v>
      </c>
      <c r="AP36" s="205">
        <v>0</v>
      </c>
      <c r="AQ36" s="205">
        <v>2098</v>
      </c>
      <c r="AR36" s="205">
        <v>946204</v>
      </c>
      <c r="AS36" s="205">
        <v>38</v>
      </c>
      <c r="AT36" s="205">
        <v>12304</v>
      </c>
      <c r="AU36" s="205"/>
      <c r="AV36" s="205">
        <v>359040</v>
      </c>
      <c r="AW36" s="205"/>
      <c r="AX36" s="205"/>
      <c r="AY36" s="205"/>
      <c r="AZ36" s="205">
        <v>461964</v>
      </c>
      <c r="BA36" s="205"/>
      <c r="BB36" s="197"/>
      <c r="BC36" s="197"/>
      <c r="BD36" s="207"/>
      <c r="BE36" s="208"/>
      <c r="BF36" s="208"/>
      <c r="BG36" s="208"/>
      <c r="BH36" s="208"/>
      <c r="BI36" s="208"/>
      <c r="BJ36" s="208"/>
      <c r="BK36" s="208"/>
      <c r="BL36" s="208"/>
      <c r="BM36" s="208"/>
      <c r="BN36" s="208"/>
      <c r="BO36" s="208"/>
      <c r="BP36" s="208"/>
      <c r="BQ36" s="208"/>
      <c r="BR36" s="208"/>
      <c r="BS36" s="205"/>
      <c r="BT36" s="205"/>
      <c r="BU36" s="208"/>
      <c r="BV36" s="208"/>
      <c r="BW36" s="208"/>
      <c r="BX36" s="208"/>
      <c r="BY36" s="208"/>
      <c r="BZ36" s="205"/>
      <c r="CA36" s="205"/>
      <c r="CB36" s="205"/>
      <c r="CC36" s="205"/>
      <c r="CD36" s="205"/>
      <c r="CE36" s="208"/>
      <c r="CF36" s="208"/>
      <c r="CG36" s="208"/>
      <c r="CH36" s="208"/>
      <c r="CI36" s="208"/>
      <c r="CJ36" s="205"/>
      <c r="CK36" s="208"/>
      <c r="CL36" s="205"/>
      <c r="CM36" s="208"/>
      <c r="CN36" s="208"/>
      <c r="CO36" s="208"/>
      <c r="CP36" s="208"/>
      <c r="CQ36" s="208"/>
      <c r="CR36" s="205"/>
      <c r="CS36" s="208"/>
      <c r="CT36" s="205"/>
      <c r="CU36" s="206"/>
      <c r="CV36" s="205"/>
      <c r="CW36" s="205"/>
      <c r="CX36" s="205"/>
      <c r="CY36" s="205"/>
      <c r="CZ36" s="205"/>
      <c r="DA36" s="205"/>
      <c r="DB36" s="205"/>
      <c r="DC36" s="205"/>
      <c r="DD36" s="205"/>
      <c r="DE36" s="205"/>
      <c r="DF36" s="208"/>
      <c r="DG36" s="208"/>
      <c r="DH36" s="208"/>
      <c r="DI36" s="209"/>
      <c r="DJ36" s="209"/>
      <c r="DK36" s="208"/>
      <c r="DL36" s="208"/>
      <c r="DM36" s="208"/>
      <c r="DN36" s="208"/>
      <c r="DO36" s="205"/>
      <c r="DP36" s="205"/>
      <c r="DQ36" s="208"/>
      <c r="DR36" s="210">
        <f t="shared" ref="DR36:DR67" si="2">SUM(B36:DQ36)</f>
        <v>2024633</v>
      </c>
      <c r="DS36" s="26">
        <f>AH124</f>
        <v>2024633</v>
      </c>
      <c r="DT36" s="47">
        <f t="shared" si="1"/>
        <v>0</v>
      </c>
    </row>
    <row r="37" spans="1:124">
      <c r="A37" s="37" t="s">
        <v>151</v>
      </c>
      <c r="B37" s="196"/>
      <c r="C37" s="197"/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  <c r="O37" s="197"/>
      <c r="P37" s="197"/>
      <c r="Q37" s="197"/>
      <c r="R37" s="197"/>
      <c r="S37" s="198"/>
      <c r="T37" s="199"/>
      <c r="U37" s="198"/>
      <c r="V37" s="198"/>
      <c r="W37" s="198"/>
      <c r="X37" s="198"/>
      <c r="Y37" s="198"/>
      <c r="Z37" s="198"/>
      <c r="AA37" s="198"/>
      <c r="AB37" s="198"/>
      <c r="AC37" s="198"/>
      <c r="AD37" s="198"/>
      <c r="AE37" s="198"/>
      <c r="AF37" s="198"/>
      <c r="AG37" s="198"/>
      <c r="AH37" s="198"/>
      <c r="AI37" s="198"/>
      <c r="AJ37" s="199"/>
      <c r="AK37" s="200"/>
      <c r="AL37" s="197"/>
      <c r="AM37" s="197"/>
      <c r="AN37" s="197"/>
      <c r="AO37" s="197"/>
      <c r="AP37" s="197"/>
      <c r="AQ37" s="197"/>
      <c r="AR37" s="197"/>
      <c r="AS37" s="197"/>
      <c r="AT37" s="197"/>
      <c r="AU37" s="197"/>
      <c r="AV37" s="197"/>
      <c r="AW37" s="197"/>
      <c r="AX37" s="197"/>
      <c r="AY37" s="197"/>
      <c r="AZ37" s="197"/>
      <c r="BA37" s="197">
        <v>1154726</v>
      </c>
      <c r="BB37" s="199"/>
      <c r="BC37" s="199"/>
      <c r="BD37" s="201"/>
      <c r="BE37" s="198"/>
      <c r="BF37" s="198"/>
      <c r="BG37" s="198"/>
      <c r="BH37" s="198"/>
      <c r="BI37" s="198"/>
      <c r="BJ37" s="198"/>
      <c r="BK37" s="198"/>
      <c r="BL37" s="198"/>
      <c r="BM37" s="198"/>
      <c r="BN37" s="198"/>
      <c r="BO37" s="198"/>
      <c r="BP37" s="198"/>
      <c r="BQ37" s="198"/>
      <c r="BR37" s="198"/>
      <c r="BS37" s="197"/>
      <c r="BT37" s="197"/>
      <c r="BU37" s="198"/>
      <c r="BV37" s="198"/>
      <c r="BW37" s="198"/>
      <c r="BX37" s="198"/>
      <c r="BY37" s="198"/>
      <c r="BZ37" s="197"/>
      <c r="CA37" s="197"/>
      <c r="CB37" s="197"/>
      <c r="CC37" s="197"/>
      <c r="CD37" s="197"/>
      <c r="CE37" s="198"/>
      <c r="CF37" s="198"/>
      <c r="CG37" s="198"/>
      <c r="CH37" s="198"/>
      <c r="CI37" s="198"/>
      <c r="CJ37" s="197"/>
      <c r="CK37" s="198"/>
      <c r="CL37" s="197"/>
      <c r="CM37" s="198"/>
      <c r="CN37" s="198"/>
      <c r="CO37" s="198"/>
      <c r="CP37" s="198"/>
      <c r="CQ37" s="198"/>
      <c r="CR37" s="197"/>
      <c r="CS37" s="198"/>
      <c r="CT37" s="197"/>
      <c r="CU37" s="200"/>
      <c r="CV37" s="197"/>
      <c r="CW37" s="197"/>
      <c r="CX37" s="197"/>
      <c r="CY37" s="197"/>
      <c r="CZ37" s="197"/>
      <c r="DA37" s="197"/>
      <c r="DB37" s="197"/>
      <c r="DC37" s="197"/>
      <c r="DD37" s="197"/>
      <c r="DE37" s="197"/>
      <c r="DF37" s="198"/>
      <c r="DG37" s="198"/>
      <c r="DH37" s="198"/>
      <c r="DI37" s="202"/>
      <c r="DJ37" s="202"/>
      <c r="DK37" s="198"/>
      <c r="DL37" s="198"/>
      <c r="DM37" s="198"/>
      <c r="DN37" s="198"/>
      <c r="DO37" s="197"/>
      <c r="DP37" s="197"/>
      <c r="DQ37" s="198"/>
      <c r="DR37" s="203">
        <f t="shared" si="2"/>
        <v>1154726</v>
      </c>
      <c r="DS37" s="26">
        <f>AI124</f>
        <v>1154726</v>
      </c>
      <c r="DT37" s="47">
        <f t="shared" si="1"/>
        <v>0</v>
      </c>
    </row>
    <row r="38" spans="1:124" ht="15" thickBot="1">
      <c r="A38" s="39" t="s">
        <v>152</v>
      </c>
      <c r="B38" s="211"/>
      <c r="C38" s="212"/>
      <c r="D38" s="212"/>
      <c r="E38" s="212"/>
      <c r="F38" s="212"/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2"/>
      <c r="R38" s="212"/>
      <c r="S38" s="213"/>
      <c r="T38" s="213"/>
      <c r="U38" s="213"/>
      <c r="V38" s="213"/>
      <c r="W38" s="213"/>
      <c r="X38" s="213"/>
      <c r="Y38" s="213"/>
      <c r="Z38" s="213"/>
      <c r="AA38" s="213"/>
      <c r="AB38" s="213"/>
      <c r="AC38" s="213"/>
      <c r="AD38" s="213"/>
      <c r="AE38" s="213"/>
      <c r="AF38" s="213"/>
      <c r="AG38" s="213"/>
      <c r="AH38" s="213"/>
      <c r="AI38" s="213"/>
      <c r="AJ38" s="213"/>
      <c r="AK38" s="214">
        <v>1169592</v>
      </c>
      <c r="AL38" s="212">
        <v>194624</v>
      </c>
      <c r="AM38" s="212">
        <v>32316</v>
      </c>
      <c r="AN38" s="212">
        <v>3679463</v>
      </c>
      <c r="AO38" s="212">
        <v>7919647</v>
      </c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3"/>
      <c r="BC38" s="213"/>
      <c r="BD38" s="215"/>
      <c r="BE38" s="216"/>
      <c r="BF38" s="216"/>
      <c r="BG38" s="216"/>
      <c r="BH38" s="216"/>
      <c r="BI38" s="216"/>
      <c r="BJ38" s="216"/>
      <c r="BK38" s="216"/>
      <c r="BL38" s="216"/>
      <c r="BM38" s="216"/>
      <c r="BN38" s="216"/>
      <c r="BO38" s="216"/>
      <c r="BP38" s="216"/>
      <c r="BQ38" s="216"/>
      <c r="BR38" s="216"/>
      <c r="BS38" s="212"/>
      <c r="BT38" s="212"/>
      <c r="BU38" s="216"/>
      <c r="BV38" s="216"/>
      <c r="BW38" s="216"/>
      <c r="BX38" s="216"/>
      <c r="BY38" s="216"/>
      <c r="BZ38" s="212"/>
      <c r="CA38" s="212"/>
      <c r="CB38" s="212"/>
      <c r="CC38" s="212"/>
      <c r="CD38" s="212"/>
      <c r="CE38" s="216"/>
      <c r="CF38" s="216"/>
      <c r="CG38" s="216"/>
      <c r="CH38" s="216"/>
      <c r="CI38" s="216"/>
      <c r="CJ38" s="212"/>
      <c r="CK38" s="216"/>
      <c r="CL38" s="212"/>
      <c r="CM38" s="216"/>
      <c r="CN38" s="216"/>
      <c r="CO38" s="216"/>
      <c r="CP38" s="216"/>
      <c r="CQ38" s="216"/>
      <c r="CR38" s="212"/>
      <c r="CS38" s="216"/>
      <c r="CT38" s="212"/>
      <c r="CU38" s="214"/>
      <c r="CV38" s="212"/>
      <c r="CW38" s="212"/>
      <c r="CX38" s="212"/>
      <c r="CY38" s="212"/>
      <c r="CZ38" s="212"/>
      <c r="DA38" s="212"/>
      <c r="DB38" s="212"/>
      <c r="DC38" s="212"/>
      <c r="DD38" s="212"/>
      <c r="DE38" s="212"/>
      <c r="DF38" s="216"/>
      <c r="DG38" s="216"/>
      <c r="DH38" s="216"/>
      <c r="DI38" s="217"/>
      <c r="DJ38" s="217"/>
      <c r="DK38" s="216"/>
      <c r="DL38" s="216"/>
      <c r="DM38" s="216"/>
      <c r="DN38" s="216"/>
      <c r="DO38" s="212"/>
      <c r="DP38" s="212"/>
      <c r="DQ38" s="216"/>
      <c r="DR38" s="218">
        <f t="shared" si="2"/>
        <v>12995642</v>
      </c>
      <c r="DS38" s="26">
        <f>AJ124</f>
        <v>12995642</v>
      </c>
      <c r="DT38" s="47">
        <f t="shared" si="1"/>
        <v>0</v>
      </c>
    </row>
    <row r="39" spans="1:124">
      <c r="A39" s="38" t="s">
        <v>153</v>
      </c>
      <c r="B39" s="219"/>
      <c r="C39" s="190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220"/>
      <c r="T39" s="221"/>
      <c r="U39" s="220"/>
      <c r="V39" s="220"/>
      <c r="W39" s="220"/>
      <c r="X39" s="220"/>
      <c r="Y39" s="220"/>
      <c r="Z39" s="220"/>
      <c r="AA39" s="220"/>
      <c r="AB39" s="220"/>
      <c r="AC39" s="220"/>
      <c r="AD39" s="220"/>
      <c r="AE39" s="220"/>
      <c r="AF39" s="220"/>
      <c r="AG39" s="220"/>
      <c r="AH39" s="220"/>
      <c r="AI39" s="220"/>
      <c r="AJ39" s="221"/>
      <c r="AK39" s="222"/>
      <c r="AL39" s="190"/>
      <c r="AM39" s="190"/>
      <c r="AN39" s="190"/>
      <c r="AO39" s="190"/>
      <c r="AP39" s="190"/>
      <c r="AQ39" s="190"/>
      <c r="AR39" s="190"/>
      <c r="AS39" s="190"/>
      <c r="AT39" s="190"/>
      <c r="AU39" s="190"/>
      <c r="AV39" s="190"/>
      <c r="AW39" s="190"/>
      <c r="AX39" s="190"/>
      <c r="AY39" s="190"/>
      <c r="AZ39" s="190"/>
      <c r="BA39" s="190"/>
      <c r="BB39" s="221">
        <v>5510481</v>
      </c>
      <c r="BC39" s="221"/>
      <c r="BD39" s="223"/>
      <c r="BE39" s="220"/>
      <c r="BF39" s="220"/>
      <c r="BG39" s="220"/>
      <c r="BH39" s="220"/>
      <c r="BI39" s="220"/>
      <c r="BJ39" s="220"/>
      <c r="BK39" s="220"/>
      <c r="BL39" s="220"/>
      <c r="BM39" s="220"/>
      <c r="BN39" s="220"/>
      <c r="BO39" s="220"/>
      <c r="BP39" s="220"/>
      <c r="BQ39" s="220"/>
      <c r="BR39" s="220"/>
      <c r="BS39" s="190"/>
      <c r="BT39" s="190"/>
      <c r="BU39" s="220"/>
      <c r="BV39" s="220"/>
      <c r="BW39" s="220"/>
      <c r="BX39" s="220"/>
      <c r="BY39" s="220"/>
      <c r="BZ39" s="190"/>
      <c r="CA39" s="190"/>
      <c r="CB39" s="190"/>
      <c r="CC39" s="190"/>
      <c r="CD39" s="190"/>
      <c r="CE39" s="220"/>
      <c r="CF39" s="220"/>
      <c r="CG39" s="220"/>
      <c r="CH39" s="220"/>
      <c r="CI39" s="220"/>
      <c r="CJ39" s="190"/>
      <c r="CK39" s="220"/>
      <c r="CL39" s="190"/>
      <c r="CM39" s="220"/>
      <c r="CN39" s="220"/>
      <c r="CO39" s="220"/>
      <c r="CP39" s="220"/>
      <c r="CQ39" s="220"/>
      <c r="CR39" s="190"/>
      <c r="CS39" s="220"/>
      <c r="CT39" s="190"/>
      <c r="CU39" s="222"/>
      <c r="CV39" s="190"/>
      <c r="CW39" s="190"/>
      <c r="CX39" s="190"/>
      <c r="CY39" s="190"/>
      <c r="CZ39" s="190"/>
      <c r="DA39" s="190"/>
      <c r="DB39" s="190"/>
      <c r="DC39" s="190"/>
      <c r="DD39" s="190"/>
      <c r="DE39" s="190"/>
      <c r="DF39" s="220"/>
      <c r="DG39" s="220"/>
      <c r="DH39" s="220"/>
      <c r="DI39" s="224"/>
      <c r="DJ39" s="224"/>
      <c r="DK39" s="220"/>
      <c r="DL39" s="220"/>
      <c r="DM39" s="220"/>
      <c r="DN39" s="220"/>
      <c r="DO39" s="190"/>
      <c r="DP39" s="190"/>
      <c r="DQ39" s="220"/>
      <c r="DR39" s="225">
        <f t="shared" si="2"/>
        <v>5510481</v>
      </c>
      <c r="DS39" s="26">
        <f>AK124</f>
        <v>5510481</v>
      </c>
      <c r="DT39" s="47">
        <f t="shared" si="1"/>
        <v>0</v>
      </c>
    </row>
    <row r="40" spans="1:124">
      <c r="A40" s="37" t="s">
        <v>154</v>
      </c>
      <c r="B40" s="204"/>
      <c r="C40" s="205"/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5"/>
      <c r="S40" s="197"/>
      <c r="T40" s="197"/>
      <c r="U40" s="197"/>
      <c r="V40" s="197"/>
      <c r="W40" s="197"/>
      <c r="X40" s="197"/>
      <c r="Y40" s="197"/>
      <c r="Z40" s="197"/>
      <c r="AA40" s="197"/>
      <c r="AB40" s="197"/>
      <c r="AC40" s="197"/>
      <c r="AD40" s="197"/>
      <c r="AE40" s="197"/>
      <c r="AF40" s="197"/>
      <c r="AG40" s="197"/>
      <c r="AH40" s="197"/>
      <c r="AI40" s="197"/>
      <c r="AJ40" s="197"/>
      <c r="AK40" s="206"/>
      <c r="AL40" s="205"/>
      <c r="AM40" s="205"/>
      <c r="AN40" s="205"/>
      <c r="AO40" s="205"/>
      <c r="AP40" s="205"/>
      <c r="AQ40" s="205"/>
      <c r="AR40" s="205"/>
      <c r="AS40" s="205"/>
      <c r="AT40" s="205"/>
      <c r="AU40" s="205"/>
      <c r="AV40" s="205"/>
      <c r="AW40" s="205"/>
      <c r="AX40" s="205"/>
      <c r="AY40" s="205"/>
      <c r="AZ40" s="205"/>
      <c r="BA40" s="205"/>
      <c r="BB40" s="197"/>
      <c r="BC40" s="197">
        <v>1194620</v>
      </c>
      <c r="BD40" s="207"/>
      <c r="BE40" s="208"/>
      <c r="BF40" s="208"/>
      <c r="BG40" s="208"/>
      <c r="BH40" s="208"/>
      <c r="BI40" s="208"/>
      <c r="BJ40" s="208"/>
      <c r="BK40" s="208"/>
      <c r="BL40" s="208"/>
      <c r="BM40" s="208"/>
      <c r="BN40" s="208"/>
      <c r="BO40" s="208"/>
      <c r="BP40" s="208"/>
      <c r="BQ40" s="208"/>
      <c r="BR40" s="208"/>
      <c r="BS40" s="205"/>
      <c r="BT40" s="205"/>
      <c r="BU40" s="208"/>
      <c r="BV40" s="208"/>
      <c r="BW40" s="208"/>
      <c r="BX40" s="208"/>
      <c r="BY40" s="208"/>
      <c r="BZ40" s="205"/>
      <c r="CA40" s="205"/>
      <c r="CB40" s="205"/>
      <c r="CC40" s="205"/>
      <c r="CD40" s="205"/>
      <c r="CE40" s="208"/>
      <c r="CF40" s="208"/>
      <c r="CG40" s="208"/>
      <c r="CH40" s="208"/>
      <c r="CI40" s="208"/>
      <c r="CJ40" s="205"/>
      <c r="CK40" s="208"/>
      <c r="CL40" s="205"/>
      <c r="CM40" s="208"/>
      <c r="CN40" s="208"/>
      <c r="CO40" s="208"/>
      <c r="CP40" s="208"/>
      <c r="CQ40" s="208"/>
      <c r="CR40" s="205"/>
      <c r="CS40" s="208"/>
      <c r="CT40" s="205"/>
      <c r="CU40" s="206"/>
      <c r="CV40" s="205"/>
      <c r="CW40" s="205"/>
      <c r="CX40" s="205"/>
      <c r="CY40" s="205"/>
      <c r="CZ40" s="205"/>
      <c r="DA40" s="205"/>
      <c r="DB40" s="205"/>
      <c r="DC40" s="205"/>
      <c r="DD40" s="205"/>
      <c r="DE40" s="205"/>
      <c r="DF40" s="208"/>
      <c r="DG40" s="208"/>
      <c r="DH40" s="208"/>
      <c r="DI40" s="209"/>
      <c r="DJ40" s="209"/>
      <c r="DK40" s="208"/>
      <c r="DL40" s="208"/>
      <c r="DM40" s="208"/>
      <c r="DN40" s="208"/>
      <c r="DO40" s="205"/>
      <c r="DP40" s="205"/>
      <c r="DQ40" s="208"/>
      <c r="DR40" s="210">
        <f t="shared" si="2"/>
        <v>1194620</v>
      </c>
      <c r="DS40" s="26">
        <f>AL124</f>
        <v>1194620</v>
      </c>
      <c r="DT40" s="47">
        <f t="shared" si="1"/>
        <v>0</v>
      </c>
    </row>
    <row r="41" spans="1:124">
      <c r="A41" s="37" t="s">
        <v>155</v>
      </c>
      <c r="B41" s="196"/>
      <c r="C41" s="197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8"/>
      <c r="T41" s="199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98"/>
      <c r="AF41" s="198"/>
      <c r="AG41" s="198"/>
      <c r="AH41" s="198"/>
      <c r="AI41" s="198"/>
      <c r="AJ41" s="199"/>
      <c r="AK41" s="200"/>
      <c r="AL41" s="197"/>
      <c r="AM41" s="197"/>
      <c r="AN41" s="197"/>
      <c r="AO41" s="197"/>
      <c r="AP41" s="197"/>
      <c r="AQ41" s="197"/>
      <c r="AR41" s="197"/>
      <c r="AS41" s="197"/>
      <c r="AT41" s="197"/>
      <c r="AU41" s="197"/>
      <c r="AV41" s="197"/>
      <c r="AW41" s="197"/>
      <c r="AX41" s="197"/>
      <c r="AY41" s="197"/>
      <c r="AZ41" s="197"/>
      <c r="BA41" s="197"/>
      <c r="BB41" s="199"/>
      <c r="BC41" s="199"/>
      <c r="BD41" s="201">
        <v>125179793</v>
      </c>
      <c r="BE41" s="198"/>
      <c r="BF41" s="198"/>
      <c r="BG41" s="198"/>
      <c r="BH41" s="198"/>
      <c r="BI41" s="198"/>
      <c r="BJ41" s="198"/>
      <c r="BK41" s="198"/>
      <c r="BL41" s="198"/>
      <c r="BM41" s="198"/>
      <c r="BN41" s="198"/>
      <c r="BO41" s="198"/>
      <c r="BP41" s="198"/>
      <c r="BQ41" s="198"/>
      <c r="BR41" s="198"/>
      <c r="BS41" s="197"/>
      <c r="BT41" s="197"/>
      <c r="BU41" s="198"/>
      <c r="BV41" s="198"/>
      <c r="BW41" s="198"/>
      <c r="BX41" s="198"/>
      <c r="BY41" s="198"/>
      <c r="BZ41" s="197"/>
      <c r="CA41" s="197"/>
      <c r="CB41" s="197"/>
      <c r="CC41" s="197"/>
      <c r="CD41" s="197"/>
      <c r="CE41" s="198"/>
      <c r="CF41" s="198"/>
      <c r="CG41" s="198"/>
      <c r="CH41" s="198"/>
      <c r="CI41" s="198"/>
      <c r="CJ41" s="197"/>
      <c r="CK41" s="198"/>
      <c r="CL41" s="197"/>
      <c r="CM41" s="198"/>
      <c r="CN41" s="198"/>
      <c r="CO41" s="198"/>
      <c r="CP41" s="198"/>
      <c r="CQ41" s="198"/>
      <c r="CR41" s="197"/>
      <c r="CS41" s="198"/>
      <c r="CT41" s="197"/>
      <c r="CU41" s="200"/>
      <c r="CV41" s="197"/>
      <c r="CW41" s="197"/>
      <c r="CX41" s="197"/>
      <c r="CY41" s="197"/>
      <c r="CZ41" s="197"/>
      <c r="DA41" s="197"/>
      <c r="DB41" s="197"/>
      <c r="DC41" s="197"/>
      <c r="DD41" s="197"/>
      <c r="DE41" s="197"/>
      <c r="DF41" s="198"/>
      <c r="DG41" s="198"/>
      <c r="DH41" s="198"/>
      <c r="DI41" s="202"/>
      <c r="DJ41" s="202"/>
      <c r="DK41" s="198"/>
      <c r="DL41" s="198"/>
      <c r="DM41" s="198"/>
      <c r="DN41" s="198"/>
      <c r="DO41" s="197"/>
      <c r="DP41" s="197"/>
      <c r="DQ41" s="198"/>
      <c r="DR41" s="203">
        <f t="shared" si="2"/>
        <v>125179793</v>
      </c>
      <c r="DS41" s="26">
        <f>AM124</f>
        <v>125179793</v>
      </c>
      <c r="DT41" s="47">
        <f t="shared" si="1"/>
        <v>0</v>
      </c>
    </row>
    <row r="42" spans="1:124">
      <c r="A42" s="37" t="s">
        <v>156</v>
      </c>
      <c r="B42" s="204"/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197"/>
      <c r="T42" s="197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7"/>
      <c r="AI42" s="197"/>
      <c r="AJ42" s="197"/>
      <c r="AK42" s="206"/>
      <c r="AL42" s="205"/>
      <c r="AM42" s="205"/>
      <c r="AN42" s="205"/>
      <c r="AO42" s="205"/>
      <c r="AP42" s="205"/>
      <c r="AQ42" s="205"/>
      <c r="AR42" s="205"/>
      <c r="AS42" s="205"/>
      <c r="AT42" s="205"/>
      <c r="AU42" s="205"/>
      <c r="AV42" s="205"/>
      <c r="AW42" s="205"/>
      <c r="AX42" s="205"/>
      <c r="AY42" s="205"/>
      <c r="AZ42" s="205"/>
      <c r="BA42" s="205"/>
      <c r="BB42" s="197"/>
      <c r="BC42" s="197"/>
      <c r="BD42" s="207"/>
      <c r="BE42" s="208">
        <v>11203042</v>
      </c>
      <c r="BF42" s="208"/>
      <c r="BG42" s="208"/>
      <c r="BH42" s="208"/>
      <c r="BI42" s="208"/>
      <c r="BJ42" s="208"/>
      <c r="BK42" s="208"/>
      <c r="BL42" s="208"/>
      <c r="BM42" s="208"/>
      <c r="BN42" s="208"/>
      <c r="BO42" s="208"/>
      <c r="BP42" s="208"/>
      <c r="BQ42" s="208"/>
      <c r="BR42" s="208"/>
      <c r="BS42" s="205"/>
      <c r="BT42" s="205"/>
      <c r="BU42" s="208"/>
      <c r="BV42" s="208"/>
      <c r="BW42" s="208"/>
      <c r="BX42" s="208"/>
      <c r="BY42" s="208"/>
      <c r="BZ42" s="205"/>
      <c r="CA42" s="205"/>
      <c r="CB42" s="205"/>
      <c r="CC42" s="205"/>
      <c r="CD42" s="205"/>
      <c r="CE42" s="208"/>
      <c r="CF42" s="208"/>
      <c r="CG42" s="208"/>
      <c r="CH42" s="208"/>
      <c r="CI42" s="208"/>
      <c r="CJ42" s="205"/>
      <c r="CK42" s="208"/>
      <c r="CL42" s="205"/>
      <c r="CM42" s="208"/>
      <c r="CN42" s="208"/>
      <c r="CO42" s="208"/>
      <c r="CP42" s="208"/>
      <c r="CQ42" s="208"/>
      <c r="CR42" s="205"/>
      <c r="CS42" s="208"/>
      <c r="CT42" s="205"/>
      <c r="CU42" s="206"/>
      <c r="CV42" s="205"/>
      <c r="CW42" s="205"/>
      <c r="CX42" s="205"/>
      <c r="CY42" s="205"/>
      <c r="CZ42" s="205"/>
      <c r="DA42" s="205"/>
      <c r="DB42" s="205"/>
      <c r="DC42" s="205"/>
      <c r="DD42" s="205"/>
      <c r="DE42" s="205"/>
      <c r="DF42" s="208"/>
      <c r="DG42" s="208"/>
      <c r="DH42" s="208"/>
      <c r="DI42" s="209"/>
      <c r="DJ42" s="209"/>
      <c r="DK42" s="208"/>
      <c r="DL42" s="208"/>
      <c r="DM42" s="208"/>
      <c r="DN42" s="208"/>
      <c r="DO42" s="205"/>
      <c r="DP42" s="205"/>
      <c r="DQ42" s="208"/>
      <c r="DR42" s="210">
        <f t="shared" si="2"/>
        <v>11203042</v>
      </c>
      <c r="DS42" s="26">
        <f>AN124</f>
        <v>11203042</v>
      </c>
      <c r="DT42" s="47">
        <f t="shared" si="1"/>
        <v>0</v>
      </c>
    </row>
    <row r="43" spans="1:124">
      <c r="A43" s="37" t="s">
        <v>157</v>
      </c>
      <c r="B43" s="196"/>
      <c r="C43" s="197"/>
      <c r="D43" s="197"/>
      <c r="E43" s="197"/>
      <c r="F43" s="197"/>
      <c r="G43" s="197"/>
      <c r="H43" s="197"/>
      <c r="I43" s="197"/>
      <c r="J43" s="197"/>
      <c r="K43" s="197"/>
      <c r="L43" s="197"/>
      <c r="M43" s="197"/>
      <c r="N43" s="197"/>
      <c r="O43" s="197"/>
      <c r="P43" s="197"/>
      <c r="Q43" s="197"/>
      <c r="R43" s="197"/>
      <c r="S43" s="198"/>
      <c r="T43" s="199"/>
      <c r="U43" s="198"/>
      <c r="V43" s="198"/>
      <c r="W43" s="198"/>
      <c r="X43" s="198"/>
      <c r="Y43" s="198"/>
      <c r="Z43" s="198"/>
      <c r="AA43" s="198"/>
      <c r="AB43" s="198"/>
      <c r="AC43" s="198"/>
      <c r="AD43" s="198"/>
      <c r="AE43" s="198"/>
      <c r="AF43" s="198"/>
      <c r="AG43" s="198"/>
      <c r="AH43" s="198"/>
      <c r="AI43" s="198"/>
      <c r="AJ43" s="199"/>
      <c r="AK43" s="200"/>
      <c r="AL43" s="197"/>
      <c r="AM43" s="197"/>
      <c r="AN43" s="197"/>
      <c r="AO43" s="197"/>
      <c r="AP43" s="197"/>
      <c r="AQ43" s="197"/>
      <c r="AR43" s="197"/>
      <c r="AS43" s="197"/>
      <c r="AT43" s="197"/>
      <c r="AU43" s="197"/>
      <c r="AV43" s="197"/>
      <c r="AW43" s="197"/>
      <c r="AX43" s="197"/>
      <c r="AY43" s="197"/>
      <c r="AZ43" s="197"/>
      <c r="BA43" s="197"/>
      <c r="BB43" s="199"/>
      <c r="BC43" s="199"/>
      <c r="BD43" s="201"/>
      <c r="BE43" s="198"/>
      <c r="BF43" s="198">
        <v>12126521</v>
      </c>
      <c r="BG43" s="198"/>
      <c r="BH43" s="198"/>
      <c r="BI43" s="198"/>
      <c r="BJ43" s="198"/>
      <c r="BK43" s="198"/>
      <c r="BL43" s="198"/>
      <c r="BM43" s="198"/>
      <c r="BN43" s="198"/>
      <c r="BO43" s="198"/>
      <c r="BP43" s="198"/>
      <c r="BQ43" s="198"/>
      <c r="BR43" s="198"/>
      <c r="BS43" s="197"/>
      <c r="BT43" s="197"/>
      <c r="BU43" s="198"/>
      <c r="BV43" s="198"/>
      <c r="BW43" s="198"/>
      <c r="BX43" s="198"/>
      <c r="BY43" s="198"/>
      <c r="BZ43" s="197"/>
      <c r="CA43" s="197"/>
      <c r="CB43" s="197"/>
      <c r="CC43" s="197"/>
      <c r="CD43" s="197"/>
      <c r="CE43" s="198"/>
      <c r="CF43" s="198"/>
      <c r="CG43" s="198"/>
      <c r="CH43" s="198"/>
      <c r="CI43" s="198"/>
      <c r="CJ43" s="197"/>
      <c r="CK43" s="198"/>
      <c r="CL43" s="197"/>
      <c r="CM43" s="198"/>
      <c r="CN43" s="198"/>
      <c r="CO43" s="198"/>
      <c r="CP43" s="198"/>
      <c r="CQ43" s="198"/>
      <c r="CR43" s="197"/>
      <c r="CS43" s="198"/>
      <c r="CT43" s="197"/>
      <c r="CU43" s="200"/>
      <c r="CV43" s="197"/>
      <c r="CW43" s="197"/>
      <c r="CX43" s="197"/>
      <c r="CY43" s="197"/>
      <c r="CZ43" s="197"/>
      <c r="DA43" s="197"/>
      <c r="DB43" s="197"/>
      <c r="DC43" s="197"/>
      <c r="DD43" s="197"/>
      <c r="DE43" s="197"/>
      <c r="DF43" s="198"/>
      <c r="DG43" s="198"/>
      <c r="DH43" s="198"/>
      <c r="DI43" s="202"/>
      <c r="DJ43" s="202"/>
      <c r="DK43" s="198"/>
      <c r="DL43" s="198"/>
      <c r="DM43" s="198"/>
      <c r="DN43" s="198"/>
      <c r="DO43" s="197"/>
      <c r="DP43" s="197"/>
      <c r="DQ43" s="198"/>
      <c r="DR43" s="203">
        <f t="shared" si="2"/>
        <v>12126521</v>
      </c>
      <c r="DS43" s="26">
        <f>AO124</f>
        <v>12126521</v>
      </c>
      <c r="DT43" s="47">
        <f t="shared" si="1"/>
        <v>0</v>
      </c>
    </row>
    <row r="44" spans="1:124">
      <c r="A44" s="37" t="s">
        <v>158</v>
      </c>
      <c r="B44" s="204"/>
      <c r="C44" s="205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197"/>
      <c r="T44" s="197"/>
      <c r="U44" s="197"/>
      <c r="V44" s="197"/>
      <c r="W44" s="197"/>
      <c r="X44" s="197"/>
      <c r="Y44" s="197"/>
      <c r="Z44" s="197"/>
      <c r="AA44" s="197"/>
      <c r="AB44" s="197"/>
      <c r="AC44" s="197"/>
      <c r="AD44" s="197"/>
      <c r="AE44" s="197"/>
      <c r="AF44" s="197"/>
      <c r="AG44" s="197"/>
      <c r="AH44" s="197"/>
      <c r="AI44" s="197"/>
      <c r="AJ44" s="197"/>
      <c r="AK44" s="206"/>
      <c r="AL44" s="205"/>
      <c r="AM44" s="205"/>
      <c r="AN44" s="205"/>
      <c r="AO44" s="205"/>
      <c r="AP44" s="205"/>
      <c r="AQ44" s="205"/>
      <c r="AR44" s="205"/>
      <c r="AS44" s="205"/>
      <c r="AT44" s="205"/>
      <c r="AU44" s="205"/>
      <c r="AV44" s="205"/>
      <c r="AW44" s="205"/>
      <c r="AX44" s="205"/>
      <c r="AY44" s="205"/>
      <c r="AZ44" s="205"/>
      <c r="BA44" s="205"/>
      <c r="BB44" s="197"/>
      <c r="BC44" s="197"/>
      <c r="BD44" s="207"/>
      <c r="BE44" s="208"/>
      <c r="BF44" s="208"/>
      <c r="BG44" s="208">
        <v>2373197</v>
      </c>
      <c r="BH44" s="208"/>
      <c r="BI44" s="208"/>
      <c r="BJ44" s="208"/>
      <c r="BK44" s="208"/>
      <c r="BL44" s="208"/>
      <c r="BM44" s="208"/>
      <c r="BN44" s="208"/>
      <c r="BO44" s="208"/>
      <c r="BP44" s="208"/>
      <c r="BQ44" s="208"/>
      <c r="BR44" s="208"/>
      <c r="BS44" s="205"/>
      <c r="BT44" s="205"/>
      <c r="BU44" s="208"/>
      <c r="BV44" s="208"/>
      <c r="BW44" s="208"/>
      <c r="BX44" s="208"/>
      <c r="BY44" s="208"/>
      <c r="BZ44" s="205"/>
      <c r="CA44" s="205"/>
      <c r="CB44" s="205"/>
      <c r="CC44" s="205"/>
      <c r="CD44" s="205"/>
      <c r="CE44" s="208"/>
      <c r="CF44" s="208"/>
      <c r="CG44" s="208"/>
      <c r="CH44" s="208"/>
      <c r="CI44" s="208"/>
      <c r="CJ44" s="205"/>
      <c r="CK44" s="208"/>
      <c r="CL44" s="205"/>
      <c r="CM44" s="208"/>
      <c r="CN44" s="208"/>
      <c r="CO44" s="208"/>
      <c r="CP44" s="208"/>
      <c r="CQ44" s="208"/>
      <c r="CR44" s="205"/>
      <c r="CS44" s="208"/>
      <c r="CT44" s="205"/>
      <c r="CU44" s="206"/>
      <c r="CV44" s="205"/>
      <c r="CW44" s="205"/>
      <c r="CX44" s="205"/>
      <c r="CY44" s="205"/>
      <c r="CZ44" s="205"/>
      <c r="DA44" s="205"/>
      <c r="DB44" s="205"/>
      <c r="DC44" s="205"/>
      <c r="DD44" s="205"/>
      <c r="DE44" s="205"/>
      <c r="DF44" s="208"/>
      <c r="DG44" s="208"/>
      <c r="DH44" s="208"/>
      <c r="DI44" s="209"/>
      <c r="DJ44" s="209"/>
      <c r="DK44" s="208"/>
      <c r="DL44" s="208"/>
      <c r="DM44" s="208"/>
      <c r="DN44" s="208"/>
      <c r="DO44" s="205"/>
      <c r="DP44" s="205"/>
      <c r="DQ44" s="208"/>
      <c r="DR44" s="210">
        <f t="shared" si="2"/>
        <v>2373197</v>
      </c>
      <c r="DS44" s="26">
        <f>AP124</f>
        <v>2373197</v>
      </c>
      <c r="DT44" s="47">
        <f t="shared" si="1"/>
        <v>0</v>
      </c>
    </row>
    <row r="45" spans="1:124">
      <c r="A45" s="37" t="s">
        <v>159</v>
      </c>
      <c r="B45" s="196"/>
      <c r="C45" s="197"/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7"/>
      <c r="P45" s="197"/>
      <c r="Q45" s="197"/>
      <c r="R45" s="197"/>
      <c r="S45" s="198"/>
      <c r="T45" s="199"/>
      <c r="U45" s="198"/>
      <c r="V45" s="198"/>
      <c r="W45" s="198"/>
      <c r="X45" s="198"/>
      <c r="Y45" s="198"/>
      <c r="Z45" s="198"/>
      <c r="AA45" s="198"/>
      <c r="AB45" s="198"/>
      <c r="AC45" s="198"/>
      <c r="AD45" s="198"/>
      <c r="AE45" s="198"/>
      <c r="AF45" s="198"/>
      <c r="AG45" s="198"/>
      <c r="AH45" s="198"/>
      <c r="AI45" s="198"/>
      <c r="AJ45" s="199"/>
      <c r="AK45" s="200"/>
      <c r="AL45" s="197"/>
      <c r="AM45" s="197"/>
      <c r="AN45" s="197"/>
      <c r="AO45" s="197"/>
      <c r="AP45" s="197"/>
      <c r="AQ45" s="197"/>
      <c r="AR45" s="197"/>
      <c r="AS45" s="197"/>
      <c r="AT45" s="197"/>
      <c r="AU45" s="197"/>
      <c r="AV45" s="197"/>
      <c r="AW45" s="197"/>
      <c r="AX45" s="197"/>
      <c r="AY45" s="197"/>
      <c r="AZ45" s="197"/>
      <c r="BA45" s="197"/>
      <c r="BB45" s="199"/>
      <c r="BC45" s="199"/>
      <c r="BD45" s="201"/>
      <c r="BE45" s="198"/>
      <c r="BF45" s="198"/>
      <c r="BG45" s="198"/>
      <c r="BH45" s="198">
        <v>15394303</v>
      </c>
      <c r="BI45" s="198"/>
      <c r="BJ45" s="198"/>
      <c r="BK45" s="198"/>
      <c r="BL45" s="198"/>
      <c r="BM45" s="198"/>
      <c r="BN45" s="198"/>
      <c r="BO45" s="198"/>
      <c r="BP45" s="198"/>
      <c r="BQ45" s="198"/>
      <c r="BR45" s="198"/>
      <c r="BS45" s="197"/>
      <c r="BT45" s="197"/>
      <c r="BU45" s="198"/>
      <c r="BV45" s="198"/>
      <c r="BW45" s="198"/>
      <c r="BX45" s="198"/>
      <c r="BY45" s="198"/>
      <c r="BZ45" s="197"/>
      <c r="CA45" s="197"/>
      <c r="CB45" s="197"/>
      <c r="CC45" s="197"/>
      <c r="CD45" s="197"/>
      <c r="CE45" s="198"/>
      <c r="CF45" s="198"/>
      <c r="CG45" s="198"/>
      <c r="CH45" s="198"/>
      <c r="CI45" s="198"/>
      <c r="CJ45" s="197"/>
      <c r="CK45" s="198"/>
      <c r="CL45" s="197"/>
      <c r="CM45" s="198"/>
      <c r="CN45" s="198"/>
      <c r="CO45" s="198"/>
      <c r="CP45" s="198"/>
      <c r="CQ45" s="198"/>
      <c r="CR45" s="197"/>
      <c r="CS45" s="198"/>
      <c r="CT45" s="197"/>
      <c r="CU45" s="200"/>
      <c r="CV45" s="197"/>
      <c r="CW45" s="197"/>
      <c r="CX45" s="197"/>
      <c r="CY45" s="197"/>
      <c r="CZ45" s="197"/>
      <c r="DA45" s="197"/>
      <c r="DB45" s="197"/>
      <c r="DC45" s="197"/>
      <c r="DD45" s="197"/>
      <c r="DE45" s="197"/>
      <c r="DF45" s="198"/>
      <c r="DG45" s="198"/>
      <c r="DH45" s="198"/>
      <c r="DI45" s="202"/>
      <c r="DJ45" s="202"/>
      <c r="DK45" s="198"/>
      <c r="DL45" s="198"/>
      <c r="DM45" s="198"/>
      <c r="DN45" s="198"/>
      <c r="DO45" s="197"/>
      <c r="DP45" s="197"/>
      <c r="DQ45" s="198"/>
      <c r="DR45" s="203">
        <f t="shared" si="2"/>
        <v>15394303</v>
      </c>
      <c r="DS45" s="26">
        <f>AQ124</f>
        <v>15394303</v>
      </c>
      <c r="DT45" s="47">
        <f t="shared" si="1"/>
        <v>0</v>
      </c>
    </row>
    <row r="46" spans="1:124">
      <c r="A46" s="37" t="s">
        <v>160</v>
      </c>
      <c r="B46" s="204"/>
      <c r="C46" s="205"/>
      <c r="D46" s="205"/>
      <c r="E46" s="205"/>
      <c r="F46" s="205"/>
      <c r="G46" s="205"/>
      <c r="H46" s="205"/>
      <c r="I46" s="205"/>
      <c r="J46" s="205"/>
      <c r="K46" s="205"/>
      <c r="L46" s="205"/>
      <c r="M46" s="205"/>
      <c r="N46" s="205"/>
      <c r="O46" s="205"/>
      <c r="P46" s="205"/>
      <c r="Q46" s="205"/>
      <c r="R46" s="205"/>
      <c r="S46" s="197"/>
      <c r="T46" s="197"/>
      <c r="U46" s="197"/>
      <c r="V46" s="197"/>
      <c r="W46" s="197"/>
      <c r="X46" s="197"/>
      <c r="Y46" s="197"/>
      <c r="Z46" s="197"/>
      <c r="AA46" s="197"/>
      <c r="AB46" s="197"/>
      <c r="AC46" s="197"/>
      <c r="AD46" s="197"/>
      <c r="AE46" s="197"/>
      <c r="AF46" s="197"/>
      <c r="AG46" s="197"/>
      <c r="AH46" s="197"/>
      <c r="AI46" s="197"/>
      <c r="AJ46" s="197"/>
      <c r="AK46" s="206"/>
      <c r="AL46" s="205"/>
      <c r="AM46" s="205"/>
      <c r="AN46" s="205"/>
      <c r="AO46" s="205"/>
      <c r="AP46" s="205"/>
      <c r="AQ46" s="205"/>
      <c r="AR46" s="205"/>
      <c r="AS46" s="205"/>
      <c r="AT46" s="205"/>
      <c r="AU46" s="205"/>
      <c r="AV46" s="205"/>
      <c r="AW46" s="205"/>
      <c r="AX46" s="205"/>
      <c r="AY46" s="205"/>
      <c r="AZ46" s="205"/>
      <c r="BA46" s="205"/>
      <c r="BB46" s="197"/>
      <c r="BC46" s="197"/>
      <c r="BD46" s="207"/>
      <c r="BE46" s="208"/>
      <c r="BF46" s="208"/>
      <c r="BG46" s="208"/>
      <c r="BH46" s="208"/>
      <c r="BI46" s="208">
        <v>13986686</v>
      </c>
      <c r="BJ46" s="208"/>
      <c r="BK46" s="208"/>
      <c r="BL46" s="208"/>
      <c r="BM46" s="208"/>
      <c r="BN46" s="208"/>
      <c r="BO46" s="208"/>
      <c r="BP46" s="208"/>
      <c r="BQ46" s="208"/>
      <c r="BR46" s="208"/>
      <c r="BS46" s="205"/>
      <c r="BT46" s="205"/>
      <c r="BU46" s="208"/>
      <c r="BV46" s="208"/>
      <c r="BW46" s="208"/>
      <c r="BX46" s="208"/>
      <c r="BY46" s="208"/>
      <c r="BZ46" s="205"/>
      <c r="CA46" s="205"/>
      <c r="CB46" s="205"/>
      <c r="CC46" s="205"/>
      <c r="CD46" s="205"/>
      <c r="CE46" s="208"/>
      <c r="CF46" s="208"/>
      <c r="CG46" s="208"/>
      <c r="CH46" s="208"/>
      <c r="CI46" s="208"/>
      <c r="CJ46" s="205"/>
      <c r="CK46" s="208"/>
      <c r="CL46" s="205"/>
      <c r="CM46" s="208"/>
      <c r="CN46" s="208"/>
      <c r="CO46" s="208"/>
      <c r="CP46" s="208"/>
      <c r="CQ46" s="208"/>
      <c r="CR46" s="205"/>
      <c r="CS46" s="208"/>
      <c r="CT46" s="205"/>
      <c r="CU46" s="206"/>
      <c r="CV46" s="205"/>
      <c r="CW46" s="205"/>
      <c r="CX46" s="205"/>
      <c r="CY46" s="205"/>
      <c r="CZ46" s="205"/>
      <c r="DA46" s="205"/>
      <c r="DB46" s="205"/>
      <c r="DC46" s="205"/>
      <c r="DD46" s="205"/>
      <c r="DE46" s="205"/>
      <c r="DF46" s="208"/>
      <c r="DG46" s="208"/>
      <c r="DH46" s="208"/>
      <c r="DI46" s="209"/>
      <c r="DJ46" s="209"/>
      <c r="DK46" s="208"/>
      <c r="DL46" s="208"/>
      <c r="DM46" s="208"/>
      <c r="DN46" s="208"/>
      <c r="DO46" s="205"/>
      <c r="DP46" s="205"/>
      <c r="DQ46" s="208"/>
      <c r="DR46" s="210">
        <f t="shared" si="2"/>
        <v>13986686</v>
      </c>
      <c r="DS46" s="26">
        <f>AR124</f>
        <v>13986686</v>
      </c>
      <c r="DT46" s="47">
        <f t="shared" si="1"/>
        <v>0</v>
      </c>
    </row>
    <row r="47" spans="1:124">
      <c r="A47" s="37" t="s">
        <v>161</v>
      </c>
      <c r="B47" s="196"/>
      <c r="C47" s="197"/>
      <c r="D47" s="197"/>
      <c r="E47" s="197"/>
      <c r="F47" s="197"/>
      <c r="G47" s="197"/>
      <c r="H47" s="197"/>
      <c r="I47" s="197"/>
      <c r="J47" s="197"/>
      <c r="K47" s="197"/>
      <c r="L47" s="197"/>
      <c r="M47" s="197"/>
      <c r="N47" s="197"/>
      <c r="O47" s="197"/>
      <c r="P47" s="197"/>
      <c r="Q47" s="197"/>
      <c r="R47" s="197"/>
      <c r="S47" s="198"/>
      <c r="T47" s="199"/>
      <c r="U47" s="198"/>
      <c r="V47" s="198"/>
      <c r="W47" s="198"/>
      <c r="X47" s="198"/>
      <c r="Y47" s="198"/>
      <c r="Z47" s="198"/>
      <c r="AA47" s="198"/>
      <c r="AB47" s="198"/>
      <c r="AC47" s="198"/>
      <c r="AD47" s="198"/>
      <c r="AE47" s="198"/>
      <c r="AF47" s="198"/>
      <c r="AG47" s="198"/>
      <c r="AH47" s="198"/>
      <c r="AI47" s="198"/>
      <c r="AJ47" s="199"/>
      <c r="AK47" s="200"/>
      <c r="AL47" s="197"/>
      <c r="AM47" s="197"/>
      <c r="AN47" s="197"/>
      <c r="AO47" s="197"/>
      <c r="AP47" s="197"/>
      <c r="AQ47" s="197"/>
      <c r="AR47" s="197"/>
      <c r="AS47" s="197"/>
      <c r="AT47" s="197"/>
      <c r="AU47" s="197"/>
      <c r="AV47" s="197"/>
      <c r="AW47" s="197"/>
      <c r="AX47" s="197"/>
      <c r="AY47" s="197"/>
      <c r="AZ47" s="197"/>
      <c r="BA47" s="197"/>
      <c r="BB47" s="199"/>
      <c r="BC47" s="199"/>
      <c r="BD47" s="201"/>
      <c r="BE47" s="198"/>
      <c r="BF47" s="198"/>
      <c r="BG47" s="198"/>
      <c r="BH47" s="198"/>
      <c r="BI47" s="198"/>
      <c r="BJ47" s="198">
        <v>3004796</v>
      </c>
      <c r="BK47" s="198"/>
      <c r="BL47" s="198"/>
      <c r="BM47" s="198"/>
      <c r="BN47" s="198"/>
      <c r="BO47" s="198"/>
      <c r="BP47" s="198"/>
      <c r="BQ47" s="198"/>
      <c r="BR47" s="198"/>
      <c r="BS47" s="197"/>
      <c r="BT47" s="197"/>
      <c r="BU47" s="198"/>
      <c r="BV47" s="198"/>
      <c r="BW47" s="198"/>
      <c r="BX47" s="198"/>
      <c r="BY47" s="198"/>
      <c r="BZ47" s="197"/>
      <c r="CA47" s="197"/>
      <c r="CB47" s="197"/>
      <c r="CC47" s="197"/>
      <c r="CD47" s="197"/>
      <c r="CE47" s="198"/>
      <c r="CF47" s="198"/>
      <c r="CG47" s="198"/>
      <c r="CH47" s="198"/>
      <c r="CI47" s="198"/>
      <c r="CJ47" s="197"/>
      <c r="CK47" s="198"/>
      <c r="CL47" s="197"/>
      <c r="CM47" s="198"/>
      <c r="CN47" s="198"/>
      <c r="CO47" s="198"/>
      <c r="CP47" s="198"/>
      <c r="CQ47" s="198"/>
      <c r="CR47" s="197"/>
      <c r="CS47" s="198"/>
      <c r="CT47" s="197"/>
      <c r="CU47" s="200"/>
      <c r="CV47" s="197"/>
      <c r="CW47" s="197"/>
      <c r="CX47" s="197"/>
      <c r="CY47" s="197"/>
      <c r="CZ47" s="197"/>
      <c r="DA47" s="197"/>
      <c r="DB47" s="197"/>
      <c r="DC47" s="197"/>
      <c r="DD47" s="197"/>
      <c r="DE47" s="197"/>
      <c r="DF47" s="198"/>
      <c r="DG47" s="198"/>
      <c r="DH47" s="198"/>
      <c r="DI47" s="202"/>
      <c r="DJ47" s="202"/>
      <c r="DK47" s="198"/>
      <c r="DL47" s="198"/>
      <c r="DM47" s="198"/>
      <c r="DN47" s="198"/>
      <c r="DO47" s="197"/>
      <c r="DP47" s="197"/>
      <c r="DQ47" s="198"/>
      <c r="DR47" s="203">
        <f t="shared" si="2"/>
        <v>3004796</v>
      </c>
      <c r="DS47" s="26">
        <f>AS124</f>
        <v>3004796</v>
      </c>
      <c r="DT47" s="47">
        <f t="shared" si="1"/>
        <v>0</v>
      </c>
    </row>
    <row r="48" spans="1:124">
      <c r="A48" s="37" t="s">
        <v>162</v>
      </c>
      <c r="B48" s="204"/>
      <c r="C48" s="205"/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5"/>
      <c r="Q48" s="205"/>
      <c r="R48" s="205"/>
      <c r="S48" s="197"/>
      <c r="T48" s="197"/>
      <c r="U48" s="197"/>
      <c r="V48" s="197"/>
      <c r="W48" s="197"/>
      <c r="X48" s="197"/>
      <c r="Y48" s="197"/>
      <c r="Z48" s="197"/>
      <c r="AA48" s="197"/>
      <c r="AB48" s="197"/>
      <c r="AC48" s="197"/>
      <c r="AD48" s="197"/>
      <c r="AE48" s="197"/>
      <c r="AF48" s="197"/>
      <c r="AG48" s="197"/>
      <c r="AH48" s="197"/>
      <c r="AI48" s="197"/>
      <c r="AJ48" s="197"/>
      <c r="AK48" s="206"/>
      <c r="AL48" s="205"/>
      <c r="AM48" s="205"/>
      <c r="AN48" s="205"/>
      <c r="AO48" s="205"/>
      <c r="AP48" s="205"/>
      <c r="AQ48" s="205"/>
      <c r="AR48" s="205"/>
      <c r="AS48" s="205"/>
      <c r="AT48" s="205"/>
      <c r="AU48" s="205"/>
      <c r="AV48" s="205"/>
      <c r="AW48" s="205"/>
      <c r="AX48" s="205"/>
      <c r="AY48" s="205"/>
      <c r="AZ48" s="205"/>
      <c r="BA48" s="205"/>
      <c r="BB48" s="197"/>
      <c r="BC48" s="197"/>
      <c r="BD48" s="207"/>
      <c r="BE48" s="208"/>
      <c r="BF48" s="208"/>
      <c r="BG48" s="208"/>
      <c r="BH48" s="208"/>
      <c r="BI48" s="208"/>
      <c r="BJ48" s="208"/>
      <c r="BK48" s="208">
        <v>4556994</v>
      </c>
      <c r="BL48" s="208"/>
      <c r="BM48" s="208"/>
      <c r="BN48" s="208"/>
      <c r="BO48" s="208"/>
      <c r="BP48" s="208"/>
      <c r="BQ48" s="208"/>
      <c r="BR48" s="208"/>
      <c r="BS48" s="205"/>
      <c r="BT48" s="205"/>
      <c r="BU48" s="208"/>
      <c r="BV48" s="208"/>
      <c r="BW48" s="208"/>
      <c r="BX48" s="208"/>
      <c r="BY48" s="208"/>
      <c r="BZ48" s="205"/>
      <c r="CA48" s="205"/>
      <c r="CB48" s="205"/>
      <c r="CC48" s="205"/>
      <c r="CD48" s="205"/>
      <c r="CE48" s="208"/>
      <c r="CF48" s="208"/>
      <c r="CG48" s="208"/>
      <c r="CH48" s="208"/>
      <c r="CI48" s="208"/>
      <c r="CJ48" s="205"/>
      <c r="CK48" s="208"/>
      <c r="CL48" s="205"/>
      <c r="CM48" s="208"/>
      <c r="CN48" s="208"/>
      <c r="CO48" s="208"/>
      <c r="CP48" s="208"/>
      <c r="CQ48" s="208"/>
      <c r="CR48" s="205"/>
      <c r="CS48" s="208"/>
      <c r="CT48" s="205"/>
      <c r="CU48" s="206"/>
      <c r="CV48" s="205"/>
      <c r="CW48" s="205"/>
      <c r="CX48" s="205"/>
      <c r="CY48" s="205"/>
      <c r="CZ48" s="205"/>
      <c r="DA48" s="205"/>
      <c r="DB48" s="205"/>
      <c r="DC48" s="205"/>
      <c r="DD48" s="205"/>
      <c r="DE48" s="205"/>
      <c r="DF48" s="208"/>
      <c r="DG48" s="208"/>
      <c r="DH48" s="208"/>
      <c r="DI48" s="209"/>
      <c r="DJ48" s="209"/>
      <c r="DK48" s="208"/>
      <c r="DL48" s="208"/>
      <c r="DM48" s="208"/>
      <c r="DN48" s="208"/>
      <c r="DO48" s="205"/>
      <c r="DP48" s="205"/>
      <c r="DQ48" s="208"/>
      <c r="DR48" s="210">
        <f t="shared" si="2"/>
        <v>4556994</v>
      </c>
      <c r="DS48" s="26">
        <f>AT124</f>
        <v>4556994</v>
      </c>
      <c r="DT48" s="47">
        <f t="shared" si="1"/>
        <v>0</v>
      </c>
    </row>
    <row r="49" spans="1:125">
      <c r="A49" s="37" t="s">
        <v>163</v>
      </c>
      <c r="B49" s="196"/>
      <c r="C49" s="197"/>
      <c r="D49" s="197"/>
      <c r="E49" s="197"/>
      <c r="F49" s="197"/>
      <c r="G49" s="197"/>
      <c r="H49" s="197"/>
      <c r="I49" s="197"/>
      <c r="J49" s="197"/>
      <c r="K49" s="197"/>
      <c r="L49" s="197"/>
      <c r="M49" s="197"/>
      <c r="N49" s="197"/>
      <c r="O49" s="197"/>
      <c r="P49" s="197"/>
      <c r="Q49" s="197"/>
      <c r="R49" s="197"/>
      <c r="S49" s="198"/>
      <c r="T49" s="199"/>
      <c r="U49" s="198"/>
      <c r="V49" s="198"/>
      <c r="W49" s="198"/>
      <c r="X49" s="198"/>
      <c r="Y49" s="198"/>
      <c r="Z49" s="198"/>
      <c r="AA49" s="198"/>
      <c r="AB49" s="198"/>
      <c r="AC49" s="198"/>
      <c r="AD49" s="198"/>
      <c r="AE49" s="198"/>
      <c r="AF49" s="198"/>
      <c r="AG49" s="198"/>
      <c r="AH49" s="198"/>
      <c r="AI49" s="198"/>
      <c r="AJ49" s="199"/>
      <c r="AK49" s="200"/>
      <c r="AL49" s="197"/>
      <c r="AM49" s="197"/>
      <c r="AN49" s="197"/>
      <c r="AO49" s="197"/>
      <c r="AP49" s="197"/>
      <c r="AQ49" s="197"/>
      <c r="AR49" s="197"/>
      <c r="AS49" s="197"/>
      <c r="AT49" s="197"/>
      <c r="AU49" s="197"/>
      <c r="AV49" s="197"/>
      <c r="AW49" s="197"/>
      <c r="AX49" s="197"/>
      <c r="AY49" s="197"/>
      <c r="AZ49" s="197"/>
      <c r="BA49" s="197"/>
      <c r="BB49" s="199"/>
      <c r="BC49" s="199"/>
      <c r="BD49" s="201"/>
      <c r="BE49" s="198"/>
      <c r="BF49" s="198"/>
      <c r="BG49" s="198"/>
      <c r="BH49" s="198"/>
      <c r="BI49" s="198"/>
      <c r="BJ49" s="198"/>
      <c r="BK49" s="198"/>
      <c r="BL49" s="198">
        <v>1026251</v>
      </c>
      <c r="BM49" s="198"/>
      <c r="BN49" s="198"/>
      <c r="BO49" s="198"/>
      <c r="BP49" s="198"/>
      <c r="BQ49" s="198"/>
      <c r="BR49" s="198"/>
      <c r="BS49" s="197"/>
      <c r="BT49" s="197"/>
      <c r="BU49" s="198"/>
      <c r="BV49" s="198"/>
      <c r="BW49" s="198"/>
      <c r="BX49" s="198"/>
      <c r="BY49" s="198"/>
      <c r="BZ49" s="197"/>
      <c r="CA49" s="197"/>
      <c r="CB49" s="197"/>
      <c r="CC49" s="197"/>
      <c r="CD49" s="197"/>
      <c r="CE49" s="198"/>
      <c r="CF49" s="198"/>
      <c r="CG49" s="198"/>
      <c r="CH49" s="198"/>
      <c r="CI49" s="198"/>
      <c r="CJ49" s="197"/>
      <c r="CK49" s="198"/>
      <c r="CL49" s="197"/>
      <c r="CM49" s="198"/>
      <c r="CN49" s="198"/>
      <c r="CO49" s="198"/>
      <c r="CP49" s="198"/>
      <c r="CQ49" s="198"/>
      <c r="CR49" s="197"/>
      <c r="CS49" s="198"/>
      <c r="CT49" s="197"/>
      <c r="CU49" s="200"/>
      <c r="CV49" s="197"/>
      <c r="CW49" s="197"/>
      <c r="CX49" s="197"/>
      <c r="CY49" s="197"/>
      <c r="CZ49" s="197"/>
      <c r="DA49" s="197"/>
      <c r="DB49" s="197"/>
      <c r="DC49" s="197"/>
      <c r="DD49" s="197"/>
      <c r="DE49" s="197"/>
      <c r="DF49" s="198"/>
      <c r="DG49" s="198"/>
      <c r="DH49" s="198"/>
      <c r="DI49" s="202"/>
      <c r="DJ49" s="202"/>
      <c r="DK49" s="198"/>
      <c r="DL49" s="198"/>
      <c r="DM49" s="198"/>
      <c r="DN49" s="198"/>
      <c r="DO49" s="197"/>
      <c r="DP49" s="197"/>
      <c r="DQ49" s="198"/>
      <c r="DR49" s="203">
        <f t="shared" si="2"/>
        <v>1026251</v>
      </c>
      <c r="DS49" s="26">
        <f>AU124</f>
        <v>1026251</v>
      </c>
      <c r="DT49" s="47">
        <f t="shared" si="1"/>
        <v>0</v>
      </c>
    </row>
    <row r="50" spans="1:125">
      <c r="A50" s="37" t="s">
        <v>164</v>
      </c>
      <c r="B50" s="204"/>
      <c r="C50" s="205"/>
      <c r="D50" s="205"/>
      <c r="E50" s="205"/>
      <c r="F50" s="205"/>
      <c r="G50" s="205"/>
      <c r="H50" s="205"/>
      <c r="I50" s="205"/>
      <c r="J50" s="205"/>
      <c r="K50" s="205"/>
      <c r="L50" s="205"/>
      <c r="M50" s="205"/>
      <c r="N50" s="205"/>
      <c r="O50" s="205"/>
      <c r="P50" s="205"/>
      <c r="Q50" s="205"/>
      <c r="R50" s="205"/>
      <c r="S50" s="197"/>
      <c r="T50" s="197"/>
      <c r="U50" s="197"/>
      <c r="V50" s="197"/>
      <c r="W50" s="197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7"/>
      <c r="AI50" s="197"/>
      <c r="AJ50" s="197"/>
      <c r="AK50" s="206"/>
      <c r="AL50" s="205"/>
      <c r="AM50" s="205"/>
      <c r="AN50" s="205"/>
      <c r="AO50" s="205"/>
      <c r="AP50" s="205"/>
      <c r="AQ50" s="205"/>
      <c r="AR50" s="205"/>
      <c r="AS50" s="205"/>
      <c r="AT50" s="205"/>
      <c r="AU50" s="205"/>
      <c r="AV50" s="205"/>
      <c r="AW50" s="205"/>
      <c r="AX50" s="205"/>
      <c r="AY50" s="205"/>
      <c r="AZ50" s="205"/>
      <c r="BA50" s="205"/>
      <c r="BB50" s="197"/>
      <c r="BC50" s="197"/>
      <c r="BD50" s="207"/>
      <c r="BE50" s="208"/>
      <c r="BF50" s="208"/>
      <c r="BG50" s="208"/>
      <c r="BH50" s="208"/>
      <c r="BI50" s="208"/>
      <c r="BJ50" s="208"/>
      <c r="BK50" s="208"/>
      <c r="BL50" s="208"/>
      <c r="BM50" s="208">
        <v>18624148</v>
      </c>
      <c r="BN50" s="208"/>
      <c r="BO50" s="208"/>
      <c r="BP50" s="208"/>
      <c r="BQ50" s="208"/>
      <c r="BR50" s="208"/>
      <c r="BS50" s="205"/>
      <c r="BT50" s="205"/>
      <c r="BU50" s="208"/>
      <c r="BV50" s="208"/>
      <c r="BW50" s="208"/>
      <c r="BX50" s="208"/>
      <c r="BY50" s="208"/>
      <c r="BZ50" s="205"/>
      <c r="CA50" s="205"/>
      <c r="CB50" s="205"/>
      <c r="CC50" s="205"/>
      <c r="CD50" s="205"/>
      <c r="CE50" s="208"/>
      <c r="CF50" s="208"/>
      <c r="CG50" s="208"/>
      <c r="CH50" s="208"/>
      <c r="CI50" s="208"/>
      <c r="CJ50" s="205"/>
      <c r="CK50" s="208"/>
      <c r="CL50" s="205"/>
      <c r="CM50" s="208"/>
      <c r="CN50" s="208"/>
      <c r="CO50" s="208"/>
      <c r="CP50" s="208"/>
      <c r="CQ50" s="208"/>
      <c r="CR50" s="205"/>
      <c r="CS50" s="208"/>
      <c r="CT50" s="205"/>
      <c r="CU50" s="206"/>
      <c r="CV50" s="205"/>
      <c r="CW50" s="205"/>
      <c r="CX50" s="205"/>
      <c r="CY50" s="205"/>
      <c r="CZ50" s="205"/>
      <c r="DA50" s="205"/>
      <c r="DB50" s="205"/>
      <c r="DC50" s="205"/>
      <c r="DD50" s="205"/>
      <c r="DE50" s="205"/>
      <c r="DF50" s="208"/>
      <c r="DG50" s="208"/>
      <c r="DH50" s="208"/>
      <c r="DI50" s="209"/>
      <c r="DJ50" s="209"/>
      <c r="DK50" s="208"/>
      <c r="DL50" s="208"/>
      <c r="DM50" s="208"/>
      <c r="DN50" s="208"/>
      <c r="DO50" s="205"/>
      <c r="DP50" s="205"/>
      <c r="DQ50" s="208"/>
      <c r="DR50" s="210">
        <f t="shared" si="2"/>
        <v>18624148</v>
      </c>
      <c r="DS50" s="26">
        <f>AV124</f>
        <v>18624148</v>
      </c>
      <c r="DT50" s="47">
        <f t="shared" si="1"/>
        <v>0</v>
      </c>
    </row>
    <row r="51" spans="1:125">
      <c r="A51" s="37" t="s">
        <v>165</v>
      </c>
      <c r="B51" s="196"/>
      <c r="C51" s="197"/>
      <c r="D51" s="197"/>
      <c r="E51" s="197"/>
      <c r="F51" s="197"/>
      <c r="G51" s="197"/>
      <c r="H51" s="197"/>
      <c r="I51" s="197"/>
      <c r="J51" s="197"/>
      <c r="K51" s="197"/>
      <c r="L51" s="197"/>
      <c r="M51" s="197"/>
      <c r="N51" s="197"/>
      <c r="O51" s="197"/>
      <c r="P51" s="197"/>
      <c r="Q51" s="197"/>
      <c r="R51" s="197"/>
      <c r="S51" s="198"/>
      <c r="T51" s="199"/>
      <c r="U51" s="198"/>
      <c r="V51" s="198"/>
      <c r="W51" s="198"/>
      <c r="X51" s="198"/>
      <c r="Y51" s="198"/>
      <c r="Z51" s="198"/>
      <c r="AA51" s="198"/>
      <c r="AB51" s="198"/>
      <c r="AC51" s="198"/>
      <c r="AD51" s="198"/>
      <c r="AE51" s="198"/>
      <c r="AF51" s="198"/>
      <c r="AG51" s="198"/>
      <c r="AH51" s="198"/>
      <c r="AI51" s="198"/>
      <c r="AJ51" s="199"/>
      <c r="AK51" s="200"/>
      <c r="AL51" s="197"/>
      <c r="AM51" s="197"/>
      <c r="AN51" s="197"/>
      <c r="AO51" s="197"/>
      <c r="AP51" s="197"/>
      <c r="AQ51" s="197"/>
      <c r="AR51" s="197"/>
      <c r="AS51" s="197"/>
      <c r="AT51" s="197"/>
      <c r="AU51" s="197"/>
      <c r="AV51" s="197"/>
      <c r="AW51" s="197"/>
      <c r="AX51" s="197"/>
      <c r="AY51" s="197"/>
      <c r="AZ51" s="197"/>
      <c r="BA51" s="197"/>
      <c r="BB51" s="199"/>
      <c r="BC51" s="199"/>
      <c r="BD51" s="201"/>
      <c r="BE51" s="198"/>
      <c r="BF51" s="198"/>
      <c r="BG51" s="198"/>
      <c r="BH51" s="198"/>
      <c r="BI51" s="198"/>
      <c r="BJ51" s="198"/>
      <c r="BK51" s="198"/>
      <c r="BL51" s="198"/>
      <c r="BM51" s="198"/>
      <c r="BN51" s="198">
        <v>13285419</v>
      </c>
      <c r="BO51" s="198"/>
      <c r="BP51" s="198"/>
      <c r="BQ51" s="198"/>
      <c r="BR51" s="198"/>
      <c r="BS51" s="197"/>
      <c r="BT51" s="197"/>
      <c r="BU51" s="198"/>
      <c r="BV51" s="198"/>
      <c r="BW51" s="198"/>
      <c r="BX51" s="198"/>
      <c r="BY51" s="198"/>
      <c r="BZ51" s="197"/>
      <c r="CA51" s="197"/>
      <c r="CB51" s="197"/>
      <c r="CC51" s="197"/>
      <c r="CD51" s="197"/>
      <c r="CE51" s="198"/>
      <c r="CF51" s="198"/>
      <c r="CG51" s="198"/>
      <c r="CH51" s="198"/>
      <c r="CI51" s="198"/>
      <c r="CJ51" s="197"/>
      <c r="CK51" s="198"/>
      <c r="CL51" s="197"/>
      <c r="CM51" s="198"/>
      <c r="CN51" s="198"/>
      <c r="CO51" s="198"/>
      <c r="CP51" s="198"/>
      <c r="CQ51" s="198"/>
      <c r="CR51" s="197"/>
      <c r="CS51" s="198"/>
      <c r="CT51" s="197"/>
      <c r="CU51" s="200"/>
      <c r="CV51" s="197"/>
      <c r="CW51" s="197"/>
      <c r="CX51" s="197"/>
      <c r="CY51" s="197"/>
      <c r="CZ51" s="197"/>
      <c r="DA51" s="197"/>
      <c r="DB51" s="197"/>
      <c r="DC51" s="197"/>
      <c r="DD51" s="197"/>
      <c r="DE51" s="197"/>
      <c r="DF51" s="198"/>
      <c r="DG51" s="198"/>
      <c r="DH51" s="198"/>
      <c r="DI51" s="202"/>
      <c r="DJ51" s="202"/>
      <c r="DK51" s="198"/>
      <c r="DL51" s="198"/>
      <c r="DM51" s="198"/>
      <c r="DN51" s="198"/>
      <c r="DO51" s="197"/>
      <c r="DP51" s="197"/>
      <c r="DQ51" s="198"/>
      <c r="DR51" s="203">
        <f t="shared" si="2"/>
        <v>13285419</v>
      </c>
      <c r="DS51" s="26">
        <f>AW124</f>
        <v>13285419</v>
      </c>
      <c r="DT51" s="47">
        <f t="shared" si="1"/>
        <v>0</v>
      </c>
    </row>
    <row r="52" spans="1:125">
      <c r="A52" s="37" t="s">
        <v>166</v>
      </c>
      <c r="B52" s="204"/>
      <c r="C52" s="205"/>
      <c r="D52" s="205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5"/>
      <c r="P52" s="205"/>
      <c r="Q52" s="205"/>
      <c r="R52" s="205"/>
      <c r="S52" s="197"/>
      <c r="T52" s="197"/>
      <c r="U52" s="197"/>
      <c r="V52" s="197"/>
      <c r="W52" s="197"/>
      <c r="X52" s="197"/>
      <c r="Y52" s="197"/>
      <c r="Z52" s="197"/>
      <c r="AA52" s="197"/>
      <c r="AB52" s="197"/>
      <c r="AC52" s="197"/>
      <c r="AD52" s="197"/>
      <c r="AE52" s="197"/>
      <c r="AF52" s="197"/>
      <c r="AG52" s="197"/>
      <c r="AH52" s="197"/>
      <c r="AI52" s="197"/>
      <c r="AJ52" s="197"/>
      <c r="AK52" s="206"/>
      <c r="AL52" s="205"/>
      <c r="AM52" s="205"/>
      <c r="AN52" s="205"/>
      <c r="AO52" s="205"/>
      <c r="AP52" s="205"/>
      <c r="AQ52" s="205"/>
      <c r="AR52" s="205"/>
      <c r="AS52" s="205"/>
      <c r="AT52" s="205"/>
      <c r="AU52" s="205"/>
      <c r="AV52" s="205"/>
      <c r="AW52" s="205"/>
      <c r="AX52" s="205"/>
      <c r="AY52" s="205"/>
      <c r="AZ52" s="205"/>
      <c r="BA52" s="205"/>
      <c r="BB52" s="197"/>
      <c r="BC52" s="197"/>
      <c r="BD52" s="207"/>
      <c r="BE52" s="208"/>
      <c r="BF52" s="208"/>
      <c r="BG52" s="208"/>
      <c r="BH52" s="208"/>
      <c r="BI52" s="208"/>
      <c r="BJ52" s="208"/>
      <c r="BK52" s="208"/>
      <c r="BL52" s="208"/>
      <c r="BM52" s="208"/>
      <c r="BN52" s="208"/>
      <c r="BO52" s="208">
        <v>5443025</v>
      </c>
      <c r="BP52" s="208"/>
      <c r="BQ52" s="208"/>
      <c r="BR52" s="208"/>
      <c r="BS52" s="205"/>
      <c r="BT52" s="205"/>
      <c r="BU52" s="208"/>
      <c r="BV52" s="208"/>
      <c r="BW52" s="208"/>
      <c r="BX52" s="208"/>
      <c r="BY52" s="208"/>
      <c r="BZ52" s="205"/>
      <c r="CA52" s="205"/>
      <c r="CB52" s="205"/>
      <c r="CC52" s="205"/>
      <c r="CD52" s="205"/>
      <c r="CE52" s="208"/>
      <c r="CF52" s="208"/>
      <c r="CG52" s="208"/>
      <c r="CH52" s="208"/>
      <c r="CI52" s="208"/>
      <c r="CJ52" s="205"/>
      <c r="CK52" s="208"/>
      <c r="CL52" s="205"/>
      <c r="CM52" s="208"/>
      <c r="CN52" s="208"/>
      <c r="CO52" s="208"/>
      <c r="CP52" s="208"/>
      <c r="CQ52" s="208"/>
      <c r="CR52" s="205"/>
      <c r="CS52" s="208"/>
      <c r="CT52" s="205"/>
      <c r="CU52" s="206"/>
      <c r="CV52" s="205"/>
      <c r="CW52" s="205"/>
      <c r="CX52" s="205"/>
      <c r="CY52" s="205"/>
      <c r="CZ52" s="205"/>
      <c r="DA52" s="205"/>
      <c r="DB52" s="205"/>
      <c r="DC52" s="205"/>
      <c r="DD52" s="205"/>
      <c r="DE52" s="205"/>
      <c r="DF52" s="208"/>
      <c r="DG52" s="208"/>
      <c r="DH52" s="208"/>
      <c r="DI52" s="209"/>
      <c r="DJ52" s="209"/>
      <c r="DK52" s="208"/>
      <c r="DL52" s="208"/>
      <c r="DM52" s="208"/>
      <c r="DN52" s="208"/>
      <c r="DO52" s="205"/>
      <c r="DP52" s="205"/>
      <c r="DQ52" s="208"/>
      <c r="DR52" s="210">
        <f t="shared" si="2"/>
        <v>5443025</v>
      </c>
      <c r="DS52" s="26">
        <f>AX124</f>
        <v>5443025</v>
      </c>
      <c r="DT52" s="47">
        <f t="shared" si="1"/>
        <v>0</v>
      </c>
    </row>
    <row r="53" spans="1:125">
      <c r="A53" s="37" t="s">
        <v>167</v>
      </c>
      <c r="B53" s="196"/>
      <c r="C53" s="197"/>
      <c r="D53" s="197"/>
      <c r="E53" s="197"/>
      <c r="F53" s="197"/>
      <c r="G53" s="197"/>
      <c r="H53" s="197"/>
      <c r="I53" s="197"/>
      <c r="J53" s="197"/>
      <c r="K53" s="197"/>
      <c r="L53" s="197"/>
      <c r="M53" s="197"/>
      <c r="N53" s="197"/>
      <c r="O53" s="197"/>
      <c r="P53" s="197"/>
      <c r="Q53" s="197"/>
      <c r="R53" s="197"/>
      <c r="S53" s="198"/>
      <c r="T53" s="199"/>
      <c r="U53" s="198"/>
      <c r="V53" s="198"/>
      <c r="W53" s="198"/>
      <c r="X53" s="198"/>
      <c r="Y53" s="198"/>
      <c r="Z53" s="198"/>
      <c r="AA53" s="198"/>
      <c r="AB53" s="198"/>
      <c r="AC53" s="198"/>
      <c r="AD53" s="198"/>
      <c r="AE53" s="198"/>
      <c r="AF53" s="198"/>
      <c r="AG53" s="198"/>
      <c r="AH53" s="198"/>
      <c r="AI53" s="198"/>
      <c r="AJ53" s="199"/>
      <c r="AK53" s="200"/>
      <c r="AL53" s="197"/>
      <c r="AM53" s="197"/>
      <c r="AN53" s="197"/>
      <c r="AO53" s="197"/>
      <c r="AP53" s="197"/>
      <c r="AQ53" s="197"/>
      <c r="AR53" s="197"/>
      <c r="AS53" s="197"/>
      <c r="AT53" s="197"/>
      <c r="AU53" s="197"/>
      <c r="AV53" s="197"/>
      <c r="AW53" s="197"/>
      <c r="AX53" s="197"/>
      <c r="AY53" s="197"/>
      <c r="AZ53" s="197"/>
      <c r="BA53" s="197"/>
      <c r="BB53" s="199"/>
      <c r="BC53" s="199"/>
      <c r="BD53" s="201"/>
      <c r="BE53" s="198"/>
      <c r="BF53" s="198"/>
      <c r="BG53" s="198"/>
      <c r="BH53" s="198"/>
      <c r="BI53" s="198"/>
      <c r="BJ53" s="198"/>
      <c r="BK53" s="198"/>
      <c r="BL53" s="198"/>
      <c r="BM53" s="198"/>
      <c r="BN53" s="198"/>
      <c r="BO53" s="198"/>
      <c r="BP53" s="198">
        <v>5035776</v>
      </c>
      <c r="BQ53" s="198"/>
      <c r="BR53" s="198"/>
      <c r="BS53" s="197"/>
      <c r="BT53" s="197"/>
      <c r="BU53" s="198"/>
      <c r="BV53" s="198"/>
      <c r="BW53" s="198"/>
      <c r="BX53" s="198"/>
      <c r="BY53" s="198"/>
      <c r="BZ53" s="197"/>
      <c r="CA53" s="197"/>
      <c r="CB53" s="197"/>
      <c r="CC53" s="197"/>
      <c r="CD53" s="197"/>
      <c r="CE53" s="198"/>
      <c r="CF53" s="198"/>
      <c r="CG53" s="198"/>
      <c r="CH53" s="198"/>
      <c r="CI53" s="198"/>
      <c r="CJ53" s="197"/>
      <c r="CK53" s="198"/>
      <c r="CL53" s="197"/>
      <c r="CM53" s="198"/>
      <c r="CN53" s="198"/>
      <c r="CO53" s="198"/>
      <c r="CP53" s="198"/>
      <c r="CQ53" s="198"/>
      <c r="CR53" s="197"/>
      <c r="CS53" s="198"/>
      <c r="CT53" s="197"/>
      <c r="CU53" s="200"/>
      <c r="CV53" s="197"/>
      <c r="CW53" s="197"/>
      <c r="CX53" s="197"/>
      <c r="CY53" s="197"/>
      <c r="CZ53" s="197"/>
      <c r="DA53" s="197"/>
      <c r="DB53" s="197"/>
      <c r="DC53" s="197"/>
      <c r="DD53" s="197"/>
      <c r="DE53" s="197"/>
      <c r="DF53" s="198"/>
      <c r="DG53" s="198"/>
      <c r="DH53" s="198"/>
      <c r="DI53" s="202"/>
      <c r="DJ53" s="202"/>
      <c r="DK53" s="198"/>
      <c r="DL53" s="198"/>
      <c r="DM53" s="198"/>
      <c r="DN53" s="198"/>
      <c r="DO53" s="197"/>
      <c r="DP53" s="197"/>
      <c r="DQ53" s="198"/>
      <c r="DR53" s="203">
        <f t="shared" si="2"/>
        <v>5035776</v>
      </c>
      <c r="DS53" s="26">
        <f>AY124</f>
        <v>5035776</v>
      </c>
      <c r="DT53" s="47">
        <f t="shared" si="1"/>
        <v>0</v>
      </c>
    </row>
    <row r="54" spans="1:125">
      <c r="A54" s="37" t="s">
        <v>168</v>
      </c>
      <c r="B54" s="204"/>
      <c r="C54" s="205"/>
      <c r="D54" s="205"/>
      <c r="E54" s="205"/>
      <c r="F54" s="205"/>
      <c r="G54" s="205"/>
      <c r="H54" s="205"/>
      <c r="I54" s="205"/>
      <c r="J54" s="205"/>
      <c r="K54" s="205"/>
      <c r="L54" s="205"/>
      <c r="M54" s="205"/>
      <c r="N54" s="205"/>
      <c r="O54" s="205"/>
      <c r="P54" s="205"/>
      <c r="Q54" s="205"/>
      <c r="R54" s="205"/>
      <c r="S54" s="197"/>
      <c r="T54" s="197"/>
      <c r="U54" s="197"/>
      <c r="V54" s="197"/>
      <c r="W54" s="197"/>
      <c r="X54" s="197"/>
      <c r="Y54" s="197"/>
      <c r="Z54" s="197"/>
      <c r="AA54" s="197"/>
      <c r="AB54" s="197"/>
      <c r="AC54" s="197"/>
      <c r="AD54" s="197"/>
      <c r="AE54" s="197"/>
      <c r="AF54" s="197"/>
      <c r="AG54" s="197"/>
      <c r="AH54" s="197"/>
      <c r="AI54" s="197"/>
      <c r="AJ54" s="197"/>
      <c r="AK54" s="206"/>
      <c r="AL54" s="205"/>
      <c r="AM54" s="205"/>
      <c r="AN54" s="205"/>
      <c r="AO54" s="205"/>
      <c r="AP54" s="205"/>
      <c r="AQ54" s="205"/>
      <c r="AR54" s="205"/>
      <c r="AS54" s="205"/>
      <c r="AT54" s="205"/>
      <c r="AU54" s="205"/>
      <c r="AV54" s="205"/>
      <c r="AW54" s="205"/>
      <c r="AX54" s="205"/>
      <c r="AY54" s="205"/>
      <c r="AZ54" s="205"/>
      <c r="BA54" s="205"/>
      <c r="BB54" s="197"/>
      <c r="BC54" s="197"/>
      <c r="BD54" s="207"/>
      <c r="BE54" s="208"/>
      <c r="BF54" s="208"/>
      <c r="BG54" s="208"/>
      <c r="BH54" s="208"/>
      <c r="BI54" s="208"/>
      <c r="BJ54" s="208"/>
      <c r="BK54" s="208"/>
      <c r="BL54" s="208"/>
      <c r="BM54" s="208"/>
      <c r="BN54" s="208"/>
      <c r="BO54" s="208"/>
      <c r="BP54" s="208"/>
      <c r="BQ54" s="208">
        <v>1640480</v>
      </c>
      <c r="BR54" s="208"/>
      <c r="BS54" s="205"/>
      <c r="BT54" s="205"/>
      <c r="BU54" s="208"/>
      <c r="BV54" s="208"/>
      <c r="BW54" s="208"/>
      <c r="BX54" s="208"/>
      <c r="BY54" s="208"/>
      <c r="BZ54" s="205"/>
      <c r="CA54" s="205"/>
      <c r="CB54" s="205"/>
      <c r="CC54" s="205"/>
      <c r="CD54" s="205"/>
      <c r="CE54" s="208"/>
      <c r="CF54" s="208"/>
      <c r="CG54" s="208"/>
      <c r="CH54" s="208"/>
      <c r="CI54" s="208"/>
      <c r="CJ54" s="205"/>
      <c r="CK54" s="208"/>
      <c r="CL54" s="205"/>
      <c r="CM54" s="208"/>
      <c r="CN54" s="208"/>
      <c r="CO54" s="208"/>
      <c r="CP54" s="208"/>
      <c r="CQ54" s="208"/>
      <c r="CR54" s="205"/>
      <c r="CS54" s="208"/>
      <c r="CT54" s="205"/>
      <c r="CU54" s="206"/>
      <c r="CV54" s="205"/>
      <c r="CW54" s="205"/>
      <c r="CX54" s="205"/>
      <c r="CY54" s="205"/>
      <c r="CZ54" s="205"/>
      <c r="DA54" s="205"/>
      <c r="DB54" s="205"/>
      <c r="DC54" s="205"/>
      <c r="DD54" s="205"/>
      <c r="DE54" s="205"/>
      <c r="DF54" s="208"/>
      <c r="DG54" s="208"/>
      <c r="DH54" s="208"/>
      <c r="DI54" s="209"/>
      <c r="DJ54" s="209"/>
      <c r="DK54" s="208"/>
      <c r="DL54" s="208"/>
      <c r="DM54" s="208"/>
      <c r="DN54" s="208"/>
      <c r="DO54" s="205"/>
      <c r="DP54" s="205"/>
      <c r="DQ54" s="208"/>
      <c r="DR54" s="210">
        <f t="shared" si="2"/>
        <v>1640480</v>
      </c>
      <c r="DS54" s="26">
        <f>AZ124</f>
        <v>1640480</v>
      </c>
      <c r="DT54" s="47">
        <f t="shared" si="1"/>
        <v>0</v>
      </c>
    </row>
    <row r="55" spans="1:125" ht="15" thickBot="1">
      <c r="A55" s="39" t="s">
        <v>169</v>
      </c>
      <c r="B55" s="226"/>
      <c r="C55" s="213"/>
      <c r="D55" s="213"/>
      <c r="E55" s="213"/>
      <c r="F55" s="213"/>
      <c r="G55" s="213"/>
      <c r="H55" s="213"/>
      <c r="I55" s="213"/>
      <c r="J55" s="213"/>
      <c r="K55" s="213"/>
      <c r="L55" s="213"/>
      <c r="M55" s="213"/>
      <c r="N55" s="213"/>
      <c r="O55" s="213"/>
      <c r="P55" s="213"/>
      <c r="Q55" s="213"/>
      <c r="R55" s="213"/>
      <c r="S55" s="227"/>
      <c r="T55" s="228"/>
      <c r="U55" s="227"/>
      <c r="V55" s="227"/>
      <c r="W55" s="227"/>
      <c r="X55" s="227"/>
      <c r="Y55" s="227"/>
      <c r="Z55" s="227"/>
      <c r="AA55" s="227"/>
      <c r="AB55" s="227"/>
      <c r="AC55" s="227"/>
      <c r="AD55" s="227"/>
      <c r="AE55" s="227"/>
      <c r="AF55" s="227"/>
      <c r="AG55" s="227"/>
      <c r="AH55" s="227"/>
      <c r="AI55" s="227"/>
      <c r="AJ55" s="228"/>
      <c r="AK55" s="229"/>
      <c r="AL55" s="213"/>
      <c r="AM55" s="213"/>
      <c r="AN55" s="213"/>
      <c r="AO55" s="213"/>
      <c r="AP55" s="213"/>
      <c r="AQ55" s="213"/>
      <c r="AR55" s="213"/>
      <c r="AS55" s="213"/>
      <c r="AT55" s="213"/>
      <c r="AU55" s="213"/>
      <c r="AV55" s="213"/>
      <c r="AW55" s="213"/>
      <c r="AX55" s="213"/>
      <c r="AY55" s="213"/>
      <c r="AZ55" s="213"/>
      <c r="BA55" s="213"/>
      <c r="BB55" s="228"/>
      <c r="BC55" s="228"/>
      <c r="BD55" s="230"/>
      <c r="BE55" s="227"/>
      <c r="BF55" s="227"/>
      <c r="BG55" s="227"/>
      <c r="BH55" s="227"/>
      <c r="BI55" s="227"/>
      <c r="BJ55" s="227"/>
      <c r="BK55" s="227"/>
      <c r="BL55" s="227"/>
      <c r="BM55" s="227"/>
      <c r="BN55" s="227"/>
      <c r="BO55" s="227"/>
      <c r="BP55" s="227"/>
      <c r="BQ55" s="227"/>
      <c r="BR55" s="227">
        <v>1154726</v>
      </c>
      <c r="BS55" s="213"/>
      <c r="BT55" s="213"/>
      <c r="BU55" s="227"/>
      <c r="BV55" s="227"/>
      <c r="BW55" s="227"/>
      <c r="BX55" s="227"/>
      <c r="BY55" s="227"/>
      <c r="BZ55" s="213"/>
      <c r="CA55" s="213"/>
      <c r="CB55" s="213"/>
      <c r="CC55" s="213"/>
      <c r="CD55" s="213"/>
      <c r="CE55" s="227"/>
      <c r="CF55" s="227"/>
      <c r="CG55" s="227"/>
      <c r="CH55" s="227"/>
      <c r="CI55" s="227"/>
      <c r="CJ55" s="213"/>
      <c r="CK55" s="227"/>
      <c r="CL55" s="213"/>
      <c r="CM55" s="227"/>
      <c r="CN55" s="227"/>
      <c r="CO55" s="227"/>
      <c r="CP55" s="227"/>
      <c r="CQ55" s="227"/>
      <c r="CR55" s="213"/>
      <c r="CS55" s="227"/>
      <c r="CT55" s="213"/>
      <c r="CU55" s="229"/>
      <c r="CV55" s="213"/>
      <c r="CW55" s="213"/>
      <c r="CX55" s="213"/>
      <c r="CY55" s="213"/>
      <c r="CZ55" s="213"/>
      <c r="DA55" s="213"/>
      <c r="DB55" s="213"/>
      <c r="DC55" s="213"/>
      <c r="DD55" s="213"/>
      <c r="DE55" s="213"/>
      <c r="DF55" s="227"/>
      <c r="DG55" s="227"/>
      <c r="DH55" s="227"/>
      <c r="DI55" s="231"/>
      <c r="DJ55" s="231"/>
      <c r="DK55" s="227"/>
      <c r="DL55" s="227"/>
      <c r="DM55" s="227"/>
      <c r="DN55" s="227"/>
      <c r="DO55" s="213"/>
      <c r="DP55" s="213"/>
      <c r="DQ55" s="227"/>
      <c r="DR55" s="232">
        <f t="shared" si="2"/>
        <v>1154726</v>
      </c>
      <c r="DS55" s="26">
        <f>BA124</f>
        <v>1154726</v>
      </c>
      <c r="DT55" s="47">
        <f t="shared" si="1"/>
        <v>0</v>
      </c>
      <c r="DU55" s="26" t="s">
        <v>209</v>
      </c>
    </row>
    <row r="56" spans="1:125">
      <c r="A56" s="38" t="s">
        <v>170</v>
      </c>
      <c r="B56" s="188"/>
      <c r="C56" s="189"/>
      <c r="D56" s="189"/>
      <c r="E56" s="189"/>
      <c r="F56" s="189"/>
      <c r="G56" s="189"/>
      <c r="H56" s="189"/>
      <c r="I56" s="189"/>
      <c r="J56" s="189"/>
      <c r="K56" s="189"/>
      <c r="L56" s="189"/>
      <c r="M56" s="189"/>
      <c r="N56" s="189"/>
      <c r="O56" s="189"/>
      <c r="P56" s="189"/>
      <c r="Q56" s="189"/>
      <c r="R56" s="189"/>
      <c r="S56" s="190">
        <v>277412</v>
      </c>
      <c r="T56" s="190">
        <v>0</v>
      </c>
      <c r="U56" s="190"/>
      <c r="V56" s="190">
        <v>2783519</v>
      </c>
      <c r="W56" s="190">
        <v>2729</v>
      </c>
      <c r="X56" s="190"/>
      <c r="Y56" s="190"/>
      <c r="Z56" s="190"/>
      <c r="AA56" s="190">
        <v>362455</v>
      </c>
      <c r="AB56" s="190"/>
      <c r="AC56" s="190"/>
      <c r="AD56" s="190"/>
      <c r="AE56" s="190"/>
      <c r="AF56" s="190"/>
      <c r="AG56" s="190"/>
      <c r="AH56" s="190"/>
      <c r="AI56" s="190"/>
      <c r="AJ56" s="190"/>
      <c r="AK56" s="191"/>
      <c r="AL56" s="189"/>
      <c r="AM56" s="189"/>
      <c r="AN56" s="189"/>
      <c r="AO56" s="189"/>
      <c r="AP56" s="189"/>
      <c r="AQ56" s="189"/>
      <c r="AR56" s="189"/>
      <c r="AS56" s="189"/>
      <c r="AT56" s="189"/>
      <c r="AU56" s="189"/>
      <c r="AV56" s="189"/>
      <c r="AW56" s="189"/>
      <c r="AX56" s="189"/>
      <c r="AY56" s="189"/>
      <c r="AZ56" s="189"/>
      <c r="BA56" s="189"/>
      <c r="BB56" s="190"/>
      <c r="BC56" s="190"/>
      <c r="BD56" s="192"/>
      <c r="BE56" s="193"/>
      <c r="BF56" s="193"/>
      <c r="BG56" s="193"/>
      <c r="BH56" s="193"/>
      <c r="BI56" s="193"/>
      <c r="BJ56" s="193"/>
      <c r="BK56" s="193"/>
      <c r="BL56" s="193"/>
      <c r="BM56" s="193"/>
      <c r="BN56" s="193"/>
      <c r="BO56" s="193"/>
      <c r="BP56" s="193"/>
      <c r="BQ56" s="193"/>
      <c r="BR56" s="193"/>
      <c r="BS56" s="189"/>
      <c r="BT56" s="189"/>
      <c r="BU56" s="193"/>
      <c r="BV56" s="193"/>
      <c r="BW56" s="193"/>
      <c r="BX56" s="193"/>
      <c r="BY56" s="193"/>
      <c r="BZ56" s="189"/>
      <c r="CA56" s="189"/>
      <c r="CB56" s="189"/>
      <c r="CC56" s="189"/>
      <c r="CD56" s="189"/>
      <c r="CE56" s="193"/>
      <c r="CF56" s="193"/>
      <c r="CG56" s="193"/>
      <c r="CH56" s="193"/>
      <c r="CI56" s="193"/>
      <c r="CJ56" s="189"/>
      <c r="CK56" s="193"/>
      <c r="CL56" s="189"/>
      <c r="CM56" s="193">
        <v>262898</v>
      </c>
      <c r="CN56" s="193">
        <v>368632</v>
      </c>
      <c r="CO56" s="193">
        <v>393196</v>
      </c>
      <c r="CP56" s="193">
        <v>427119</v>
      </c>
      <c r="CQ56" s="193">
        <v>474608</v>
      </c>
      <c r="CR56" s="189"/>
      <c r="CS56" s="193">
        <v>141710</v>
      </c>
      <c r="CT56" s="189"/>
      <c r="CU56" s="191"/>
      <c r="CV56" s="189"/>
      <c r="CW56" s="189"/>
      <c r="CX56" s="189"/>
      <c r="CY56" s="189"/>
      <c r="CZ56" s="189"/>
      <c r="DA56" s="189"/>
      <c r="DB56" s="189"/>
      <c r="DC56" s="189"/>
      <c r="DD56" s="189"/>
      <c r="DE56" s="189"/>
      <c r="DF56" s="193"/>
      <c r="DG56" s="193"/>
      <c r="DH56" s="193"/>
      <c r="DI56" s="233">
        <v>1154258</v>
      </c>
      <c r="DJ56" s="194"/>
      <c r="DK56" s="193"/>
      <c r="DL56" s="193"/>
      <c r="DM56" s="193"/>
      <c r="DN56" s="193"/>
      <c r="DO56" s="189"/>
      <c r="DP56" s="189"/>
      <c r="DQ56" s="193"/>
      <c r="DR56" s="195">
        <f t="shared" si="2"/>
        <v>6648536</v>
      </c>
      <c r="DS56" s="26">
        <f>BB124</f>
        <v>6648536</v>
      </c>
      <c r="DT56" s="47">
        <f t="shared" si="1"/>
        <v>0</v>
      </c>
      <c r="DU56" s="26">
        <f>SUM(DF56:DN56)</f>
        <v>1154258</v>
      </c>
    </row>
    <row r="57" spans="1:125">
      <c r="A57" s="37" t="s">
        <v>171</v>
      </c>
      <c r="B57" s="196"/>
      <c r="C57" s="197"/>
      <c r="D57" s="197"/>
      <c r="E57" s="197"/>
      <c r="F57" s="197"/>
      <c r="G57" s="197"/>
      <c r="H57" s="197"/>
      <c r="I57" s="197"/>
      <c r="J57" s="197"/>
      <c r="K57" s="197"/>
      <c r="L57" s="197"/>
      <c r="M57" s="197"/>
      <c r="N57" s="197"/>
      <c r="O57" s="197"/>
      <c r="P57" s="197"/>
      <c r="Q57" s="197"/>
      <c r="R57" s="197"/>
      <c r="S57" s="198"/>
      <c r="T57" s="199">
        <v>7617</v>
      </c>
      <c r="U57" s="198"/>
      <c r="V57" s="198">
        <v>957</v>
      </c>
      <c r="W57" s="198"/>
      <c r="X57" s="198"/>
      <c r="Y57" s="198"/>
      <c r="Z57" s="198"/>
      <c r="AA57" s="198">
        <v>95137</v>
      </c>
      <c r="AB57" s="198"/>
      <c r="AC57" s="198"/>
      <c r="AD57" s="198"/>
      <c r="AE57" s="198"/>
      <c r="AF57" s="198"/>
      <c r="AG57" s="198"/>
      <c r="AH57" s="198"/>
      <c r="AI57" s="198"/>
      <c r="AJ57" s="199"/>
      <c r="AK57" s="200"/>
      <c r="AL57" s="197"/>
      <c r="AM57" s="197"/>
      <c r="AN57" s="197"/>
      <c r="AO57" s="197"/>
      <c r="AP57" s="197"/>
      <c r="AQ57" s="197"/>
      <c r="AR57" s="197"/>
      <c r="AS57" s="197"/>
      <c r="AT57" s="197"/>
      <c r="AU57" s="197"/>
      <c r="AV57" s="197"/>
      <c r="AW57" s="197"/>
      <c r="AX57" s="197"/>
      <c r="AY57" s="197"/>
      <c r="AZ57" s="197"/>
      <c r="BA57" s="197"/>
      <c r="BB57" s="199"/>
      <c r="BC57" s="199"/>
      <c r="BD57" s="201"/>
      <c r="BE57" s="198"/>
      <c r="BF57" s="198"/>
      <c r="BG57" s="198"/>
      <c r="BH57" s="198"/>
      <c r="BI57" s="198"/>
      <c r="BJ57" s="198"/>
      <c r="BK57" s="198"/>
      <c r="BL57" s="198"/>
      <c r="BM57" s="198"/>
      <c r="BN57" s="198"/>
      <c r="BO57" s="198"/>
      <c r="BP57" s="198"/>
      <c r="BQ57" s="198"/>
      <c r="BR57" s="198"/>
      <c r="BS57" s="197"/>
      <c r="BT57" s="197"/>
      <c r="BU57" s="198"/>
      <c r="BV57" s="198"/>
      <c r="BW57" s="198"/>
      <c r="BX57" s="198"/>
      <c r="BY57" s="198"/>
      <c r="BZ57" s="197"/>
      <c r="CA57" s="197"/>
      <c r="CB57" s="197"/>
      <c r="CC57" s="197"/>
      <c r="CD57" s="197"/>
      <c r="CE57" s="198"/>
      <c r="CF57" s="198"/>
      <c r="CG57" s="198"/>
      <c r="CH57" s="198"/>
      <c r="CI57" s="198"/>
      <c r="CJ57" s="197"/>
      <c r="CK57" s="198"/>
      <c r="CL57" s="197"/>
      <c r="CM57" s="198">
        <v>59891</v>
      </c>
      <c r="CN57" s="198">
        <v>61396</v>
      </c>
      <c r="CO57" s="198">
        <v>49939</v>
      </c>
      <c r="CP57" s="198">
        <v>104086</v>
      </c>
      <c r="CQ57" s="198">
        <v>142617</v>
      </c>
      <c r="CR57" s="197"/>
      <c r="CS57" s="198"/>
      <c r="CT57" s="197"/>
      <c r="CU57" s="200"/>
      <c r="CV57" s="197"/>
      <c r="CW57" s="197"/>
      <c r="CX57" s="197"/>
      <c r="CY57" s="197"/>
      <c r="CZ57" s="197"/>
      <c r="DA57" s="197"/>
      <c r="DB57" s="197"/>
      <c r="DC57" s="197"/>
      <c r="DD57" s="197"/>
      <c r="DE57" s="197"/>
      <c r="DF57" s="198"/>
      <c r="DG57" s="198"/>
      <c r="DH57" s="198"/>
      <c r="DI57" s="202"/>
      <c r="DJ57" s="234">
        <v>672980</v>
      </c>
      <c r="DK57" s="198"/>
      <c r="DL57" s="198"/>
      <c r="DM57" s="198"/>
      <c r="DN57" s="198"/>
      <c r="DO57" s="197"/>
      <c r="DP57" s="197"/>
      <c r="DQ57" s="198"/>
      <c r="DR57" s="203">
        <f t="shared" si="2"/>
        <v>1194620</v>
      </c>
      <c r="DS57" s="26">
        <f>BC124</f>
        <v>1194620</v>
      </c>
      <c r="DT57" s="47">
        <f t="shared" si="1"/>
        <v>0</v>
      </c>
      <c r="DU57" s="26">
        <f t="shared" ref="DU57:DU66" si="3">SUM(DF57:DN57)</f>
        <v>672980</v>
      </c>
    </row>
    <row r="58" spans="1:125">
      <c r="A58" s="37" t="s">
        <v>172</v>
      </c>
      <c r="B58" s="204"/>
      <c r="C58" s="205"/>
      <c r="D58" s="205"/>
      <c r="E58" s="205"/>
      <c r="F58" s="205"/>
      <c r="G58" s="205"/>
      <c r="H58" s="205"/>
      <c r="I58" s="205"/>
      <c r="J58" s="205"/>
      <c r="K58" s="205"/>
      <c r="L58" s="205"/>
      <c r="M58" s="205"/>
      <c r="N58" s="205"/>
      <c r="O58" s="205"/>
      <c r="P58" s="205"/>
      <c r="Q58" s="205"/>
      <c r="R58" s="205"/>
      <c r="S58" s="197">
        <v>526</v>
      </c>
      <c r="T58" s="197">
        <v>2031</v>
      </c>
      <c r="U58" s="197">
        <v>49816440</v>
      </c>
      <c r="V58" s="197">
        <v>2701</v>
      </c>
      <c r="W58" s="197">
        <v>214016</v>
      </c>
      <c r="X58" s="197"/>
      <c r="Y58" s="197">
        <v>4662</v>
      </c>
      <c r="Z58" s="197"/>
      <c r="AA58" s="197"/>
      <c r="AB58" s="197"/>
      <c r="AC58" s="197"/>
      <c r="AD58" s="197"/>
      <c r="AE58" s="197"/>
      <c r="AF58" s="197"/>
      <c r="AG58" s="197"/>
      <c r="AH58" s="197"/>
      <c r="AI58" s="197"/>
      <c r="AJ58" s="197"/>
      <c r="AK58" s="206"/>
      <c r="AL58" s="205"/>
      <c r="AM58" s="205"/>
      <c r="AN58" s="205"/>
      <c r="AO58" s="205"/>
      <c r="AP58" s="205"/>
      <c r="AQ58" s="205"/>
      <c r="AR58" s="205"/>
      <c r="AS58" s="205"/>
      <c r="AT58" s="205"/>
      <c r="AU58" s="205"/>
      <c r="AV58" s="205"/>
      <c r="AW58" s="205"/>
      <c r="AX58" s="205"/>
      <c r="AY58" s="205"/>
      <c r="AZ58" s="205"/>
      <c r="BA58" s="205"/>
      <c r="BB58" s="197"/>
      <c r="BC58" s="197"/>
      <c r="BD58" s="207"/>
      <c r="BE58" s="208"/>
      <c r="BF58" s="208"/>
      <c r="BG58" s="208"/>
      <c r="BH58" s="208"/>
      <c r="BI58" s="208"/>
      <c r="BJ58" s="208"/>
      <c r="BK58" s="208"/>
      <c r="BL58" s="208"/>
      <c r="BM58" s="208"/>
      <c r="BN58" s="208"/>
      <c r="BO58" s="208"/>
      <c r="BP58" s="208"/>
      <c r="BQ58" s="208"/>
      <c r="BR58" s="208"/>
      <c r="BS58" s="205"/>
      <c r="BT58" s="205"/>
      <c r="BU58" s="208"/>
      <c r="BV58" s="208"/>
      <c r="BW58" s="208"/>
      <c r="BX58" s="208"/>
      <c r="BY58" s="208"/>
      <c r="BZ58" s="205"/>
      <c r="CA58" s="205"/>
      <c r="CB58" s="205"/>
      <c r="CC58" s="205"/>
      <c r="CD58" s="205"/>
      <c r="CE58" s="208"/>
      <c r="CF58" s="208"/>
      <c r="CG58" s="208"/>
      <c r="CH58" s="208"/>
      <c r="CI58" s="208"/>
      <c r="CJ58" s="205"/>
      <c r="CK58" s="208"/>
      <c r="CL58" s="205"/>
      <c r="CM58" s="208">
        <v>0</v>
      </c>
      <c r="CN58" s="208">
        <v>0</v>
      </c>
      <c r="CO58" s="208">
        <v>0</v>
      </c>
      <c r="CP58" s="208">
        <v>0</v>
      </c>
      <c r="CQ58" s="208">
        <v>0</v>
      </c>
      <c r="CR58" s="205"/>
      <c r="CS58" s="208"/>
      <c r="CT58" s="205"/>
      <c r="CU58" s="206"/>
      <c r="CV58" s="205"/>
      <c r="CW58" s="205"/>
      <c r="CX58" s="205"/>
      <c r="CY58" s="205"/>
      <c r="CZ58" s="205"/>
      <c r="DA58" s="205"/>
      <c r="DB58" s="205"/>
      <c r="DC58" s="205"/>
      <c r="DD58" s="205"/>
      <c r="DE58" s="205"/>
      <c r="DF58" s="208">
        <v>25889227</v>
      </c>
      <c r="DG58" s="208"/>
      <c r="DH58" s="208"/>
      <c r="DI58" s="209"/>
      <c r="DJ58" s="209"/>
      <c r="DK58" s="208">
        <v>57592936</v>
      </c>
      <c r="DL58" s="208"/>
      <c r="DM58" s="208"/>
      <c r="DN58" s="208"/>
      <c r="DO58" s="205"/>
      <c r="DP58" s="205"/>
      <c r="DQ58" s="208"/>
      <c r="DR58" s="210">
        <f t="shared" si="2"/>
        <v>133522539</v>
      </c>
      <c r="DS58" s="26">
        <f>BD124</f>
        <v>133522539</v>
      </c>
      <c r="DT58" s="47">
        <f t="shared" si="1"/>
        <v>0</v>
      </c>
      <c r="DU58" s="26">
        <f t="shared" si="3"/>
        <v>83482163</v>
      </c>
    </row>
    <row r="59" spans="1:125">
      <c r="A59" s="37" t="s">
        <v>173</v>
      </c>
      <c r="B59" s="196"/>
      <c r="C59" s="197"/>
      <c r="D59" s="197"/>
      <c r="E59" s="197"/>
      <c r="F59" s="197"/>
      <c r="G59" s="197"/>
      <c r="H59" s="197"/>
      <c r="I59" s="197"/>
      <c r="J59" s="197"/>
      <c r="K59" s="197"/>
      <c r="L59" s="197"/>
      <c r="M59" s="197"/>
      <c r="N59" s="197"/>
      <c r="O59" s="197"/>
      <c r="P59" s="197"/>
      <c r="Q59" s="197"/>
      <c r="R59" s="197"/>
      <c r="S59" s="198">
        <v>297857</v>
      </c>
      <c r="T59" s="199">
        <v>289139</v>
      </c>
      <c r="U59" s="198"/>
      <c r="V59" s="198">
        <v>1016367</v>
      </c>
      <c r="W59" s="198">
        <v>9942</v>
      </c>
      <c r="X59" s="198"/>
      <c r="Y59" s="198">
        <v>742</v>
      </c>
      <c r="Z59" s="198"/>
      <c r="AA59" s="198">
        <v>702796</v>
      </c>
      <c r="AB59" s="198"/>
      <c r="AC59" s="198"/>
      <c r="AD59" s="198"/>
      <c r="AE59" s="198"/>
      <c r="AF59" s="198"/>
      <c r="AG59" s="198"/>
      <c r="AH59" s="198"/>
      <c r="AI59" s="198"/>
      <c r="AJ59" s="199"/>
      <c r="AK59" s="200"/>
      <c r="AL59" s="197"/>
      <c r="AM59" s="197"/>
      <c r="AN59" s="197"/>
      <c r="AO59" s="197"/>
      <c r="AP59" s="197"/>
      <c r="AQ59" s="197"/>
      <c r="AR59" s="197"/>
      <c r="AS59" s="197"/>
      <c r="AT59" s="197"/>
      <c r="AU59" s="197"/>
      <c r="AV59" s="197"/>
      <c r="AW59" s="197"/>
      <c r="AX59" s="197"/>
      <c r="AY59" s="197"/>
      <c r="AZ59" s="197"/>
      <c r="BA59" s="197"/>
      <c r="BB59" s="199"/>
      <c r="BC59" s="199"/>
      <c r="BD59" s="201"/>
      <c r="BE59" s="198"/>
      <c r="BF59" s="198"/>
      <c r="BG59" s="198"/>
      <c r="BH59" s="198"/>
      <c r="BI59" s="198"/>
      <c r="BJ59" s="198"/>
      <c r="BK59" s="198"/>
      <c r="BL59" s="198"/>
      <c r="BM59" s="198"/>
      <c r="BN59" s="198"/>
      <c r="BO59" s="198"/>
      <c r="BP59" s="198"/>
      <c r="BQ59" s="198"/>
      <c r="BR59" s="198"/>
      <c r="BS59" s="197"/>
      <c r="BT59" s="197"/>
      <c r="BU59" s="198"/>
      <c r="BV59" s="198"/>
      <c r="BW59" s="198"/>
      <c r="BX59" s="198"/>
      <c r="BY59" s="198"/>
      <c r="BZ59" s="197"/>
      <c r="CA59" s="197"/>
      <c r="CB59" s="197"/>
      <c r="CC59" s="197"/>
      <c r="CD59" s="197"/>
      <c r="CE59" s="198"/>
      <c r="CF59" s="198"/>
      <c r="CG59" s="198"/>
      <c r="CH59" s="198"/>
      <c r="CI59" s="198"/>
      <c r="CJ59" s="197"/>
      <c r="CK59" s="198"/>
      <c r="CL59" s="197"/>
      <c r="CM59" s="198">
        <v>977820</v>
      </c>
      <c r="CN59" s="198">
        <v>1554259</v>
      </c>
      <c r="CO59" s="198">
        <v>2056310</v>
      </c>
      <c r="CP59" s="198">
        <v>2538644</v>
      </c>
      <c r="CQ59" s="198">
        <v>3176811</v>
      </c>
      <c r="CR59" s="197"/>
      <c r="CS59" s="198"/>
      <c r="CT59" s="197"/>
      <c r="CU59" s="200"/>
      <c r="CV59" s="197"/>
      <c r="CW59" s="197"/>
      <c r="CX59" s="197"/>
      <c r="CY59" s="197"/>
      <c r="CZ59" s="197"/>
      <c r="DA59" s="197"/>
      <c r="DB59" s="197"/>
      <c r="DC59" s="197"/>
      <c r="DD59" s="197"/>
      <c r="DE59" s="197"/>
      <c r="DF59" s="198"/>
      <c r="DG59" s="198">
        <v>2923</v>
      </c>
      <c r="DH59" s="198"/>
      <c r="DI59" s="202"/>
      <c r="DJ59" s="202"/>
      <c r="DK59" s="198"/>
      <c r="DL59" s="198">
        <v>2001125</v>
      </c>
      <c r="DM59" s="198"/>
      <c r="DN59" s="198"/>
      <c r="DO59" s="197"/>
      <c r="DP59" s="197"/>
      <c r="DQ59" s="198"/>
      <c r="DR59" s="203">
        <f t="shared" si="2"/>
        <v>14624735</v>
      </c>
      <c r="DS59" s="26">
        <f>BE124</f>
        <v>14624735</v>
      </c>
      <c r="DT59" s="47">
        <f t="shared" si="1"/>
        <v>0</v>
      </c>
      <c r="DU59" s="26">
        <f t="shared" si="3"/>
        <v>2004048</v>
      </c>
    </row>
    <row r="60" spans="1:125">
      <c r="A60" s="37" t="s">
        <v>174</v>
      </c>
      <c r="B60" s="204"/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5"/>
      <c r="O60" s="205"/>
      <c r="P60" s="205"/>
      <c r="Q60" s="205"/>
      <c r="R60" s="205"/>
      <c r="S60" s="197">
        <v>605692</v>
      </c>
      <c r="T60" s="197">
        <v>423535</v>
      </c>
      <c r="U60" s="197">
        <v>583818</v>
      </c>
      <c r="V60" s="197">
        <v>616797</v>
      </c>
      <c r="W60" s="197">
        <v>674846</v>
      </c>
      <c r="X60" s="197">
        <v>62740</v>
      </c>
      <c r="Y60" s="197">
        <v>7931893</v>
      </c>
      <c r="Z60" s="197">
        <v>562482</v>
      </c>
      <c r="AA60" s="197">
        <v>356202</v>
      </c>
      <c r="AB60" s="197">
        <v>1535614</v>
      </c>
      <c r="AC60" s="197">
        <v>16601</v>
      </c>
      <c r="AD60" s="197">
        <v>1368636</v>
      </c>
      <c r="AE60" s="197">
        <v>1370063</v>
      </c>
      <c r="AF60" s="197">
        <v>93077</v>
      </c>
      <c r="AG60" s="197">
        <v>715692</v>
      </c>
      <c r="AH60" s="197">
        <v>625089</v>
      </c>
      <c r="AI60" s="197"/>
      <c r="AJ60" s="197"/>
      <c r="AK60" s="206"/>
      <c r="AL60" s="205"/>
      <c r="AM60" s="205"/>
      <c r="AN60" s="205"/>
      <c r="AO60" s="205"/>
      <c r="AP60" s="205"/>
      <c r="AQ60" s="205"/>
      <c r="AR60" s="205"/>
      <c r="AS60" s="205"/>
      <c r="AT60" s="205"/>
      <c r="AU60" s="205"/>
      <c r="AV60" s="205"/>
      <c r="AW60" s="205"/>
      <c r="AX60" s="205"/>
      <c r="AY60" s="205"/>
      <c r="AZ60" s="205"/>
      <c r="BA60" s="205"/>
      <c r="BB60" s="197"/>
      <c r="BC60" s="197"/>
      <c r="BD60" s="207"/>
      <c r="BE60" s="208"/>
      <c r="BF60" s="208"/>
      <c r="BG60" s="208"/>
      <c r="BH60" s="208"/>
      <c r="BI60" s="208"/>
      <c r="BJ60" s="208"/>
      <c r="BK60" s="208"/>
      <c r="BL60" s="208"/>
      <c r="BM60" s="208"/>
      <c r="BN60" s="208"/>
      <c r="BO60" s="208"/>
      <c r="BP60" s="208"/>
      <c r="BQ60" s="208"/>
      <c r="BR60" s="208"/>
      <c r="BS60" s="205"/>
      <c r="BT60" s="205"/>
      <c r="BU60" s="208"/>
      <c r="BV60" s="208"/>
      <c r="BW60" s="208"/>
      <c r="BX60" s="208"/>
      <c r="BY60" s="208"/>
      <c r="BZ60" s="205"/>
      <c r="CA60" s="205"/>
      <c r="CB60" s="205"/>
      <c r="CC60" s="205"/>
      <c r="CD60" s="205"/>
      <c r="CE60" s="208"/>
      <c r="CF60" s="208"/>
      <c r="CG60" s="208"/>
      <c r="CH60" s="208"/>
      <c r="CI60" s="208"/>
      <c r="CJ60" s="205"/>
      <c r="CK60" s="208"/>
      <c r="CL60" s="205"/>
      <c r="CM60" s="208">
        <v>787285</v>
      </c>
      <c r="CN60" s="208">
        <v>1375341</v>
      </c>
      <c r="CO60" s="208">
        <v>2123707</v>
      </c>
      <c r="CP60" s="208">
        <v>3227548</v>
      </c>
      <c r="CQ60" s="208">
        <v>7541758</v>
      </c>
      <c r="CR60" s="205"/>
      <c r="CS60" s="208">
        <v>3343538</v>
      </c>
      <c r="CT60" s="205"/>
      <c r="CU60" s="206"/>
      <c r="CV60" s="205"/>
      <c r="CW60" s="205"/>
      <c r="CX60" s="205"/>
      <c r="CY60" s="205"/>
      <c r="CZ60" s="205"/>
      <c r="DA60" s="205"/>
      <c r="DB60" s="205"/>
      <c r="DC60" s="205"/>
      <c r="DD60" s="205"/>
      <c r="DE60" s="205"/>
      <c r="DF60" s="208"/>
      <c r="DG60" s="208"/>
      <c r="DH60" s="208">
        <v>67476</v>
      </c>
      <c r="DI60" s="209"/>
      <c r="DJ60" s="209"/>
      <c r="DK60" s="208"/>
      <c r="DL60" s="208"/>
      <c r="DM60" s="208"/>
      <c r="DN60" s="208"/>
      <c r="DO60" s="205"/>
      <c r="DP60" s="205"/>
      <c r="DQ60" s="208"/>
      <c r="DR60" s="210">
        <f t="shared" si="2"/>
        <v>36009430</v>
      </c>
      <c r="DS60" s="26">
        <f>BF124</f>
        <v>36009430</v>
      </c>
      <c r="DT60" s="47">
        <f t="shared" si="1"/>
        <v>0</v>
      </c>
      <c r="DU60" s="26">
        <f t="shared" si="3"/>
        <v>67476</v>
      </c>
    </row>
    <row r="61" spans="1:125">
      <c r="A61" s="37" t="s">
        <v>175</v>
      </c>
      <c r="B61" s="196"/>
      <c r="C61" s="197"/>
      <c r="D61" s="197"/>
      <c r="E61" s="197"/>
      <c r="F61" s="197"/>
      <c r="G61" s="197"/>
      <c r="H61" s="197"/>
      <c r="I61" s="197"/>
      <c r="J61" s="197"/>
      <c r="K61" s="197"/>
      <c r="L61" s="197"/>
      <c r="M61" s="197"/>
      <c r="N61" s="197"/>
      <c r="O61" s="197"/>
      <c r="P61" s="197"/>
      <c r="Q61" s="197"/>
      <c r="R61" s="197"/>
      <c r="S61" s="198">
        <v>3425</v>
      </c>
      <c r="T61" s="199">
        <v>506</v>
      </c>
      <c r="U61" s="198">
        <v>163200</v>
      </c>
      <c r="V61" s="198">
        <v>62572</v>
      </c>
      <c r="W61" s="198">
        <v>58446</v>
      </c>
      <c r="X61" s="198">
        <v>83708</v>
      </c>
      <c r="Y61" s="198">
        <v>66089</v>
      </c>
      <c r="Z61" s="198">
        <v>318931</v>
      </c>
      <c r="AA61" s="198">
        <v>91793</v>
      </c>
      <c r="AB61" s="198">
        <v>29760</v>
      </c>
      <c r="AC61" s="198">
        <v>9446</v>
      </c>
      <c r="AD61" s="198">
        <v>242196</v>
      </c>
      <c r="AE61" s="198">
        <v>292402</v>
      </c>
      <c r="AF61" s="198">
        <v>12872</v>
      </c>
      <c r="AG61" s="198">
        <v>42751</v>
      </c>
      <c r="AH61" s="198">
        <v>41230</v>
      </c>
      <c r="AI61" s="198"/>
      <c r="AJ61" s="199"/>
      <c r="AK61" s="200"/>
      <c r="AL61" s="197"/>
      <c r="AM61" s="197"/>
      <c r="AN61" s="197"/>
      <c r="AO61" s="197"/>
      <c r="AP61" s="197"/>
      <c r="AQ61" s="197"/>
      <c r="AR61" s="197"/>
      <c r="AS61" s="197"/>
      <c r="AT61" s="197"/>
      <c r="AU61" s="197"/>
      <c r="AV61" s="197"/>
      <c r="AW61" s="197"/>
      <c r="AX61" s="197"/>
      <c r="AY61" s="197"/>
      <c r="AZ61" s="197"/>
      <c r="BA61" s="197"/>
      <c r="BB61" s="199"/>
      <c r="BC61" s="199"/>
      <c r="BD61" s="201"/>
      <c r="BE61" s="198"/>
      <c r="BF61" s="198"/>
      <c r="BG61" s="198"/>
      <c r="BH61" s="198"/>
      <c r="BI61" s="198"/>
      <c r="BJ61" s="198"/>
      <c r="BK61" s="198"/>
      <c r="BL61" s="198"/>
      <c r="BM61" s="198"/>
      <c r="BN61" s="198"/>
      <c r="BO61" s="198"/>
      <c r="BP61" s="198"/>
      <c r="BQ61" s="198"/>
      <c r="BR61" s="198"/>
      <c r="BS61" s="197"/>
      <c r="BT61" s="197"/>
      <c r="BU61" s="198"/>
      <c r="BV61" s="198"/>
      <c r="BW61" s="198"/>
      <c r="BX61" s="198"/>
      <c r="BY61" s="198"/>
      <c r="BZ61" s="197"/>
      <c r="CA61" s="197"/>
      <c r="CB61" s="197"/>
      <c r="CC61" s="197"/>
      <c r="CD61" s="197"/>
      <c r="CE61" s="198"/>
      <c r="CF61" s="198"/>
      <c r="CG61" s="198"/>
      <c r="CH61" s="198"/>
      <c r="CI61" s="198"/>
      <c r="CJ61" s="197"/>
      <c r="CK61" s="198"/>
      <c r="CL61" s="197"/>
      <c r="CM61" s="198">
        <v>29196</v>
      </c>
      <c r="CN61" s="198">
        <v>55569</v>
      </c>
      <c r="CO61" s="198">
        <v>87299</v>
      </c>
      <c r="CP61" s="198">
        <v>197162</v>
      </c>
      <c r="CQ61" s="198">
        <v>484644</v>
      </c>
      <c r="CR61" s="197"/>
      <c r="CS61" s="198"/>
      <c r="CT61" s="197"/>
      <c r="CU61" s="200"/>
      <c r="CV61" s="197"/>
      <c r="CW61" s="197"/>
      <c r="CX61" s="197"/>
      <c r="CY61" s="197"/>
      <c r="CZ61" s="197"/>
      <c r="DA61" s="197"/>
      <c r="DB61" s="197"/>
      <c r="DC61" s="197"/>
      <c r="DD61" s="197"/>
      <c r="DE61" s="197"/>
      <c r="DF61" s="198"/>
      <c r="DG61" s="198"/>
      <c r="DH61" s="198"/>
      <c r="DI61" s="202"/>
      <c r="DJ61" s="202"/>
      <c r="DK61" s="198"/>
      <c r="DL61" s="198"/>
      <c r="DM61" s="198"/>
      <c r="DN61" s="198"/>
      <c r="DO61" s="197"/>
      <c r="DP61" s="197"/>
      <c r="DQ61" s="198"/>
      <c r="DR61" s="203">
        <f t="shared" si="2"/>
        <v>2373197</v>
      </c>
      <c r="DS61" s="26">
        <f>BG124</f>
        <v>2373197</v>
      </c>
      <c r="DT61" s="47">
        <f t="shared" si="1"/>
        <v>0</v>
      </c>
      <c r="DU61" s="26">
        <f t="shared" si="3"/>
        <v>0</v>
      </c>
    </row>
    <row r="62" spans="1:125">
      <c r="A62" s="37" t="s">
        <v>176</v>
      </c>
      <c r="B62" s="204"/>
      <c r="C62" s="205"/>
      <c r="D62" s="205"/>
      <c r="E62" s="205"/>
      <c r="F62" s="205"/>
      <c r="G62" s="205"/>
      <c r="H62" s="205"/>
      <c r="I62" s="205"/>
      <c r="J62" s="205"/>
      <c r="K62" s="205"/>
      <c r="L62" s="205"/>
      <c r="M62" s="205"/>
      <c r="N62" s="205"/>
      <c r="O62" s="205"/>
      <c r="P62" s="205"/>
      <c r="Q62" s="205"/>
      <c r="R62" s="205"/>
      <c r="S62" s="197"/>
      <c r="T62" s="197"/>
      <c r="U62" s="197"/>
      <c r="V62" s="197"/>
      <c r="W62" s="197"/>
      <c r="X62" s="197"/>
      <c r="Y62" s="197"/>
      <c r="Z62" s="197"/>
      <c r="AA62" s="197"/>
      <c r="AB62" s="197"/>
      <c r="AC62" s="197"/>
      <c r="AD62" s="197">
        <v>2378564</v>
      </c>
      <c r="AE62" s="197"/>
      <c r="AF62" s="197"/>
      <c r="AG62" s="197"/>
      <c r="AH62" s="197">
        <v>174</v>
      </c>
      <c r="AI62" s="197"/>
      <c r="AJ62" s="197"/>
      <c r="AK62" s="206"/>
      <c r="AL62" s="205"/>
      <c r="AM62" s="205"/>
      <c r="AN62" s="205"/>
      <c r="AO62" s="205"/>
      <c r="AP62" s="205"/>
      <c r="AQ62" s="205"/>
      <c r="AR62" s="205"/>
      <c r="AS62" s="205"/>
      <c r="AT62" s="205"/>
      <c r="AU62" s="205"/>
      <c r="AV62" s="205"/>
      <c r="AW62" s="205"/>
      <c r="AX62" s="205"/>
      <c r="AY62" s="205"/>
      <c r="AZ62" s="205"/>
      <c r="BA62" s="205"/>
      <c r="BB62" s="197"/>
      <c r="BC62" s="197"/>
      <c r="BD62" s="207"/>
      <c r="BE62" s="208"/>
      <c r="BF62" s="208"/>
      <c r="BG62" s="208"/>
      <c r="BH62" s="208"/>
      <c r="BI62" s="208"/>
      <c r="BJ62" s="208"/>
      <c r="BK62" s="208"/>
      <c r="BL62" s="208"/>
      <c r="BM62" s="208"/>
      <c r="BN62" s="208"/>
      <c r="BO62" s="208"/>
      <c r="BP62" s="208"/>
      <c r="BQ62" s="208"/>
      <c r="BR62" s="208"/>
      <c r="BS62" s="205"/>
      <c r="BT62" s="205"/>
      <c r="BU62" s="208"/>
      <c r="BV62" s="208"/>
      <c r="BW62" s="208"/>
      <c r="BX62" s="208"/>
      <c r="BY62" s="208"/>
      <c r="BZ62" s="205"/>
      <c r="CA62" s="205"/>
      <c r="CB62" s="205"/>
      <c r="CC62" s="205"/>
      <c r="CD62" s="205"/>
      <c r="CE62" s="208"/>
      <c r="CF62" s="208"/>
      <c r="CG62" s="208"/>
      <c r="CH62" s="208"/>
      <c r="CI62" s="208"/>
      <c r="CJ62" s="205"/>
      <c r="CK62" s="208"/>
      <c r="CL62" s="205"/>
      <c r="CM62" s="208">
        <v>0</v>
      </c>
      <c r="CN62" s="208">
        <v>0</v>
      </c>
      <c r="CO62" s="208">
        <v>0</v>
      </c>
      <c r="CP62" s="208">
        <v>0</v>
      </c>
      <c r="CQ62" s="208">
        <v>0</v>
      </c>
      <c r="CR62" s="205"/>
      <c r="CS62" s="208">
        <v>13015565</v>
      </c>
      <c r="CT62" s="205"/>
      <c r="CU62" s="206"/>
      <c r="CV62" s="205"/>
      <c r="CW62" s="205"/>
      <c r="CX62" s="205"/>
      <c r="CY62" s="205"/>
      <c r="CZ62" s="205"/>
      <c r="DA62" s="205"/>
      <c r="DB62" s="205"/>
      <c r="DC62" s="205"/>
      <c r="DD62" s="205"/>
      <c r="DE62" s="205"/>
      <c r="DF62" s="208"/>
      <c r="DG62" s="208"/>
      <c r="DH62" s="208"/>
      <c r="DI62" s="209"/>
      <c r="DJ62" s="209"/>
      <c r="DK62" s="208"/>
      <c r="DL62" s="208"/>
      <c r="DM62" s="208"/>
      <c r="DN62" s="208"/>
      <c r="DO62" s="205"/>
      <c r="DP62" s="205"/>
      <c r="DQ62" s="208"/>
      <c r="DR62" s="210">
        <f t="shared" si="2"/>
        <v>15394303</v>
      </c>
      <c r="DS62" s="26">
        <f>BH124</f>
        <v>15394303</v>
      </c>
      <c r="DT62" s="47">
        <f t="shared" si="1"/>
        <v>0</v>
      </c>
      <c r="DU62" s="26">
        <f t="shared" si="3"/>
        <v>0</v>
      </c>
    </row>
    <row r="63" spans="1:125">
      <c r="A63" s="37" t="s">
        <v>177</v>
      </c>
      <c r="B63" s="196"/>
      <c r="C63" s="197"/>
      <c r="D63" s="197"/>
      <c r="E63" s="197"/>
      <c r="F63" s="197"/>
      <c r="G63" s="197"/>
      <c r="H63" s="197"/>
      <c r="I63" s="197"/>
      <c r="J63" s="197"/>
      <c r="K63" s="197"/>
      <c r="L63" s="197"/>
      <c r="M63" s="197"/>
      <c r="N63" s="197"/>
      <c r="O63" s="197"/>
      <c r="P63" s="197"/>
      <c r="Q63" s="197"/>
      <c r="R63" s="197"/>
      <c r="S63" s="198"/>
      <c r="T63" s="199"/>
      <c r="U63" s="198">
        <v>472</v>
      </c>
      <c r="V63" s="198">
        <v>9700</v>
      </c>
      <c r="W63" s="198">
        <v>4186</v>
      </c>
      <c r="X63" s="198">
        <v>140</v>
      </c>
      <c r="Y63" s="198">
        <v>665</v>
      </c>
      <c r="Z63" s="198">
        <v>57819</v>
      </c>
      <c r="AA63" s="198">
        <v>364</v>
      </c>
      <c r="AB63" s="198">
        <v>399852</v>
      </c>
      <c r="AC63" s="198"/>
      <c r="AD63" s="198">
        <v>1155</v>
      </c>
      <c r="AE63" s="198"/>
      <c r="AF63" s="198">
        <v>80</v>
      </c>
      <c r="AG63" s="198">
        <v>24</v>
      </c>
      <c r="AH63" s="198">
        <v>569</v>
      </c>
      <c r="AI63" s="198"/>
      <c r="AJ63" s="199">
        <v>12995642</v>
      </c>
      <c r="AK63" s="200"/>
      <c r="AL63" s="197"/>
      <c r="AM63" s="197"/>
      <c r="AN63" s="197"/>
      <c r="AO63" s="197"/>
      <c r="AP63" s="197"/>
      <c r="AQ63" s="197"/>
      <c r="AR63" s="197"/>
      <c r="AS63" s="197"/>
      <c r="AT63" s="197"/>
      <c r="AU63" s="197"/>
      <c r="AV63" s="197"/>
      <c r="AW63" s="197"/>
      <c r="AX63" s="197"/>
      <c r="AY63" s="197"/>
      <c r="AZ63" s="197"/>
      <c r="BA63" s="197"/>
      <c r="BB63" s="199"/>
      <c r="BC63" s="199"/>
      <c r="BD63" s="201"/>
      <c r="BE63" s="198"/>
      <c r="BF63" s="198"/>
      <c r="BG63" s="198"/>
      <c r="BH63" s="198"/>
      <c r="BI63" s="198"/>
      <c r="BJ63" s="198"/>
      <c r="BK63" s="198"/>
      <c r="BL63" s="198"/>
      <c r="BM63" s="198"/>
      <c r="BN63" s="198"/>
      <c r="BO63" s="198"/>
      <c r="BP63" s="198"/>
      <c r="BQ63" s="198"/>
      <c r="BR63" s="198"/>
      <c r="BS63" s="197"/>
      <c r="BT63" s="197"/>
      <c r="BU63" s="198"/>
      <c r="BV63" s="198"/>
      <c r="BW63" s="198"/>
      <c r="BX63" s="198"/>
      <c r="BY63" s="198"/>
      <c r="BZ63" s="197"/>
      <c r="CA63" s="197"/>
      <c r="CB63" s="197"/>
      <c r="CC63" s="197"/>
      <c r="CD63" s="197"/>
      <c r="CE63" s="198"/>
      <c r="CF63" s="198"/>
      <c r="CG63" s="198"/>
      <c r="CH63" s="198"/>
      <c r="CI63" s="198"/>
      <c r="CJ63" s="197"/>
      <c r="CK63" s="198"/>
      <c r="CL63" s="197"/>
      <c r="CM63" s="198">
        <v>12162</v>
      </c>
      <c r="CN63" s="198">
        <v>14670</v>
      </c>
      <c r="CO63" s="198">
        <v>34643</v>
      </c>
      <c r="CP63" s="198">
        <v>88102</v>
      </c>
      <c r="CQ63" s="198">
        <v>366441</v>
      </c>
      <c r="CR63" s="197"/>
      <c r="CS63" s="198"/>
      <c r="CT63" s="197"/>
      <c r="CU63" s="200"/>
      <c r="CV63" s="197"/>
      <c r="CW63" s="197"/>
      <c r="CX63" s="197"/>
      <c r="CY63" s="197"/>
      <c r="CZ63" s="197"/>
      <c r="DA63" s="197"/>
      <c r="DB63" s="197"/>
      <c r="DC63" s="197"/>
      <c r="DD63" s="197"/>
      <c r="DE63" s="197"/>
      <c r="DF63" s="198"/>
      <c r="DG63" s="198"/>
      <c r="DH63" s="198"/>
      <c r="DI63" s="202"/>
      <c r="DJ63" s="202"/>
      <c r="DK63" s="198"/>
      <c r="DL63" s="198"/>
      <c r="DM63" s="198"/>
      <c r="DN63" s="198"/>
      <c r="DO63" s="197"/>
      <c r="DP63" s="197"/>
      <c r="DQ63" s="198"/>
      <c r="DR63" s="203">
        <f t="shared" si="2"/>
        <v>13986686</v>
      </c>
      <c r="DS63" s="26">
        <f>BI124</f>
        <v>13986686</v>
      </c>
      <c r="DT63" s="47">
        <f t="shared" si="1"/>
        <v>0</v>
      </c>
      <c r="DU63" s="26">
        <f t="shared" si="3"/>
        <v>0</v>
      </c>
    </row>
    <row r="64" spans="1:125">
      <c r="A64" s="37" t="s">
        <v>178</v>
      </c>
      <c r="B64" s="204"/>
      <c r="C64" s="205"/>
      <c r="D64" s="205"/>
      <c r="E64" s="205"/>
      <c r="F64" s="205"/>
      <c r="G64" s="205"/>
      <c r="H64" s="205"/>
      <c r="I64" s="205"/>
      <c r="J64" s="205"/>
      <c r="K64" s="205"/>
      <c r="L64" s="205"/>
      <c r="M64" s="205"/>
      <c r="N64" s="205"/>
      <c r="O64" s="205"/>
      <c r="P64" s="205"/>
      <c r="Q64" s="205"/>
      <c r="R64" s="205"/>
      <c r="S64" s="197"/>
      <c r="T64" s="197"/>
      <c r="U64" s="197"/>
      <c r="V64" s="197">
        <v>8937</v>
      </c>
      <c r="W64" s="197">
        <v>5622</v>
      </c>
      <c r="X64" s="197"/>
      <c r="Y64" s="197">
        <v>11539</v>
      </c>
      <c r="Z64" s="197"/>
      <c r="AA64" s="197">
        <v>52877</v>
      </c>
      <c r="AB64" s="197">
        <v>18688</v>
      </c>
      <c r="AC64" s="197"/>
      <c r="AD64" s="197">
        <v>5609</v>
      </c>
      <c r="AE64" s="197">
        <v>72434</v>
      </c>
      <c r="AF64" s="197">
        <v>12727</v>
      </c>
      <c r="AG64" s="197">
        <v>404</v>
      </c>
      <c r="AH64" s="197"/>
      <c r="AI64" s="197"/>
      <c r="AJ64" s="197"/>
      <c r="AK64" s="206"/>
      <c r="AL64" s="205"/>
      <c r="AM64" s="205"/>
      <c r="AN64" s="205"/>
      <c r="AO64" s="205"/>
      <c r="AP64" s="205"/>
      <c r="AQ64" s="205"/>
      <c r="AR64" s="205"/>
      <c r="AS64" s="205"/>
      <c r="AT64" s="205"/>
      <c r="AU64" s="205"/>
      <c r="AV64" s="205"/>
      <c r="AW64" s="205"/>
      <c r="AX64" s="205"/>
      <c r="AY64" s="205"/>
      <c r="AZ64" s="205"/>
      <c r="BA64" s="205"/>
      <c r="BB64" s="197"/>
      <c r="BC64" s="197"/>
      <c r="BD64" s="207"/>
      <c r="BE64" s="208"/>
      <c r="BF64" s="208"/>
      <c r="BG64" s="208"/>
      <c r="BH64" s="208"/>
      <c r="BI64" s="208"/>
      <c r="BJ64" s="208"/>
      <c r="BK64" s="208"/>
      <c r="BL64" s="208"/>
      <c r="BM64" s="208"/>
      <c r="BN64" s="208"/>
      <c r="BO64" s="208"/>
      <c r="BP64" s="208"/>
      <c r="BQ64" s="208"/>
      <c r="BR64" s="208"/>
      <c r="BS64" s="205"/>
      <c r="BT64" s="205"/>
      <c r="BU64" s="208"/>
      <c r="BV64" s="208"/>
      <c r="BW64" s="208"/>
      <c r="BX64" s="208"/>
      <c r="BY64" s="208"/>
      <c r="BZ64" s="205"/>
      <c r="CA64" s="205"/>
      <c r="CB64" s="205"/>
      <c r="CC64" s="205"/>
      <c r="CD64" s="205"/>
      <c r="CE64" s="208"/>
      <c r="CF64" s="208"/>
      <c r="CG64" s="208"/>
      <c r="CH64" s="208"/>
      <c r="CI64" s="208"/>
      <c r="CJ64" s="205"/>
      <c r="CK64" s="208"/>
      <c r="CL64" s="205"/>
      <c r="CM64" s="208">
        <v>73236</v>
      </c>
      <c r="CN64" s="208">
        <v>156962</v>
      </c>
      <c r="CO64" s="208">
        <v>327122</v>
      </c>
      <c r="CP64" s="208">
        <v>595053</v>
      </c>
      <c r="CQ64" s="208">
        <v>1474996</v>
      </c>
      <c r="CR64" s="205"/>
      <c r="CS64" s="208"/>
      <c r="CT64" s="205"/>
      <c r="CU64" s="206"/>
      <c r="CV64" s="205"/>
      <c r="CW64" s="205"/>
      <c r="CX64" s="205"/>
      <c r="CY64" s="205"/>
      <c r="CZ64" s="205"/>
      <c r="DA64" s="205"/>
      <c r="DB64" s="205"/>
      <c r="DC64" s="205"/>
      <c r="DD64" s="205"/>
      <c r="DE64" s="205"/>
      <c r="DF64" s="208"/>
      <c r="DG64" s="208"/>
      <c r="DH64" s="208"/>
      <c r="DI64" s="209"/>
      <c r="DJ64" s="209"/>
      <c r="DK64" s="208"/>
      <c r="DL64" s="208"/>
      <c r="DM64" s="208">
        <v>441217</v>
      </c>
      <c r="DN64" s="208"/>
      <c r="DO64" s="205"/>
      <c r="DP64" s="205"/>
      <c r="DQ64" s="208"/>
      <c r="DR64" s="210">
        <f t="shared" si="2"/>
        <v>3257423</v>
      </c>
      <c r="DS64" s="26">
        <f>BJ124</f>
        <v>3257423</v>
      </c>
      <c r="DT64" s="47">
        <f t="shared" si="1"/>
        <v>0</v>
      </c>
      <c r="DU64" s="26">
        <f t="shared" si="3"/>
        <v>441217</v>
      </c>
    </row>
    <row r="65" spans="1:125">
      <c r="A65" s="37" t="s">
        <v>179</v>
      </c>
      <c r="B65" s="196"/>
      <c r="C65" s="197"/>
      <c r="D65" s="197"/>
      <c r="E65" s="197"/>
      <c r="F65" s="197"/>
      <c r="G65" s="197"/>
      <c r="H65" s="197"/>
      <c r="I65" s="197"/>
      <c r="J65" s="197"/>
      <c r="K65" s="197"/>
      <c r="L65" s="197"/>
      <c r="M65" s="197"/>
      <c r="N65" s="197"/>
      <c r="O65" s="197"/>
      <c r="P65" s="197"/>
      <c r="Q65" s="197"/>
      <c r="R65" s="197"/>
      <c r="S65" s="198">
        <v>13665</v>
      </c>
      <c r="T65" s="199">
        <v>3173</v>
      </c>
      <c r="U65" s="198">
        <v>220355</v>
      </c>
      <c r="V65" s="198">
        <v>71085</v>
      </c>
      <c r="W65" s="198">
        <v>30322</v>
      </c>
      <c r="X65" s="198">
        <v>3708</v>
      </c>
      <c r="Y65" s="198">
        <v>98715</v>
      </c>
      <c r="Z65" s="198">
        <v>132734</v>
      </c>
      <c r="AA65" s="198">
        <v>18314</v>
      </c>
      <c r="AB65" s="198">
        <v>63922</v>
      </c>
      <c r="AC65" s="198">
        <v>1986</v>
      </c>
      <c r="AD65" s="198">
        <v>184613</v>
      </c>
      <c r="AE65" s="198">
        <v>186568</v>
      </c>
      <c r="AF65" s="198">
        <v>13925</v>
      </c>
      <c r="AG65" s="198">
        <v>10973</v>
      </c>
      <c r="AH65" s="198">
        <v>26112</v>
      </c>
      <c r="AI65" s="198"/>
      <c r="AJ65" s="199"/>
      <c r="AK65" s="200"/>
      <c r="AL65" s="197"/>
      <c r="AM65" s="197"/>
      <c r="AN65" s="197"/>
      <c r="AO65" s="197"/>
      <c r="AP65" s="197"/>
      <c r="AQ65" s="197"/>
      <c r="AR65" s="197"/>
      <c r="AS65" s="197"/>
      <c r="AT65" s="197"/>
      <c r="AU65" s="197"/>
      <c r="AV65" s="197"/>
      <c r="AW65" s="197"/>
      <c r="AX65" s="197"/>
      <c r="AY65" s="197"/>
      <c r="AZ65" s="197"/>
      <c r="BA65" s="197"/>
      <c r="BB65" s="199"/>
      <c r="BC65" s="199"/>
      <c r="BD65" s="201"/>
      <c r="BE65" s="198"/>
      <c r="BF65" s="198"/>
      <c r="BG65" s="198"/>
      <c r="BH65" s="198"/>
      <c r="BI65" s="198"/>
      <c r="BJ65" s="198"/>
      <c r="BK65" s="198"/>
      <c r="BL65" s="198"/>
      <c r="BM65" s="198"/>
      <c r="BN65" s="198"/>
      <c r="BO65" s="198"/>
      <c r="BP65" s="198"/>
      <c r="BQ65" s="198"/>
      <c r="BR65" s="198"/>
      <c r="BS65" s="197"/>
      <c r="BT65" s="197"/>
      <c r="BU65" s="198"/>
      <c r="BV65" s="198"/>
      <c r="BW65" s="198"/>
      <c r="BX65" s="198"/>
      <c r="BY65" s="198"/>
      <c r="BZ65" s="197"/>
      <c r="CA65" s="197"/>
      <c r="CB65" s="197"/>
      <c r="CC65" s="197"/>
      <c r="CD65" s="197"/>
      <c r="CE65" s="198"/>
      <c r="CF65" s="198"/>
      <c r="CG65" s="198"/>
      <c r="CH65" s="198"/>
      <c r="CI65" s="198"/>
      <c r="CJ65" s="197"/>
      <c r="CK65" s="198"/>
      <c r="CL65" s="197"/>
      <c r="CM65" s="198">
        <v>248437</v>
      </c>
      <c r="CN65" s="198">
        <v>568137</v>
      </c>
      <c r="CO65" s="198">
        <v>941219</v>
      </c>
      <c r="CP65" s="198">
        <v>1488860</v>
      </c>
      <c r="CQ65" s="198">
        <v>2654228</v>
      </c>
      <c r="CR65" s="197"/>
      <c r="CS65" s="198"/>
      <c r="CT65" s="197"/>
      <c r="CU65" s="200"/>
      <c r="CV65" s="197"/>
      <c r="CW65" s="197"/>
      <c r="CX65" s="197"/>
      <c r="CY65" s="197"/>
      <c r="CZ65" s="197"/>
      <c r="DA65" s="197"/>
      <c r="DB65" s="197"/>
      <c r="DC65" s="197"/>
      <c r="DD65" s="197"/>
      <c r="DE65" s="197"/>
      <c r="DF65" s="198"/>
      <c r="DG65" s="198"/>
      <c r="DH65" s="198"/>
      <c r="DI65" s="202"/>
      <c r="DJ65" s="202"/>
      <c r="DK65" s="198"/>
      <c r="DL65" s="198"/>
      <c r="DM65" s="198"/>
      <c r="DN65" s="198"/>
      <c r="DO65" s="197"/>
      <c r="DP65" s="197"/>
      <c r="DQ65" s="198"/>
      <c r="DR65" s="203">
        <f t="shared" si="2"/>
        <v>6981051</v>
      </c>
      <c r="DS65" s="26">
        <f>BK124</f>
        <v>6981051</v>
      </c>
      <c r="DT65" s="47">
        <f t="shared" si="1"/>
        <v>0</v>
      </c>
      <c r="DU65" s="26">
        <f t="shared" si="3"/>
        <v>0</v>
      </c>
    </row>
    <row r="66" spans="1:125">
      <c r="A66" s="37" t="s">
        <v>180</v>
      </c>
      <c r="B66" s="204"/>
      <c r="C66" s="205"/>
      <c r="D66" s="205"/>
      <c r="E66" s="205"/>
      <c r="F66" s="205"/>
      <c r="G66" s="205"/>
      <c r="H66" s="205"/>
      <c r="I66" s="205"/>
      <c r="J66" s="205"/>
      <c r="K66" s="205"/>
      <c r="L66" s="205"/>
      <c r="M66" s="205"/>
      <c r="N66" s="205"/>
      <c r="O66" s="205"/>
      <c r="P66" s="205"/>
      <c r="Q66" s="205"/>
      <c r="R66" s="205"/>
      <c r="S66" s="197">
        <v>48204</v>
      </c>
      <c r="T66" s="197">
        <v>4173</v>
      </c>
      <c r="U66" s="197">
        <v>1800888</v>
      </c>
      <c r="V66" s="197">
        <v>73034</v>
      </c>
      <c r="W66" s="197">
        <v>34950</v>
      </c>
      <c r="X66" s="197">
        <v>56181</v>
      </c>
      <c r="Y66" s="197">
        <v>183033</v>
      </c>
      <c r="Z66" s="197">
        <v>225848</v>
      </c>
      <c r="AA66" s="197">
        <v>23736</v>
      </c>
      <c r="AB66" s="197">
        <v>103629</v>
      </c>
      <c r="AC66" s="197">
        <v>8083</v>
      </c>
      <c r="AD66" s="197">
        <v>367763</v>
      </c>
      <c r="AE66" s="197">
        <v>56244</v>
      </c>
      <c r="AF66" s="197">
        <v>7155</v>
      </c>
      <c r="AG66" s="197">
        <v>35786</v>
      </c>
      <c r="AH66" s="197">
        <v>28176</v>
      </c>
      <c r="AI66" s="197"/>
      <c r="AJ66" s="197"/>
      <c r="AK66" s="206"/>
      <c r="AL66" s="205"/>
      <c r="AM66" s="205"/>
      <c r="AN66" s="205"/>
      <c r="AO66" s="205"/>
      <c r="AP66" s="205"/>
      <c r="AQ66" s="205"/>
      <c r="AR66" s="205"/>
      <c r="AS66" s="205"/>
      <c r="AT66" s="205"/>
      <c r="AU66" s="205"/>
      <c r="AV66" s="205"/>
      <c r="AW66" s="205"/>
      <c r="AX66" s="205"/>
      <c r="AY66" s="205"/>
      <c r="AZ66" s="205"/>
      <c r="BA66" s="205"/>
      <c r="BB66" s="197"/>
      <c r="BC66" s="197"/>
      <c r="BD66" s="207"/>
      <c r="BE66" s="208"/>
      <c r="BF66" s="208"/>
      <c r="BG66" s="208"/>
      <c r="BH66" s="208"/>
      <c r="BI66" s="208"/>
      <c r="BJ66" s="208"/>
      <c r="BK66" s="208"/>
      <c r="BL66" s="208"/>
      <c r="BM66" s="208"/>
      <c r="BN66" s="208"/>
      <c r="BO66" s="208"/>
      <c r="BP66" s="208"/>
      <c r="BQ66" s="208"/>
      <c r="BR66" s="208"/>
      <c r="BS66" s="205"/>
      <c r="BT66" s="205"/>
      <c r="BU66" s="208"/>
      <c r="BV66" s="208"/>
      <c r="BW66" s="208"/>
      <c r="BX66" s="208"/>
      <c r="BY66" s="208"/>
      <c r="BZ66" s="205"/>
      <c r="CA66" s="205"/>
      <c r="CB66" s="205"/>
      <c r="CC66" s="205"/>
      <c r="CD66" s="205"/>
      <c r="CE66" s="208"/>
      <c r="CF66" s="208"/>
      <c r="CG66" s="208"/>
      <c r="CH66" s="208"/>
      <c r="CI66" s="208"/>
      <c r="CJ66" s="205"/>
      <c r="CK66" s="208"/>
      <c r="CL66" s="205"/>
      <c r="CM66" s="208">
        <v>150</v>
      </c>
      <c r="CN66" s="208">
        <v>28</v>
      </c>
      <c r="CO66" s="208">
        <v>6661</v>
      </c>
      <c r="CP66" s="208">
        <v>7715</v>
      </c>
      <c r="CQ66" s="208">
        <v>189034</v>
      </c>
      <c r="CR66" s="205"/>
      <c r="CS66" s="208"/>
      <c r="CT66" s="205"/>
      <c r="CU66" s="206"/>
      <c r="CV66" s="205"/>
      <c r="CW66" s="205"/>
      <c r="CX66" s="205"/>
      <c r="CY66" s="205"/>
      <c r="CZ66" s="205"/>
      <c r="DA66" s="205"/>
      <c r="DB66" s="205"/>
      <c r="DC66" s="205"/>
      <c r="DD66" s="205"/>
      <c r="DE66" s="205"/>
      <c r="DF66" s="208"/>
      <c r="DG66" s="208"/>
      <c r="DH66" s="208"/>
      <c r="DI66" s="209"/>
      <c r="DJ66" s="209"/>
      <c r="DK66" s="208"/>
      <c r="DL66" s="208"/>
      <c r="DM66" s="208"/>
      <c r="DN66" s="208">
        <v>892806</v>
      </c>
      <c r="DO66" s="205"/>
      <c r="DP66" s="205"/>
      <c r="DQ66" s="208"/>
      <c r="DR66" s="210">
        <f t="shared" si="2"/>
        <v>4153277</v>
      </c>
      <c r="DS66" s="26">
        <f>BL124</f>
        <v>4153277</v>
      </c>
      <c r="DT66" s="47">
        <f t="shared" si="1"/>
        <v>0</v>
      </c>
      <c r="DU66" s="26">
        <f t="shared" si="3"/>
        <v>892806</v>
      </c>
    </row>
    <row r="67" spans="1:125">
      <c r="A67" s="37" t="s">
        <v>181</v>
      </c>
      <c r="B67" s="196"/>
      <c r="C67" s="197"/>
      <c r="D67" s="197"/>
      <c r="E67" s="197"/>
      <c r="F67" s="197"/>
      <c r="G67" s="197"/>
      <c r="H67" s="197"/>
      <c r="I67" s="197"/>
      <c r="J67" s="197"/>
      <c r="K67" s="197"/>
      <c r="L67" s="197"/>
      <c r="M67" s="197"/>
      <c r="N67" s="197"/>
      <c r="O67" s="197"/>
      <c r="P67" s="197"/>
      <c r="Q67" s="197"/>
      <c r="R67" s="197"/>
      <c r="S67" s="198">
        <v>40272</v>
      </c>
      <c r="T67" s="199"/>
      <c r="U67" s="198">
        <v>2521177</v>
      </c>
      <c r="V67" s="198">
        <v>294725</v>
      </c>
      <c r="W67" s="198">
        <v>67334</v>
      </c>
      <c r="X67" s="198">
        <v>364533</v>
      </c>
      <c r="Y67" s="198">
        <v>515756</v>
      </c>
      <c r="Z67" s="198">
        <v>2163839</v>
      </c>
      <c r="AA67" s="198">
        <v>221017</v>
      </c>
      <c r="AB67" s="198">
        <v>271649</v>
      </c>
      <c r="AC67" s="198">
        <v>550219</v>
      </c>
      <c r="AD67" s="198">
        <v>677810</v>
      </c>
      <c r="AE67" s="198">
        <v>752216</v>
      </c>
      <c r="AF67" s="198">
        <v>199514</v>
      </c>
      <c r="AG67" s="198">
        <v>211424</v>
      </c>
      <c r="AH67" s="198">
        <v>243297</v>
      </c>
      <c r="AI67" s="198">
        <v>57763</v>
      </c>
      <c r="AJ67" s="199"/>
      <c r="AK67" s="200"/>
      <c r="AL67" s="197"/>
      <c r="AM67" s="197"/>
      <c r="AN67" s="197"/>
      <c r="AO67" s="197"/>
      <c r="AP67" s="197"/>
      <c r="AQ67" s="197"/>
      <c r="AR67" s="197"/>
      <c r="AS67" s="197"/>
      <c r="AT67" s="197"/>
      <c r="AU67" s="197"/>
      <c r="AV67" s="197"/>
      <c r="AW67" s="197"/>
      <c r="AX67" s="197"/>
      <c r="AY67" s="197"/>
      <c r="AZ67" s="197"/>
      <c r="BA67" s="197"/>
      <c r="BB67" s="199"/>
      <c r="BC67" s="199"/>
      <c r="BD67" s="201"/>
      <c r="BE67" s="198"/>
      <c r="BF67" s="198"/>
      <c r="BG67" s="198"/>
      <c r="BH67" s="198"/>
      <c r="BI67" s="198"/>
      <c r="BJ67" s="198"/>
      <c r="BK67" s="198"/>
      <c r="BL67" s="198"/>
      <c r="BM67" s="198"/>
      <c r="BN67" s="198"/>
      <c r="BO67" s="198"/>
      <c r="BP67" s="198"/>
      <c r="BQ67" s="198"/>
      <c r="BR67" s="198"/>
      <c r="BS67" s="197"/>
      <c r="BT67" s="197"/>
      <c r="BU67" s="198"/>
      <c r="BV67" s="198"/>
      <c r="BW67" s="198"/>
      <c r="BX67" s="198"/>
      <c r="BY67" s="198"/>
      <c r="BZ67" s="197"/>
      <c r="CA67" s="197"/>
      <c r="CB67" s="197"/>
      <c r="CC67" s="197"/>
      <c r="CD67" s="197"/>
      <c r="CE67" s="198"/>
      <c r="CF67" s="198"/>
      <c r="CG67" s="198"/>
      <c r="CH67" s="198"/>
      <c r="CI67" s="198"/>
      <c r="CJ67" s="197"/>
      <c r="CK67" s="198"/>
      <c r="CL67" s="197"/>
      <c r="CM67" s="198">
        <v>521855</v>
      </c>
      <c r="CN67" s="198">
        <v>154697</v>
      </c>
      <c r="CO67" s="198">
        <v>554044</v>
      </c>
      <c r="CP67" s="198">
        <v>1305300</v>
      </c>
      <c r="CQ67" s="198">
        <v>9876467</v>
      </c>
      <c r="CR67" s="197"/>
      <c r="CS67" s="198"/>
      <c r="CT67" s="197"/>
      <c r="CU67" s="200"/>
      <c r="CV67" s="197"/>
      <c r="CW67" s="197"/>
      <c r="CX67" s="197"/>
      <c r="CY67" s="197"/>
      <c r="CZ67" s="197"/>
      <c r="DA67" s="197"/>
      <c r="DB67" s="197"/>
      <c r="DC67" s="197"/>
      <c r="DD67" s="197"/>
      <c r="DE67" s="197"/>
      <c r="DF67" s="198"/>
      <c r="DG67" s="198"/>
      <c r="DH67" s="198"/>
      <c r="DI67" s="202"/>
      <c r="DJ67" s="202"/>
      <c r="DK67" s="198"/>
      <c r="DL67" s="198"/>
      <c r="DM67" s="198"/>
      <c r="DN67" s="198"/>
      <c r="DO67" s="197"/>
      <c r="DP67" s="197"/>
      <c r="DQ67" s="198"/>
      <c r="DR67" s="203">
        <f t="shared" si="2"/>
        <v>21564908</v>
      </c>
      <c r="DS67" s="26">
        <f>BM124</f>
        <v>21564908</v>
      </c>
      <c r="DT67" s="47">
        <f t="shared" si="1"/>
        <v>0</v>
      </c>
    </row>
    <row r="68" spans="1:125">
      <c r="A68" s="37" t="s">
        <v>182</v>
      </c>
      <c r="B68" s="204"/>
      <c r="C68" s="205"/>
      <c r="D68" s="205"/>
      <c r="E68" s="205"/>
      <c r="F68" s="205"/>
      <c r="G68" s="205"/>
      <c r="H68" s="205"/>
      <c r="I68" s="205"/>
      <c r="J68" s="205"/>
      <c r="K68" s="205"/>
      <c r="L68" s="205"/>
      <c r="M68" s="205"/>
      <c r="N68" s="205"/>
      <c r="O68" s="205"/>
      <c r="P68" s="205"/>
      <c r="Q68" s="205"/>
      <c r="R68" s="205"/>
      <c r="S68" s="197"/>
      <c r="T68" s="197"/>
      <c r="U68" s="197"/>
      <c r="V68" s="197"/>
      <c r="W68" s="197"/>
      <c r="X68" s="197"/>
      <c r="Y68" s="197"/>
      <c r="Z68" s="197"/>
      <c r="AA68" s="197"/>
      <c r="AB68" s="197"/>
      <c r="AC68" s="197"/>
      <c r="AD68" s="197"/>
      <c r="AE68" s="197"/>
      <c r="AF68" s="197">
        <v>798</v>
      </c>
      <c r="AG68" s="197">
        <v>2</v>
      </c>
      <c r="AH68" s="197"/>
      <c r="AI68" s="197"/>
      <c r="AJ68" s="197"/>
      <c r="AK68" s="206"/>
      <c r="AL68" s="205"/>
      <c r="AM68" s="205"/>
      <c r="AN68" s="205"/>
      <c r="AO68" s="205"/>
      <c r="AP68" s="205"/>
      <c r="AQ68" s="205"/>
      <c r="AR68" s="205"/>
      <c r="AS68" s="205"/>
      <c r="AT68" s="205"/>
      <c r="AU68" s="205"/>
      <c r="AV68" s="205"/>
      <c r="AW68" s="205"/>
      <c r="AX68" s="205"/>
      <c r="AY68" s="205"/>
      <c r="AZ68" s="205"/>
      <c r="BA68" s="205"/>
      <c r="BB68" s="197"/>
      <c r="BC68" s="197"/>
      <c r="BD68" s="207"/>
      <c r="BE68" s="208"/>
      <c r="BF68" s="208"/>
      <c r="BG68" s="208"/>
      <c r="BH68" s="208"/>
      <c r="BI68" s="208"/>
      <c r="BJ68" s="208"/>
      <c r="BK68" s="208"/>
      <c r="BL68" s="208"/>
      <c r="BM68" s="208"/>
      <c r="BN68" s="208"/>
      <c r="BO68" s="208"/>
      <c r="BP68" s="208"/>
      <c r="BQ68" s="208"/>
      <c r="BR68" s="208"/>
      <c r="BS68" s="205"/>
      <c r="BT68" s="205"/>
      <c r="BU68" s="208"/>
      <c r="BV68" s="208"/>
      <c r="BW68" s="208"/>
      <c r="BX68" s="208"/>
      <c r="BY68" s="208"/>
      <c r="BZ68" s="205"/>
      <c r="CA68" s="205"/>
      <c r="CB68" s="205"/>
      <c r="CC68" s="205"/>
      <c r="CD68" s="205"/>
      <c r="CE68" s="208"/>
      <c r="CF68" s="208"/>
      <c r="CG68" s="208"/>
      <c r="CH68" s="208"/>
      <c r="CI68" s="208"/>
      <c r="CJ68" s="205"/>
      <c r="CK68" s="208"/>
      <c r="CL68" s="205"/>
      <c r="CM68" s="208">
        <v>364</v>
      </c>
      <c r="CN68" s="208">
        <v>347</v>
      </c>
      <c r="CO68" s="208">
        <v>1734</v>
      </c>
      <c r="CP68" s="208">
        <v>2272</v>
      </c>
      <c r="CQ68" s="208">
        <v>16203</v>
      </c>
      <c r="CR68" s="205">
        <v>13263699</v>
      </c>
      <c r="CS68" s="208"/>
      <c r="CT68" s="205"/>
      <c r="CU68" s="206"/>
      <c r="CV68" s="205"/>
      <c r="CW68" s="205"/>
      <c r="CX68" s="205"/>
      <c r="CY68" s="205"/>
      <c r="CZ68" s="205"/>
      <c r="DA68" s="205"/>
      <c r="DB68" s="205"/>
      <c r="DC68" s="205"/>
      <c r="DD68" s="205"/>
      <c r="DE68" s="205"/>
      <c r="DF68" s="208"/>
      <c r="DG68" s="208"/>
      <c r="DH68" s="208"/>
      <c r="DI68" s="209"/>
      <c r="DJ68" s="209"/>
      <c r="DK68" s="208"/>
      <c r="DL68" s="208"/>
      <c r="DM68" s="208"/>
      <c r="DN68" s="208"/>
      <c r="DO68" s="205"/>
      <c r="DP68" s="205"/>
      <c r="DQ68" s="208"/>
      <c r="DR68" s="210">
        <f t="shared" ref="DR68:DR99" si="4">SUM(B68:DQ68)</f>
        <v>13285419</v>
      </c>
      <c r="DS68" s="26">
        <f>BN124</f>
        <v>13285419</v>
      </c>
      <c r="DT68" s="47">
        <f t="shared" si="1"/>
        <v>0</v>
      </c>
    </row>
    <row r="69" spans="1:125">
      <c r="A69" s="37" t="s">
        <v>183</v>
      </c>
      <c r="B69" s="196"/>
      <c r="C69" s="197"/>
      <c r="D69" s="197"/>
      <c r="E69" s="197"/>
      <c r="F69" s="197"/>
      <c r="G69" s="197"/>
      <c r="H69" s="197"/>
      <c r="I69" s="197"/>
      <c r="J69" s="197"/>
      <c r="K69" s="197"/>
      <c r="L69" s="197"/>
      <c r="M69" s="197"/>
      <c r="N69" s="197"/>
      <c r="O69" s="197"/>
      <c r="P69" s="197"/>
      <c r="Q69" s="197"/>
      <c r="R69" s="197"/>
      <c r="S69" s="198"/>
      <c r="T69" s="199"/>
      <c r="U69" s="198"/>
      <c r="V69" s="198"/>
      <c r="W69" s="198"/>
      <c r="X69" s="198"/>
      <c r="Y69" s="198">
        <v>1284</v>
      </c>
      <c r="Z69" s="198"/>
      <c r="AA69" s="198"/>
      <c r="AB69" s="198"/>
      <c r="AC69" s="198"/>
      <c r="AD69" s="198"/>
      <c r="AE69" s="198"/>
      <c r="AF69" s="198"/>
      <c r="AG69" s="198"/>
      <c r="AH69" s="198"/>
      <c r="AI69" s="198"/>
      <c r="AJ69" s="199"/>
      <c r="AK69" s="200"/>
      <c r="AL69" s="197"/>
      <c r="AM69" s="197"/>
      <c r="AN69" s="197"/>
      <c r="AO69" s="197"/>
      <c r="AP69" s="197"/>
      <c r="AQ69" s="197"/>
      <c r="AR69" s="197"/>
      <c r="AS69" s="197"/>
      <c r="AT69" s="197"/>
      <c r="AU69" s="197"/>
      <c r="AV69" s="197"/>
      <c r="AW69" s="197"/>
      <c r="AX69" s="197"/>
      <c r="AY69" s="197"/>
      <c r="AZ69" s="197"/>
      <c r="BA69" s="197"/>
      <c r="BB69" s="199"/>
      <c r="BC69" s="199"/>
      <c r="BD69" s="201"/>
      <c r="BE69" s="198"/>
      <c r="BF69" s="198"/>
      <c r="BG69" s="198"/>
      <c r="BH69" s="198"/>
      <c r="BI69" s="198"/>
      <c r="BJ69" s="198"/>
      <c r="BK69" s="198"/>
      <c r="BL69" s="198"/>
      <c r="BM69" s="198"/>
      <c r="BN69" s="198"/>
      <c r="BO69" s="198"/>
      <c r="BP69" s="198"/>
      <c r="BQ69" s="198"/>
      <c r="BR69" s="198"/>
      <c r="BS69" s="197"/>
      <c r="BT69" s="197"/>
      <c r="BU69" s="198"/>
      <c r="BV69" s="198"/>
      <c r="BW69" s="198"/>
      <c r="BX69" s="198"/>
      <c r="BY69" s="198"/>
      <c r="BZ69" s="197"/>
      <c r="CA69" s="197"/>
      <c r="CB69" s="197"/>
      <c r="CC69" s="197"/>
      <c r="CD69" s="197"/>
      <c r="CE69" s="198"/>
      <c r="CF69" s="198"/>
      <c r="CG69" s="198"/>
      <c r="CH69" s="198"/>
      <c r="CI69" s="198"/>
      <c r="CJ69" s="197"/>
      <c r="CK69" s="198"/>
      <c r="CL69" s="197"/>
      <c r="CM69" s="198">
        <v>60444</v>
      </c>
      <c r="CN69" s="198">
        <v>125220</v>
      </c>
      <c r="CO69" s="198">
        <v>212569</v>
      </c>
      <c r="CP69" s="198">
        <v>253758</v>
      </c>
      <c r="CQ69" s="198">
        <v>975208</v>
      </c>
      <c r="CR69" s="197">
        <v>4731172</v>
      </c>
      <c r="CS69" s="198"/>
      <c r="CT69" s="197"/>
      <c r="CU69" s="200"/>
      <c r="CV69" s="197"/>
      <c r="CW69" s="197"/>
      <c r="CX69" s="197"/>
      <c r="CY69" s="197"/>
      <c r="CZ69" s="197"/>
      <c r="DA69" s="197"/>
      <c r="DB69" s="197"/>
      <c r="DC69" s="197"/>
      <c r="DD69" s="197"/>
      <c r="DE69" s="197"/>
      <c r="DF69" s="198"/>
      <c r="DG69" s="198"/>
      <c r="DH69" s="198"/>
      <c r="DI69" s="202"/>
      <c r="DJ69" s="202"/>
      <c r="DK69" s="198"/>
      <c r="DL69" s="198"/>
      <c r="DM69" s="198"/>
      <c r="DN69" s="198"/>
      <c r="DO69" s="197"/>
      <c r="DP69" s="197"/>
      <c r="DQ69" s="198"/>
      <c r="DR69" s="203">
        <f t="shared" si="4"/>
        <v>6359655</v>
      </c>
      <c r="DS69" s="26">
        <f>BO124</f>
        <v>6359655</v>
      </c>
      <c r="DT69" s="47">
        <f t="shared" ref="DT69:DT124" si="5">DR69-DS69</f>
        <v>0</v>
      </c>
    </row>
    <row r="70" spans="1:125">
      <c r="A70" s="37" t="s">
        <v>184</v>
      </c>
      <c r="B70" s="204"/>
      <c r="C70" s="205"/>
      <c r="D70" s="205"/>
      <c r="E70" s="205"/>
      <c r="F70" s="205"/>
      <c r="G70" s="205"/>
      <c r="H70" s="205"/>
      <c r="I70" s="205"/>
      <c r="J70" s="205"/>
      <c r="K70" s="205"/>
      <c r="L70" s="205"/>
      <c r="M70" s="205"/>
      <c r="N70" s="205"/>
      <c r="O70" s="205"/>
      <c r="P70" s="205"/>
      <c r="Q70" s="205"/>
      <c r="R70" s="205"/>
      <c r="S70" s="197"/>
      <c r="T70" s="197"/>
      <c r="U70" s="197"/>
      <c r="V70" s="197"/>
      <c r="W70" s="197"/>
      <c r="X70" s="197"/>
      <c r="Y70" s="197"/>
      <c r="Z70" s="197"/>
      <c r="AA70" s="197"/>
      <c r="AB70" s="197"/>
      <c r="AC70" s="197"/>
      <c r="AD70" s="197"/>
      <c r="AE70" s="197"/>
      <c r="AF70" s="197"/>
      <c r="AG70" s="197"/>
      <c r="AH70" s="197"/>
      <c r="AI70" s="197"/>
      <c r="AJ70" s="197"/>
      <c r="AK70" s="206"/>
      <c r="AL70" s="205"/>
      <c r="AM70" s="205"/>
      <c r="AN70" s="205"/>
      <c r="AO70" s="205"/>
      <c r="AP70" s="205"/>
      <c r="AQ70" s="205"/>
      <c r="AR70" s="205"/>
      <c r="AS70" s="205"/>
      <c r="AT70" s="205"/>
      <c r="AU70" s="205"/>
      <c r="AV70" s="205"/>
      <c r="AW70" s="205"/>
      <c r="AX70" s="205"/>
      <c r="AY70" s="205"/>
      <c r="AZ70" s="205"/>
      <c r="BA70" s="205"/>
      <c r="BB70" s="197"/>
      <c r="BC70" s="197"/>
      <c r="BD70" s="207"/>
      <c r="BE70" s="208"/>
      <c r="BF70" s="208"/>
      <c r="BG70" s="208"/>
      <c r="BH70" s="208"/>
      <c r="BI70" s="208"/>
      <c r="BJ70" s="208"/>
      <c r="BK70" s="208"/>
      <c r="BL70" s="208"/>
      <c r="BM70" s="208"/>
      <c r="BN70" s="208"/>
      <c r="BO70" s="208"/>
      <c r="BP70" s="208"/>
      <c r="BQ70" s="208"/>
      <c r="BR70" s="208"/>
      <c r="BS70" s="205"/>
      <c r="BT70" s="205"/>
      <c r="BU70" s="208"/>
      <c r="BV70" s="208"/>
      <c r="BW70" s="208"/>
      <c r="BX70" s="208"/>
      <c r="BY70" s="208"/>
      <c r="BZ70" s="205"/>
      <c r="CA70" s="205"/>
      <c r="CB70" s="205"/>
      <c r="CC70" s="205"/>
      <c r="CD70" s="205"/>
      <c r="CE70" s="208"/>
      <c r="CF70" s="208"/>
      <c r="CG70" s="208"/>
      <c r="CH70" s="208"/>
      <c r="CI70" s="208"/>
      <c r="CJ70" s="205"/>
      <c r="CK70" s="208"/>
      <c r="CL70" s="205"/>
      <c r="CM70" s="208">
        <v>69154</v>
      </c>
      <c r="CN70" s="208">
        <v>84031</v>
      </c>
      <c r="CO70" s="208">
        <v>160228</v>
      </c>
      <c r="CP70" s="208">
        <v>387367</v>
      </c>
      <c r="CQ70" s="208">
        <v>962665</v>
      </c>
      <c r="CR70" s="205">
        <v>3372331</v>
      </c>
      <c r="CS70" s="208"/>
      <c r="CT70" s="205"/>
      <c r="CU70" s="206"/>
      <c r="CV70" s="205"/>
      <c r="CW70" s="205"/>
      <c r="CX70" s="205"/>
      <c r="CY70" s="205"/>
      <c r="CZ70" s="205"/>
      <c r="DA70" s="205"/>
      <c r="DB70" s="205"/>
      <c r="DC70" s="205"/>
      <c r="DD70" s="205"/>
      <c r="DE70" s="205"/>
      <c r="DF70" s="208"/>
      <c r="DG70" s="208"/>
      <c r="DH70" s="208"/>
      <c r="DI70" s="209"/>
      <c r="DJ70" s="209"/>
      <c r="DK70" s="208"/>
      <c r="DL70" s="208"/>
      <c r="DM70" s="208"/>
      <c r="DN70" s="208"/>
      <c r="DO70" s="205"/>
      <c r="DP70" s="205"/>
      <c r="DQ70" s="208"/>
      <c r="DR70" s="210">
        <f t="shared" si="4"/>
        <v>5035776</v>
      </c>
      <c r="DS70" s="26">
        <f>BP124</f>
        <v>5035776</v>
      </c>
      <c r="DT70" s="47">
        <f t="shared" si="5"/>
        <v>0</v>
      </c>
    </row>
    <row r="71" spans="1:125">
      <c r="A71" s="37" t="s">
        <v>185</v>
      </c>
      <c r="B71" s="196"/>
      <c r="C71" s="197"/>
      <c r="D71" s="197"/>
      <c r="E71" s="197"/>
      <c r="F71" s="197"/>
      <c r="G71" s="197"/>
      <c r="H71" s="197"/>
      <c r="I71" s="197"/>
      <c r="J71" s="197"/>
      <c r="K71" s="197"/>
      <c r="L71" s="197"/>
      <c r="M71" s="197"/>
      <c r="N71" s="197"/>
      <c r="O71" s="197"/>
      <c r="P71" s="197"/>
      <c r="Q71" s="197"/>
      <c r="R71" s="197"/>
      <c r="S71" s="198"/>
      <c r="T71" s="199"/>
      <c r="U71" s="198">
        <v>176934</v>
      </c>
      <c r="V71" s="198">
        <v>143337</v>
      </c>
      <c r="W71" s="198">
        <v>45209</v>
      </c>
      <c r="X71" s="198"/>
      <c r="Y71" s="198">
        <v>3649</v>
      </c>
      <c r="Z71" s="198"/>
      <c r="AA71" s="198"/>
      <c r="AB71" s="198"/>
      <c r="AC71" s="198"/>
      <c r="AD71" s="198"/>
      <c r="AE71" s="198">
        <v>95747</v>
      </c>
      <c r="AF71" s="198">
        <v>79</v>
      </c>
      <c r="AG71" s="198"/>
      <c r="AH71" s="198">
        <v>0</v>
      </c>
      <c r="AI71" s="198"/>
      <c r="AJ71" s="199"/>
      <c r="AK71" s="200"/>
      <c r="AL71" s="197"/>
      <c r="AM71" s="197"/>
      <c r="AN71" s="197"/>
      <c r="AO71" s="197"/>
      <c r="AP71" s="197"/>
      <c r="AQ71" s="197"/>
      <c r="AR71" s="197"/>
      <c r="AS71" s="197"/>
      <c r="AT71" s="197"/>
      <c r="AU71" s="197"/>
      <c r="AV71" s="197"/>
      <c r="AW71" s="197"/>
      <c r="AX71" s="197"/>
      <c r="AY71" s="197"/>
      <c r="AZ71" s="197"/>
      <c r="BA71" s="197"/>
      <c r="BB71" s="199"/>
      <c r="BC71" s="199"/>
      <c r="BD71" s="201"/>
      <c r="BE71" s="198"/>
      <c r="BF71" s="198"/>
      <c r="BG71" s="198"/>
      <c r="BH71" s="198"/>
      <c r="BI71" s="198"/>
      <c r="BJ71" s="198"/>
      <c r="BK71" s="198"/>
      <c r="BL71" s="198"/>
      <c r="BM71" s="198"/>
      <c r="BN71" s="198"/>
      <c r="BO71" s="198"/>
      <c r="BP71" s="198"/>
      <c r="BQ71" s="198"/>
      <c r="BR71" s="198"/>
      <c r="BS71" s="197"/>
      <c r="BT71" s="197"/>
      <c r="BU71" s="198"/>
      <c r="BV71" s="198"/>
      <c r="BW71" s="198"/>
      <c r="BX71" s="198"/>
      <c r="BY71" s="198"/>
      <c r="BZ71" s="197"/>
      <c r="CA71" s="197"/>
      <c r="CB71" s="197"/>
      <c r="CC71" s="197"/>
      <c r="CD71" s="197"/>
      <c r="CE71" s="198"/>
      <c r="CF71" s="198"/>
      <c r="CG71" s="198"/>
      <c r="CH71" s="198"/>
      <c r="CI71" s="198"/>
      <c r="CJ71" s="197"/>
      <c r="CK71" s="198"/>
      <c r="CL71" s="197"/>
      <c r="CM71" s="198">
        <v>41907</v>
      </c>
      <c r="CN71" s="198">
        <v>56005</v>
      </c>
      <c r="CO71" s="198">
        <v>104293</v>
      </c>
      <c r="CP71" s="198">
        <v>256688</v>
      </c>
      <c r="CQ71" s="198">
        <v>715736</v>
      </c>
      <c r="CR71" s="197"/>
      <c r="CS71" s="198">
        <v>896</v>
      </c>
      <c r="CT71" s="197"/>
      <c r="CU71" s="200"/>
      <c r="CV71" s="197"/>
      <c r="CW71" s="197"/>
      <c r="CX71" s="197"/>
      <c r="CY71" s="197"/>
      <c r="CZ71" s="197"/>
      <c r="DA71" s="197"/>
      <c r="DB71" s="197"/>
      <c r="DC71" s="197"/>
      <c r="DD71" s="197"/>
      <c r="DE71" s="197"/>
      <c r="DF71" s="198"/>
      <c r="DG71" s="198"/>
      <c r="DH71" s="198"/>
      <c r="DI71" s="202"/>
      <c r="DJ71" s="202"/>
      <c r="DK71" s="198"/>
      <c r="DL71" s="198"/>
      <c r="DM71" s="198"/>
      <c r="DN71" s="198"/>
      <c r="DO71" s="197"/>
      <c r="DP71" s="197"/>
      <c r="DQ71" s="198"/>
      <c r="DR71" s="203">
        <f t="shared" si="4"/>
        <v>1640480</v>
      </c>
      <c r="DS71" s="26">
        <f>BQ124</f>
        <v>1640480</v>
      </c>
      <c r="DT71" s="47">
        <f t="shared" si="5"/>
        <v>0</v>
      </c>
    </row>
    <row r="72" spans="1:125" ht="15" thickBot="1">
      <c r="A72" s="39" t="s">
        <v>186</v>
      </c>
      <c r="B72" s="211"/>
      <c r="C72" s="212"/>
      <c r="D72" s="212"/>
      <c r="E72" s="212"/>
      <c r="F72" s="212"/>
      <c r="G72" s="212"/>
      <c r="H72" s="212"/>
      <c r="I72" s="212"/>
      <c r="J72" s="212"/>
      <c r="K72" s="212"/>
      <c r="L72" s="212"/>
      <c r="M72" s="212"/>
      <c r="N72" s="212"/>
      <c r="O72" s="212"/>
      <c r="P72" s="212"/>
      <c r="Q72" s="212"/>
      <c r="R72" s="212"/>
      <c r="S72" s="213"/>
      <c r="T72" s="213"/>
      <c r="U72" s="213"/>
      <c r="V72" s="213"/>
      <c r="W72" s="213"/>
      <c r="X72" s="213"/>
      <c r="Y72" s="213"/>
      <c r="Z72" s="213"/>
      <c r="AA72" s="213"/>
      <c r="AB72" s="213"/>
      <c r="AC72" s="213"/>
      <c r="AD72" s="213"/>
      <c r="AE72" s="213"/>
      <c r="AF72" s="213"/>
      <c r="AG72" s="213"/>
      <c r="AH72" s="213"/>
      <c r="AI72" s="213"/>
      <c r="AJ72" s="213"/>
      <c r="AK72" s="214"/>
      <c r="AL72" s="212"/>
      <c r="AM72" s="212"/>
      <c r="AN72" s="212"/>
      <c r="AO72" s="212"/>
      <c r="AP72" s="212"/>
      <c r="AQ72" s="212"/>
      <c r="AR72" s="212"/>
      <c r="AS72" s="212"/>
      <c r="AT72" s="212"/>
      <c r="AU72" s="212"/>
      <c r="AV72" s="212"/>
      <c r="AW72" s="212"/>
      <c r="AX72" s="212"/>
      <c r="AY72" s="212"/>
      <c r="AZ72" s="212"/>
      <c r="BA72" s="212"/>
      <c r="BB72" s="213"/>
      <c r="BC72" s="213"/>
      <c r="BD72" s="215"/>
      <c r="BE72" s="216"/>
      <c r="BF72" s="216"/>
      <c r="BG72" s="216"/>
      <c r="BH72" s="216"/>
      <c r="BI72" s="216"/>
      <c r="BJ72" s="216"/>
      <c r="BK72" s="216"/>
      <c r="BL72" s="216"/>
      <c r="BM72" s="216"/>
      <c r="BN72" s="216"/>
      <c r="BO72" s="216"/>
      <c r="BP72" s="216"/>
      <c r="BQ72" s="216"/>
      <c r="BR72" s="216"/>
      <c r="BS72" s="212"/>
      <c r="BT72" s="212"/>
      <c r="BU72" s="216"/>
      <c r="BV72" s="216"/>
      <c r="BW72" s="216"/>
      <c r="BX72" s="216"/>
      <c r="BY72" s="216"/>
      <c r="BZ72" s="212"/>
      <c r="CA72" s="212"/>
      <c r="CB72" s="212"/>
      <c r="CC72" s="212"/>
      <c r="CD72" s="212"/>
      <c r="CE72" s="216"/>
      <c r="CF72" s="216"/>
      <c r="CG72" s="216"/>
      <c r="CH72" s="216"/>
      <c r="CI72" s="216"/>
      <c r="CJ72" s="212"/>
      <c r="CK72" s="216"/>
      <c r="CL72" s="212"/>
      <c r="CM72" s="216">
        <v>8997</v>
      </c>
      <c r="CN72" s="216">
        <v>8919</v>
      </c>
      <c r="CO72" s="216">
        <v>53621</v>
      </c>
      <c r="CP72" s="216">
        <v>138182</v>
      </c>
      <c r="CQ72" s="216">
        <v>945007</v>
      </c>
      <c r="CR72" s="212"/>
      <c r="CS72" s="216"/>
      <c r="CT72" s="212"/>
      <c r="CU72" s="214"/>
      <c r="CV72" s="212"/>
      <c r="CW72" s="212"/>
      <c r="CX72" s="212"/>
      <c r="CY72" s="212"/>
      <c r="CZ72" s="212"/>
      <c r="DA72" s="212"/>
      <c r="DB72" s="212"/>
      <c r="DC72" s="212"/>
      <c r="DD72" s="212"/>
      <c r="DE72" s="212"/>
      <c r="DF72" s="216"/>
      <c r="DG72" s="216"/>
      <c r="DH72" s="216"/>
      <c r="DI72" s="217"/>
      <c r="DJ72" s="217"/>
      <c r="DK72" s="216"/>
      <c r="DL72" s="216"/>
      <c r="DM72" s="216"/>
      <c r="DN72" s="216"/>
      <c r="DO72" s="212"/>
      <c r="DP72" s="212"/>
      <c r="DQ72" s="216"/>
      <c r="DR72" s="218">
        <f t="shared" si="4"/>
        <v>1154726</v>
      </c>
      <c r="DS72" s="26">
        <f>BR124</f>
        <v>1154726</v>
      </c>
      <c r="DT72" s="47">
        <f t="shared" si="5"/>
        <v>0</v>
      </c>
    </row>
    <row r="73" spans="1:125">
      <c r="A73" s="38" t="s">
        <v>187</v>
      </c>
      <c r="B73" s="219">
        <v>1338014</v>
      </c>
      <c r="C73" s="190">
        <v>103728</v>
      </c>
      <c r="D73" s="190">
        <v>4884643</v>
      </c>
      <c r="E73" s="190">
        <v>611504</v>
      </c>
      <c r="F73" s="190">
        <v>221505</v>
      </c>
      <c r="G73" s="190">
        <v>309045</v>
      </c>
      <c r="H73" s="190">
        <v>1917751</v>
      </c>
      <c r="I73" s="190">
        <v>3708821</v>
      </c>
      <c r="J73" s="190">
        <v>366325</v>
      </c>
      <c r="K73" s="190">
        <v>775924</v>
      </c>
      <c r="L73" s="190">
        <v>391386</v>
      </c>
      <c r="M73" s="190">
        <v>634454</v>
      </c>
      <c r="N73" s="190">
        <v>10459745</v>
      </c>
      <c r="O73" s="190">
        <v>4854841</v>
      </c>
      <c r="P73" s="190">
        <v>2655118</v>
      </c>
      <c r="Q73" s="190">
        <v>353534</v>
      </c>
      <c r="R73" s="190">
        <v>1096963</v>
      </c>
      <c r="S73" s="220"/>
      <c r="T73" s="221"/>
      <c r="U73" s="220"/>
      <c r="V73" s="220"/>
      <c r="W73" s="220"/>
      <c r="X73" s="220"/>
      <c r="Y73" s="220"/>
      <c r="Z73" s="220"/>
      <c r="AA73" s="220"/>
      <c r="AB73" s="220"/>
      <c r="AC73" s="220"/>
      <c r="AD73" s="220"/>
      <c r="AE73" s="220"/>
      <c r="AF73" s="220"/>
      <c r="AG73" s="220"/>
      <c r="AH73" s="220"/>
      <c r="AI73" s="220"/>
      <c r="AJ73" s="221"/>
      <c r="AK73" s="222"/>
      <c r="AL73" s="190"/>
      <c r="AM73" s="190"/>
      <c r="AN73" s="190"/>
      <c r="AO73" s="190"/>
      <c r="AP73" s="190"/>
      <c r="AQ73" s="190"/>
      <c r="AR73" s="190"/>
      <c r="AS73" s="190"/>
      <c r="AT73" s="190"/>
      <c r="AU73" s="190"/>
      <c r="AV73" s="190"/>
      <c r="AW73" s="190"/>
      <c r="AX73" s="190"/>
      <c r="AY73" s="190"/>
      <c r="AZ73" s="190"/>
      <c r="BA73" s="190"/>
      <c r="BB73" s="221"/>
      <c r="BC73" s="221"/>
      <c r="BD73" s="223"/>
      <c r="BE73" s="220"/>
      <c r="BF73" s="220"/>
      <c r="BG73" s="220"/>
      <c r="BH73" s="220"/>
      <c r="BI73" s="220"/>
      <c r="BJ73" s="220"/>
      <c r="BK73" s="220"/>
      <c r="BL73" s="220"/>
      <c r="BM73" s="220"/>
      <c r="BN73" s="220"/>
      <c r="BO73" s="220"/>
      <c r="BP73" s="220"/>
      <c r="BQ73" s="220"/>
      <c r="BR73" s="220"/>
      <c r="BS73" s="190"/>
      <c r="BT73" s="190"/>
      <c r="BU73" s="220"/>
      <c r="BV73" s="220"/>
      <c r="BW73" s="220"/>
      <c r="BX73" s="220"/>
      <c r="BY73" s="220"/>
      <c r="BZ73" s="190"/>
      <c r="CA73" s="190"/>
      <c r="CB73" s="190"/>
      <c r="CC73" s="190"/>
      <c r="CD73" s="190"/>
      <c r="CE73" s="220"/>
      <c r="CF73" s="220"/>
      <c r="CG73" s="220"/>
      <c r="CH73" s="220"/>
      <c r="CI73" s="220"/>
      <c r="CJ73" s="190"/>
      <c r="CK73" s="220"/>
      <c r="CL73" s="190"/>
      <c r="CM73" s="220"/>
      <c r="CN73" s="220"/>
      <c r="CO73" s="220"/>
      <c r="CP73" s="220"/>
      <c r="CQ73" s="220"/>
      <c r="CR73" s="190"/>
      <c r="CS73" s="220"/>
      <c r="CT73" s="190"/>
      <c r="CU73" s="222"/>
      <c r="CV73" s="190"/>
      <c r="CW73" s="190"/>
      <c r="CX73" s="190"/>
      <c r="CY73" s="190"/>
      <c r="CZ73" s="190"/>
      <c r="DA73" s="190"/>
      <c r="DB73" s="190"/>
      <c r="DC73" s="190"/>
      <c r="DD73" s="190"/>
      <c r="DE73" s="190"/>
      <c r="DF73" s="220"/>
      <c r="DG73" s="220"/>
      <c r="DH73" s="220"/>
      <c r="DI73" s="224"/>
      <c r="DJ73" s="224"/>
      <c r="DK73" s="220"/>
      <c r="DL73" s="220"/>
      <c r="DM73" s="220"/>
      <c r="DN73" s="220"/>
      <c r="DO73" s="190"/>
      <c r="DP73" s="190"/>
      <c r="DQ73" s="220"/>
      <c r="DR73" s="225">
        <f t="shared" si="4"/>
        <v>34683301</v>
      </c>
      <c r="DS73" s="26">
        <f>BS124</f>
        <v>34683301</v>
      </c>
      <c r="DT73" s="47">
        <f t="shared" si="5"/>
        <v>0</v>
      </c>
    </row>
    <row r="74" spans="1:125" ht="15" thickBot="1">
      <c r="A74" s="39" t="s">
        <v>188</v>
      </c>
      <c r="B74" s="211">
        <v>1715822</v>
      </c>
      <c r="C74" s="212">
        <v>155218</v>
      </c>
      <c r="D74" s="212">
        <v>66820201</v>
      </c>
      <c r="E74" s="212">
        <v>2337635</v>
      </c>
      <c r="F74" s="212">
        <v>1175916</v>
      </c>
      <c r="G74" s="212">
        <v>1805594</v>
      </c>
      <c r="H74" s="212">
        <v>4612401</v>
      </c>
      <c r="I74" s="212">
        <v>6121116</v>
      </c>
      <c r="J74" s="212">
        <v>689400</v>
      </c>
      <c r="K74" s="212">
        <v>1655425</v>
      </c>
      <c r="L74" s="212">
        <v>55316</v>
      </c>
      <c r="M74" s="212">
        <v>10758521</v>
      </c>
      <c r="N74" s="212"/>
      <c r="O74" s="212">
        <v>208634</v>
      </c>
      <c r="P74" s="212">
        <v>1323437</v>
      </c>
      <c r="Q74" s="212">
        <v>706983</v>
      </c>
      <c r="R74" s="212"/>
      <c r="S74" s="213"/>
      <c r="T74" s="213"/>
      <c r="U74" s="213"/>
      <c r="V74" s="213"/>
      <c r="W74" s="213"/>
      <c r="X74" s="213"/>
      <c r="Y74" s="213"/>
      <c r="Z74" s="213"/>
      <c r="AA74" s="213"/>
      <c r="AB74" s="213"/>
      <c r="AC74" s="213"/>
      <c r="AD74" s="213"/>
      <c r="AE74" s="213"/>
      <c r="AF74" s="213"/>
      <c r="AG74" s="213"/>
      <c r="AH74" s="213"/>
      <c r="AI74" s="213"/>
      <c r="AJ74" s="213"/>
      <c r="AK74" s="214"/>
      <c r="AL74" s="212"/>
      <c r="AM74" s="212"/>
      <c r="AN74" s="212"/>
      <c r="AO74" s="212"/>
      <c r="AP74" s="212"/>
      <c r="AQ74" s="212"/>
      <c r="AR74" s="212"/>
      <c r="AS74" s="212"/>
      <c r="AT74" s="212"/>
      <c r="AU74" s="212"/>
      <c r="AV74" s="212"/>
      <c r="AW74" s="212"/>
      <c r="AX74" s="212"/>
      <c r="AY74" s="212"/>
      <c r="AZ74" s="212"/>
      <c r="BA74" s="212"/>
      <c r="BB74" s="213"/>
      <c r="BC74" s="213"/>
      <c r="BD74" s="215"/>
      <c r="BE74" s="216"/>
      <c r="BF74" s="216"/>
      <c r="BG74" s="216"/>
      <c r="BH74" s="216"/>
      <c r="BI74" s="216"/>
      <c r="BJ74" s="216"/>
      <c r="BK74" s="216"/>
      <c r="BL74" s="216"/>
      <c r="BM74" s="216"/>
      <c r="BN74" s="216"/>
      <c r="BO74" s="216"/>
      <c r="BP74" s="216"/>
      <c r="BQ74" s="216"/>
      <c r="BR74" s="216"/>
      <c r="BS74" s="212"/>
      <c r="BT74" s="212"/>
      <c r="BU74" s="216"/>
      <c r="BV74" s="216"/>
      <c r="BW74" s="216"/>
      <c r="BX74" s="216"/>
      <c r="BY74" s="216"/>
      <c r="BZ74" s="212"/>
      <c r="CA74" s="212"/>
      <c r="CB74" s="212"/>
      <c r="CC74" s="212"/>
      <c r="CD74" s="212"/>
      <c r="CE74" s="216"/>
      <c r="CF74" s="216"/>
      <c r="CG74" s="216"/>
      <c r="CH74" s="216"/>
      <c r="CI74" s="216"/>
      <c r="CJ74" s="212"/>
      <c r="CK74" s="216"/>
      <c r="CL74" s="212"/>
      <c r="CM74" s="216"/>
      <c r="CN74" s="216"/>
      <c r="CO74" s="216"/>
      <c r="CP74" s="216"/>
      <c r="CQ74" s="216"/>
      <c r="CR74" s="212"/>
      <c r="CS74" s="216"/>
      <c r="CT74" s="212"/>
      <c r="CU74" s="214"/>
      <c r="CV74" s="212"/>
      <c r="CW74" s="212"/>
      <c r="CX74" s="212"/>
      <c r="CY74" s="212"/>
      <c r="CZ74" s="212"/>
      <c r="DA74" s="212"/>
      <c r="DB74" s="212"/>
      <c r="DC74" s="212"/>
      <c r="DD74" s="212"/>
      <c r="DE74" s="212"/>
      <c r="DF74" s="216"/>
      <c r="DG74" s="216"/>
      <c r="DH74" s="216"/>
      <c r="DI74" s="217"/>
      <c r="DJ74" s="217"/>
      <c r="DK74" s="216"/>
      <c r="DL74" s="216"/>
      <c r="DM74" s="216"/>
      <c r="DN74" s="216"/>
      <c r="DO74" s="212"/>
      <c r="DP74" s="212"/>
      <c r="DQ74" s="216"/>
      <c r="DR74" s="218">
        <f t="shared" si="4"/>
        <v>100141619</v>
      </c>
      <c r="DS74" s="26">
        <f>BT124</f>
        <v>100141619</v>
      </c>
      <c r="DT74" s="47">
        <f t="shared" si="5"/>
        <v>0</v>
      </c>
    </row>
    <row r="75" spans="1:125">
      <c r="A75" s="38" t="s">
        <v>211</v>
      </c>
      <c r="B75" s="219"/>
      <c r="C75" s="190"/>
      <c r="D75" s="190"/>
      <c r="E75" s="190"/>
      <c r="F75" s="190"/>
      <c r="G75" s="190"/>
      <c r="H75" s="190"/>
      <c r="I75" s="190"/>
      <c r="J75" s="190"/>
      <c r="K75" s="190"/>
      <c r="L75" s="190"/>
      <c r="M75" s="190"/>
      <c r="N75" s="190"/>
      <c r="O75" s="190"/>
      <c r="P75" s="190"/>
      <c r="Q75" s="190"/>
      <c r="R75" s="190"/>
      <c r="S75" s="220"/>
      <c r="T75" s="221"/>
      <c r="U75" s="220"/>
      <c r="V75" s="220"/>
      <c r="W75" s="220"/>
      <c r="X75" s="220"/>
      <c r="Y75" s="220"/>
      <c r="Z75" s="220"/>
      <c r="AA75" s="220"/>
      <c r="AB75" s="220"/>
      <c r="AC75" s="220"/>
      <c r="AD75" s="220"/>
      <c r="AE75" s="220"/>
      <c r="AF75" s="220"/>
      <c r="AG75" s="220"/>
      <c r="AH75" s="220"/>
      <c r="AI75" s="220"/>
      <c r="AJ75" s="221"/>
      <c r="AK75" s="222"/>
      <c r="AL75" s="190"/>
      <c r="AM75" s="190"/>
      <c r="AN75" s="190"/>
      <c r="AO75" s="190"/>
      <c r="AP75" s="190"/>
      <c r="AQ75" s="190"/>
      <c r="AR75" s="190"/>
      <c r="AS75" s="190"/>
      <c r="AT75" s="190"/>
      <c r="AU75" s="190"/>
      <c r="AV75" s="190"/>
      <c r="AW75" s="190"/>
      <c r="AX75" s="190"/>
      <c r="AY75" s="190"/>
      <c r="AZ75" s="190"/>
      <c r="BA75" s="190"/>
      <c r="BB75" s="221"/>
      <c r="BC75" s="221"/>
      <c r="BD75" s="223"/>
      <c r="BE75" s="220"/>
      <c r="BF75" s="220"/>
      <c r="BG75" s="220"/>
      <c r="BH75" s="220"/>
      <c r="BI75" s="220"/>
      <c r="BJ75" s="220"/>
      <c r="BK75" s="220"/>
      <c r="BL75" s="220"/>
      <c r="BM75" s="220"/>
      <c r="BN75" s="220"/>
      <c r="BO75" s="220"/>
      <c r="BP75" s="220"/>
      <c r="BQ75" s="220"/>
      <c r="BR75" s="220"/>
      <c r="BS75" s="190">
        <v>704445</v>
      </c>
      <c r="BT75" s="190">
        <v>2776106</v>
      </c>
      <c r="BU75" s="220"/>
      <c r="BV75" s="220"/>
      <c r="BW75" s="220"/>
      <c r="BX75" s="220"/>
      <c r="BY75" s="220"/>
      <c r="BZ75" s="190"/>
      <c r="CA75" s="190"/>
      <c r="CB75" s="190"/>
      <c r="CC75" s="190"/>
      <c r="CD75" s="190"/>
      <c r="CE75" s="220"/>
      <c r="CF75" s="220"/>
      <c r="CG75" s="220"/>
      <c r="CH75" s="220"/>
      <c r="CI75" s="220"/>
      <c r="CJ75" s="190"/>
      <c r="CK75" s="220"/>
      <c r="CL75" s="190"/>
      <c r="CM75" s="220"/>
      <c r="CN75" s="220"/>
      <c r="CO75" s="220"/>
      <c r="CP75" s="220"/>
      <c r="CQ75" s="220"/>
      <c r="CR75" s="190"/>
      <c r="CS75" s="220"/>
      <c r="CT75" s="190"/>
      <c r="CU75" s="222"/>
      <c r="CV75" s="190"/>
      <c r="CW75" s="190"/>
      <c r="CX75" s="190"/>
      <c r="CY75" s="190"/>
      <c r="CZ75" s="190"/>
      <c r="DA75" s="190"/>
      <c r="DB75" s="190"/>
      <c r="DC75" s="190"/>
      <c r="DD75" s="190"/>
      <c r="DE75" s="190"/>
      <c r="DF75" s="220"/>
      <c r="DG75" s="220"/>
      <c r="DH75" s="220"/>
      <c r="DI75" s="224"/>
      <c r="DJ75" s="224"/>
      <c r="DK75" s="220"/>
      <c r="DL75" s="220"/>
      <c r="DM75" s="220"/>
      <c r="DN75" s="220"/>
      <c r="DO75" s="190"/>
      <c r="DP75" s="190"/>
      <c r="DQ75" s="220"/>
      <c r="DR75" s="225">
        <f t="shared" si="4"/>
        <v>3480551</v>
      </c>
      <c r="DS75" s="26">
        <f>BU124</f>
        <v>3480551</v>
      </c>
      <c r="DT75" s="47">
        <f t="shared" si="5"/>
        <v>0</v>
      </c>
    </row>
    <row r="76" spans="1:125">
      <c r="A76" s="37" t="s">
        <v>212</v>
      </c>
      <c r="B76" s="204"/>
      <c r="C76" s="205"/>
      <c r="D76" s="205"/>
      <c r="E76" s="205"/>
      <c r="F76" s="205"/>
      <c r="G76" s="205"/>
      <c r="H76" s="205"/>
      <c r="I76" s="205"/>
      <c r="J76" s="205"/>
      <c r="K76" s="205"/>
      <c r="L76" s="205"/>
      <c r="M76" s="205"/>
      <c r="N76" s="205"/>
      <c r="O76" s="205"/>
      <c r="P76" s="205"/>
      <c r="Q76" s="205"/>
      <c r="R76" s="205"/>
      <c r="S76" s="197"/>
      <c r="T76" s="197"/>
      <c r="U76" s="197"/>
      <c r="V76" s="197"/>
      <c r="W76" s="197"/>
      <c r="X76" s="197"/>
      <c r="Y76" s="197"/>
      <c r="Z76" s="197"/>
      <c r="AA76" s="197"/>
      <c r="AB76" s="197"/>
      <c r="AC76" s="197"/>
      <c r="AD76" s="197"/>
      <c r="AE76" s="197"/>
      <c r="AF76" s="197"/>
      <c r="AG76" s="197"/>
      <c r="AH76" s="197"/>
      <c r="AI76" s="197"/>
      <c r="AJ76" s="197"/>
      <c r="AK76" s="206"/>
      <c r="AL76" s="205"/>
      <c r="AM76" s="205"/>
      <c r="AN76" s="205"/>
      <c r="AO76" s="205"/>
      <c r="AP76" s="205"/>
      <c r="AQ76" s="205"/>
      <c r="AR76" s="205"/>
      <c r="AS76" s="205"/>
      <c r="AT76" s="205"/>
      <c r="AU76" s="205"/>
      <c r="AV76" s="205"/>
      <c r="AW76" s="205"/>
      <c r="AX76" s="205"/>
      <c r="AY76" s="205"/>
      <c r="AZ76" s="205"/>
      <c r="BA76" s="205"/>
      <c r="BB76" s="197"/>
      <c r="BC76" s="197"/>
      <c r="BD76" s="207"/>
      <c r="BE76" s="208"/>
      <c r="BF76" s="208"/>
      <c r="BG76" s="208"/>
      <c r="BH76" s="208"/>
      <c r="BI76" s="208"/>
      <c r="BJ76" s="208"/>
      <c r="BK76" s="208"/>
      <c r="BL76" s="208"/>
      <c r="BM76" s="208"/>
      <c r="BN76" s="208"/>
      <c r="BO76" s="208"/>
      <c r="BP76" s="208"/>
      <c r="BQ76" s="208"/>
      <c r="BR76" s="208"/>
      <c r="BS76" s="205">
        <v>1955347</v>
      </c>
      <c r="BT76" s="205">
        <v>5913923</v>
      </c>
      <c r="BU76" s="208"/>
      <c r="BV76" s="208"/>
      <c r="BW76" s="208"/>
      <c r="BX76" s="208"/>
      <c r="BY76" s="208"/>
      <c r="BZ76" s="205"/>
      <c r="CA76" s="205"/>
      <c r="CB76" s="205"/>
      <c r="CC76" s="205"/>
      <c r="CD76" s="205"/>
      <c r="CE76" s="208"/>
      <c r="CF76" s="208"/>
      <c r="CG76" s="208"/>
      <c r="CH76" s="208"/>
      <c r="CI76" s="208"/>
      <c r="CJ76" s="205"/>
      <c r="CK76" s="208"/>
      <c r="CL76" s="205"/>
      <c r="CM76" s="208"/>
      <c r="CN76" s="208"/>
      <c r="CO76" s="208"/>
      <c r="CP76" s="208"/>
      <c r="CQ76" s="208"/>
      <c r="CR76" s="205"/>
      <c r="CS76" s="208"/>
      <c r="CT76" s="205"/>
      <c r="CU76" s="206"/>
      <c r="CV76" s="205"/>
      <c r="CW76" s="205"/>
      <c r="CX76" s="205"/>
      <c r="CY76" s="205"/>
      <c r="CZ76" s="205"/>
      <c r="DA76" s="205"/>
      <c r="DB76" s="205"/>
      <c r="DC76" s="205"/>
      <c r="DD76" s="205"/>
      <c r="DE76" s="205"/>
      <c r="DF76" s="208"/>
      <c r="DG76" s="208"/>
      <c r="DH76" s="208"/>
      <c r="DI76" s="209"/>
      <c r="DJ76" s="209"/>
      <c r="DK76" s="208"/>
      <c r="DL76" s="208"/>
      <c r="DM76" s="208"/>
      <c r="DN76" s="208"/>
      <c r="DO76" s="205"/>
      <c r="DP76" s="205"/>
      <c r="DQ76" s="208"/>
      <c r="DR76" s="210">
        <f t="shared" si="4"/>
        <v>7869270</v>
      </c>
      <c r="DS76" s="26">
        <f>BV124</f>
        <v>7869270</v>
      </c>
      <c r="DT76" s="47">
        <f t="shared" si="5"/>
        <v>0</v>
      </c>
    </row>
    <row r="77" spans="1:125">
      <c r="A77" s="37" t="s">
        <v>213</v>
      </c>
      <c r="B77" s="196"/>
      <c r="C77" s="197"/>
      <c r="D77" s="197"/>
      <c r="E77" s="197"/>
      <c r="F77" s="197"/>
      <c r="G77" s="197"/>
      <c r="H77" s="197"/>
      <c r="I77" s="197"/>
      <c r="J77" s="197"/>
      <c r="K77" s="197"/>
      <c r="L77" s="197"/>
      <c r="M77" s="197"/>
      <c r="N77" s="197"/>
      <c r="O77" s="197"/>
      <c r="P77" s="197"/>
      <c r="Q77" s="197"/>
      <c r="R77" s="197"/>
      <c r="S77" s="198"/>
      <c r="T77" s="199"/>
      <c r="U77" s="198"/>
      <c r="V77" s="198"/>
      <c r="W77" s="198"/>
      <c r="X77" s="198"/>
      <c r="Y77" s="198"/>
      <c r="Z77" s="198"/>
      <c r="AA77" s="198"/>
      <c r="AB77" s="198"/>
      <c r="AC77" s="198"/>
      <c r="AD77" s="198"/>
      <c r="AE77" s="198"/>
      <c r="AF77" s="198"/>
      <c r="AG77" s="198"/>
      <c r="AH77" s="198"/>
      <c r="AI77" s="198"/>
      <c r="AJ77" s="199"/>
      <c r="AK77" s="200"/>
      <c r="AL77" s="197"/>
      <c r="AM77" s="197"/>
      <c r="AN77" s="197"/>
      <c r="AO77" s="197"/>
      <c r="AP77" s="197"/>
      <c r="AQ77" s="197"/>
      <c r="AR77" s="197"/>
      <c r="AS77" s="197"/>
      <c r="AT77" s="197"/>
      <c r="AU77" s="197"/>
      <c r="AV77" s="197"/>
      <c r="AW77" s="197"/>
      <c r="AX77" s="197"/>
      <c r="AY77" s="197"/>
      <c r="AZ77" s="197"/>
      <c r="BA77" s="197"/>
      <c r="BB77" s="199"/>
      <c r="BC77" s="199"/>
      <c r="BD77" s="201"/>
      <c r="BE77" s="198"/>
      <c r="BF77" s="198"/>
      <c r="BG77" s="198"/>
      <c r="BH77" s="198"/>
      <c r="BI77" s="198"/>
      <c r="BJ77" s="198"/>
      <c r="BK77" s="198"/>
      <c r="BL77" s="198"/>
      <c r="BM77" s="198"/>
      <c r="BN77" s="198"/>
      <c r="BO77" s="198"/>
      <c r="BP77" s="198"/>
      <c r="BQ77" s="198"/>
      <c r="BR77" s="198"/>
      <c r="BS77" s="197">
        <v>3678935</v>
      </c>
      <c r="BT77" s="197">
        <v>9091959</v>
      </c>
      <c r="BU77" s="198"/>
      <c r="BV77" s="198"/>
      <c r="BW77" s="198"/>
      <c r="BX77" s="198"/>
      <c r="BY77" s="198"/>
      <c r="BZ77" s="197"/>
      <c r="CA77" s="197"/>
      <c r="CB77" s="197"/>
      <c r="CC77" s="197"/>
      <c r="CD77" s="197"/>
      <c r="CE77" s="198"/>
      <c r="CF77" s="198"/>
      <c r="CG77" s="198"/>
      <c r="CH77" s="198"/>
      <c r="CI77" s="198"/>
      <c r="CJ77" s="197"/>
      <c r="CK77" s="198"/>
      <c r="CL77" s="197"/>
      <c r="CM77" s="198"/>
      <c r="CN77" s="198"/>
      <c r="CO77" s="198"/>
      <c r="CP77" s="198"/>
      <c r="CQ77" s="198"/>
      <c r="CR77" s="197"/>
      <c r="CS77" s="198"/>
      <c r="CT77" s="197"/>
      <c r="CU77" s="200"/>
      <c r="CV77" s="197"/>
      <c r="CW77" s="197"/>
      <c r="CX77" s="197"/>
      <c r="CY77" s="197"/>
      <c r="CZ77" s="197"/>
      <c r="DA77" s="197"/>
      <c r="DB77" s="197"/>
      <c r="DC77" s="197"/>
      <c r="DD77" s="197"/>
      <c r="DE77" s="197"/>
      <c r="DF77" s="198"/>
      <c r="DG77" s="198"/>
      <c r="DH77" s="198"/>
      <c r="DI77" s="202"/>
      <c r="DJ77" s="202"/>
      <c r="DK77" s="198"/>
      <c r="DL77" s="198"/>
      <c r="DM77" s="198"/>
      <c r="DN77" s="198"/>
      <c r="DO77" s="197"/>
      <c r="DP77" s="197"/>
      <c r="DQ77" s="198"/>
      <c r="DR77" s="203">
        <f t="shared" si="4"/>
        <v>12770894</v>
      </c>
      <c r="DS77" s="26">
        <f>BW124</f>
        <v>12770894</v>
      </c>
      <c r="DT77" s="47">
        <f t="shared" si="5"/>
        <v>0</v>
      </c>
    </row>
    <row r="78" spans="1:125">
      <c r="A78" s="37" t="s">
        <v>214</v>
      </c>
      <c r="B78" s="204"/>
      <c r="C78" s="205"/>
      <c r="D78" s="205"/>
      <c r="E78" s="205"/>
      <c r="F78" s="205"/>
      <c r="G78" s="205"/>
      <c r="H78" s="205"/>
      <c r="I78" s="205"/>
      <c r="J78" s="205"/>
      <c r="K78" s="205"/>
      <c r="L78" s="205"/>
      <c r="M78" s="205"/>
      <c r="N78" s="205"/>
      <c r="O78" s="205"/>
      <c r="P78" s="205"/>
      <c r="Q78" s="205"/>
      <c r="R78" s="205"/>
      <c r="S78" s="197"/>
      <c r="T78" s="197"/>
      <c r="U78" s="197"/>
      <c r="V78" s="197"/>
      <c r="W78" s="197"/>
      <c r="X78" s="197"/>
      <c r="Y78" s="197"/>
      <c r="Z78" s="197"/>
      <c r="AA78" s="197"/>
      <c r="AB78" s="197"/>
      <c r="AC78" s="197"/>
      <c r="AD78" s="197"/>
      <c r="AE78" s="197"/>
      <c r="AF78" s="197"/>
      <c r="AG78" s="197"/>
      <c r="AH78" s="197"/>
      <c r="AI78" s="197"/>
      <c r="AJ78" s="197"/>
      <c r="AK78" s="206"/>
      <c r="AL78" s="205"/>
      <c r="AM78" s="205"/>
      <c r="AN78" s="205"/>
      <c r="AO78" s="205"/>
      <c r="AP78" s="205"/>
      <c r="AQ78" s="205"/>
      <c r="AR78" s="205"/>
      <c r="AS78" s="205"/>
      <c r="AT78" s="205"/>
      <c r="AU78" s="205"/>
      <c r="AV78" s="205"/>
      <c r="AW78" s="205"/>
      <c r="AX78" s="205"/>
      <c r="AY78" s="205"/>
      <c r="AZ78" s="205"/>
      <c r="BA78" s="205"/>
      <c r="BB78" s="197"/>
      <c r="BC78" s="197"/>
      <c r="BD78" s="207"/>
      <c r="BE78" s="208"/>
      <c r="BF78" s="208"/>
      <c r="BG78" s="208"/>
      <c r="BH78" s="208"/>
      <c r="BI78" s="208"/>
      <c r="BJ78" s="208"/>
      <c r="BK78" s="208"/>
      <c r="BL78" s="208"/>
      <c r="BM78" s="208"/>
      <c r="BN78" s="208"/>
      <c r="BO78" s="208"/>
      <c r="BP78" s="208"/>
      <c r="BQ78" s="208"/>
      <c r="BR78" s="208"/>
      <c r="BS78" s="205">
        <v>6851863</v>
      </c>
      <c r="BT78" s="205">
        <v>16067978</v>
      </c>
      <c r="BU78" s="208"/>
      <c r="BV78" s="208"/>
      <c r="BW78" s="208"/>
      <c r="BX78" s="208"/>
      <c r="BY78" s="208"/>
      <c r="BZ78" s="205"/>
      <c r="CA78" s="205"/>
      <c r="CB78" s="205"/>
      <c r="CC78" s="205"/>
      <c r="CD78" s="205"/>
      <c r="CE78" s="208"/>
      <c r="CF78" s="208"/>
      <c r="CG78" s="208"/>
      <c r="CH78" s="208"/>
      <c r="CI78" s="208"/>
      <c r="CJ78" s="205"/>
      <c r="CK78" s="208"/>
      <c r="CL78" s="205"/>
      <c r="CM78" s="208"/>
      <c r="CN78" s="208"/>
      <c r="CO78" s="208"/>
      <c r="CP78" s="208"/>
      <c r="CQ78" s="208"/>
      <c r="CR78" s="205"/>
      <c r="CS78" s="208"/>
      <c r="CT78" s="205"/>
      <c r="CU78" s="206"/>
      <c r="CV78" s="205"/>
      <c r="CW78" s="205"/>
      <c r="CX78" s="205"/>
      <c r="CY78" s="205"/>
      <c r="CZ78" s="205"/>
      <c r="DA78" s="205"/>
      <c r="DB78" s="205"/>
      <c r="DC78" s="205"/>
      <c r="DD78" s="205"/>
      <c r="DE78" s="205"/>
      <c r="DF78" s="208"/>
      <c r="DG78" s="208"/>
      <c r="DH78" s="208"/>
      <c r="DI78" s="209"/>
      <c r="DJ78" s="209"/>
      <c r="DK78" s="208"/>
      <c r="DL78" s="208"/>
      <c r="DM78" s="208"/>
      <c r="DN78" s="208"/>
      <c r="DO78" s="205"/>
      <c r="DP78" s="205"/>
      <c r="DQ78" s="208"/>
      <c r="DR78" s="210">
        <f t="shared" si="4"/>
        <v>22919841</v>
      </c>
      <c r="DS78" s="26">
        <f>BX124</f>
        <v>22919841</v>
      </c>
      <c r="DT78" s="47">
        <f t="shared" si="5"/>
        <v>0</v>
      </c>
    </row>
    <row r="79" spans="1:125">
      <c r="A79" s="37" t="s">
        <v>215</v>
      </c>
      <c r="B79" s="235"/>
      <c r="C79" s="236"/>
      <c r="D79" s="236"/>
      <c r="E79" s="236"/>
      <c r="F79" s="236"/>
      <c r="G79" s="236"/>
      <c r="H79" s="236"/>
      <c r="I79" s="236"/>
      <c r="J79" s="236"/>
      <c r="K79" s="236"/>
      <c r="L79" s="236"/>
      <c r="M79" s="236"/>
      <c r="N79" s="236"/>
      <c r="O79" s="236"/>
      <c r="P79" s="236"/>
      <c r="Q79" s="236"/>
      <c r="R79" s="236"/>
      <c r="S79" s="237"/>
      <c r="T79" s="238"/>
      <c r="U79" s="237"/>
      <c r="V79" s="237"/>
      <c r="W79" s="237"/>
      <c r="X79" s="237"/>
      <c r="Y79" s="237"/>
      <c r="Z79" s="237"/>
      <c r="AA79" s="237"/>
      <c r="AB79" s="237"/>
      <c r="AC79" s="237"/>
      <c r="AD79" s="237"/>
      <c r="AE79" s="237"/>
      <c r="AF79" s="237"/>
      <c r="AG79" s="237"/>
      <c r="AH79" s="237"/>
      <c r="AI79" s="237"/>
      <c r="AJ79" s="238"/>
      <c r="AK79" s="239"/>
      <c r="AL79" s="236"/>
      <c r="AM79" s="236"/>
      <c r="AN79" s="236"/>
      <c r="AO79" s="236"/>
      <c r="AP79" s="236"/>
      <c r="AQ79" s="236"/>
      <c r="AR79" s="236"/>
      <c r="AS79" s="236"/>
      <c r="AT79" s="236"/>
      <c r="AU79" s="236"/>
      <c r="AV79" s="236"/>
      <c r="AW79" s="236"/>
      <c r="AX79" s="236"/>
      <c r="AY79" s="236"/>
      <c r="AZ79" s="236"/>
      <c r="BA79" s="236"/>
      <c r="BB79" s="238"/>
      <c r="BC79" s="238"/>
      <c r="BD79" s="240"/>
      <c r="BE79" s="237"/>
      <c r="BF79" s="237"/>
      <c r="BG79" s="237"/>
      <c r="BH79" s="237"/>
      <c r="BI79" s="237"/>
      <c r="BJ79" s="237"/>
      <c r="BK79" s="237"/>
      <c r="BL79" s="237"/>
      <c r="BM79" s="237"/>
      <c r="BN79" s="237"/>
      <c r="BO79" s="237"/>
      <c r="BP79" s="237"/>
      <c r="BQ79" s="237"/>
      <c r="BR79" s="237"/>
      <c r="BS79" s="236">
        <v>21492711</v>
      </c>
      <c r="BT79" s="236">
        <v>66291653</v>
      </c>
      <c r="BU79" s="237"/>
      <c r="BV79" s="237"/>
      <c r="BW79" s="237"/>
      <c r="BX79" s="237"/>
      <c r="BY79" s="237"/>
      <c r="BZ79" s="236"/>
      <c r="CA79" s="236"/>
      <c r="CB79" s="236"/>
      <c r="CC79" s="236"/>
      <c r="CD79" s="236"/>
      <c r="CE79" s="237"/>
      <c r="CF79" s="237"/>
      <c r="CG79" s="237"/>
      <c r="CH79" s="237"/>
      <c r="CI79" s="237"/>
      <c r="CJ79" s="236"/>
      <c r="CK79" s="237"/>
      <c r="CL79" s="236"/>
      <c r="CM79" s="237"/>
      <c r="CN79" s="237"/>
      <c r="CO79" s="237"/>
      <c r="CP79" s="237"/>
      <c r="CQ79" s="237"/>
      <c r="CR79" s="236"/>
      <c r="CS79" s="237"/>
      <c r="CT79" s="236"/>
      <c r="CU79" s="239"/>
      <c r="CV79" s="236"/>
      <c r="CW79" s="236"/>
      <c r="CX79" s="236"/>
      <c r="CY79" s="236"/>
      <c r="CZ79" s="236"/>
      <c r="DA79" s="236"/>
      <c r="DB79" s="236"/>
      <c r="DC79" s="236"/>
      <c r="DD79" s="236"/>
      <c r="DE79" s="236"/>
      <c r="DF79" s="237"/>
      <c r="DG79" s="237"/>
      <c r="DH79" s="237"/>
      <c r="DI79" s="241"/>
      <c r="DJ79" s="241"/>
      <c r="DK79" s="237"/>
      <c r="DL79" s="237"/>
      <c r="DM79" s="237"/>
      <c r="DN79" s="237"/>
      <c r="DO79" s="236"/>
      <c r="DP79" s="236"/>
      <c r="DQ79" s="237"/>
      <c r="DR79" s="242">
        <f t="shared" si="4"/>
        <v>87784364</v>
      </c>
      <c r="DS79" s="26">
        <f>BY124</f>
        <v>87784364</v>
      </c>
      <c r="DT79" s="47">
        <f t="shared" si="5"/>
        <v>0</v>
      </c>
    </row>
    <row r="80" spans="1:125">
      <c r="A80" s="43" t="s">
        <v>216</v>
      </c>
      <c r="B80" s="243"/>
      <c r="C80" s="244"/>
      <c r="D80" s="244"/>
      <c r="E80" s="244"/>
      <c r="F80" s="244"/>
      <c r="G80" s="244"/>
      <c r="H80" s="244"/>
      <c r="I80" s="244"/>
      <c r="J80" s="244"/>
      <c r="K80" s="244"/>
      <c r="L80" s="244"/>
      <c r="M80" s="244"/>
      <c r="N80" s="244"/>
      <c r="O80" s="244"/>
      <c r="P80" s="244"/>
      <c r="Q80" s="244"/>
      <c r="R80" s="244"/>
      <c r="S80" s="245"/>
      <c r="T80" s="245"/>
      <c r="U80" s="245"/>
      <c r="V80" s="245"/>
      <c r="W80" s="245"/>
      <c r="X80" s="245"/>
      <c r="Y80" s="245"/>
      <c r="Z80" s="245"/>
      <c r="AA80" s="245"/>
      <c r="AB80" s="245"/>
      <c r="AC80" s="245"/>
      <c r="AD80" s="245"/>
      <c r="AE80" s="245"/>
      <c r="AF80" s="245"/>
      <c r="AG80" s="245"/>
      <c r="AH80" s="245"/>
      <c r="AI80" s="245"/>
      <c r="AJ80" s="245"/>
      <c r="AK80" s="246"/>
      <c r="AL80" s="244"/>
      <c r="AM80" s="244"/>
      <c r="AN80" s="244"/>
      <c r="AO80" s="244"/>
      <c r="AP80" s="244"/>
      <c r="AQ80" s="244"/>
      <c r="AR80" s="244"/>
      <c r="AS80" s="244"/>
      <c r="AT80" s="244"/>
      <c r="AU80" s="244"/>
      <c r="AV80" s="244"/>
      <c r="AW80" s="244"/>
      <c r="AX80" s="244"/>
      <c r="AY80" s="244"/>
      <c r="AZ80" s="244"/>
      <c r="BA80" s="244"/>
      <c r="BB80" s="245"/>
      <c r="BC80" s="245"/>
      <c r="BD80" s="247"/>
      <c r="BE80" s="248"/>
      <c r="BF80" s="248"/>
      <c r="BG80" s="248"/>
      <c r="BH80" s="248"/>
      <c r="BI80" s="248"/>
      <c r="BJ80" s="248"/>
      <c r="BK80" s="248"/>
      <c r="BL80" s="248"/>
      <c r="BM80" s="248"/>
      <c r="BN80" s="248"/>
      <c r="BO80" s="248"/>
      <c r="BP80" s="248"/>
      <c r="BQ80" s="248"/>
      <c r="BR80" s="248"/>
      <c r="BS80" s="244"/>
      <c r="BT80" s="244"/>
      <c r="BU80" s="248"/>
      <c r="BV80" s="248"/>
      <c r="BW80" s="248"/>
      <c r="BX80" s="248"/>
      <c r="BY80" s="248"/>
      <c r="BZ80" s="244"/>
      <c r="CA80" s="244"/>
      <c r="CB80" s="244"/>
      <c r="CC80" s="244"/>
      <c r="CD80" s="244"/>
      <c r="CE80" s="248">
        <v>141038</v>
      </c>
      <c r="CF80" s="248"/>
      <c r="CG80" s="248"/>
      <c r="CH80" s="248"/>
      <c r="CI80" s="248"/>
      <c r="CJ80" s="244"/>
      <c r="CK80" s="248"/>
      <c r="CL80" s="244">
        <v>123894</v>
      </c>
      <c r="CM80" s="248"/>
      <c r="CN80" s="248"/>
      <c r="CO80" s="248"/>
      <c r="CP80" s="248"/>
      <c r="CQ80" s="248"/>
      <c r="CR80" s="244"/>
      <c r="CS80" s="248"/>
      <c r="CT80" s="244"/>
      <c r="CU80" s="246"/>
      <c r="CV80" s="244"/>
      <c r="CW80" s="244"/>
      <c r="CX80" s="244"/>
      <c r="CY80" s="244"/>
      <c r="CZ80" s="244"/>
      <c r="DA80" s="244"/>
      <c r="DB80" s="244"/>
      <c r="DC80" s="244"/>
      <c r="DD80" s="244"/>
      <c r="DE80" s="244"/>
      <c r="DF80" s="248"/>
      <c r="DG80" s="248"/>
      <c r="DH80" s="248"/>
      <c r="DI80" s="249"/>
      <c r="DJ80" s="249"/>
      <c r="DK80" s="248"/>
      <c r="DL80" s="248"/>
      <c r="DM80" s="248"/>
      <c r="DN80" s="248"/>
      <c r="DO80" s="244">
        <v>7699</v>
      </c>
      <c r="DP80" s="244">
        <v>23619</v>
      </c>
      <c r="DQ80" s="248"/>
      <c r="DR80" s="250">
        <f t="shared" si="4"/>
        <v>296250</v>
      </c>
      <c r="DS80" s="26">
        <f>BZ124</f>
        <v>296250</v>
      </c>
      <c r="DT80" s="47">
        <f t="shared" si="5"/>
        <v>0</v>
      </c>
    </row>
    <row r="81" spans="1:124">
      <c r="A81" s="37" t="s">
        <v>217</v>
      </c>
      <c r="B81" s="196"/>
      <c r="C81" s="197"/>
      <c r="D81" s="197"/>
      <c r="E81" s="197"/>
      <c r="F81" s="197"/>
      <c r="G81" s="197"/>
      <c r="H81" s="197"/>
      <c r="I81" s="197"/>
      <c r="J81" s="197"/>
      <c r="K81" s="197"/>
      <c r="L81" s="197"/>
      <c r="M81" s="197"/>
      <c r="N81" s="197"/>
      <c r="O81" s="197"/>
      <c r="P81" s="197"/>
      <c r="Q81" s="197"/>
      <c r="R81" s="197"/>
      <c r="S81" s="198"/>
      <c r="T81" s="199"/>
      <c r="U81" s="198"/>
      <c r="V81" s="198"/>
      <c r="W81" s="198"/>
      <c r="X81" s="198"/>
      <c r="Y81" s="198"/>
      <c r="Z81" s="198"/>
      <c r="AA81" s="198"/>
      <c r="AB81" s="198"/>
      <c r="AC81" s="198"/>
      <c r="AD81" s="198"/>
      <c r="AE81" s="198"/>
      <c r="AF81" s="198"/>
      <c r="AG81" s="198"/>
      <c r="AH81" s="198"/>
      <c r="AI81" s="198"/>
      <c r="AJ81" s="199"/>
      <c r="AK81" s="200"/>
      <c r="AL81" s="197"/>
      <c r="AM81" s="197"/>
      <c r="AN81" s="197"/>
      <c r="AO81" s="197"/>
      <c r="AP81" s="197"/>
      <c r="AQ81" s="197"/>
      <c r="AR81" s="197"/>
      <c r="AS81" s="197"/>
      <c r="AT81" s="197"/>
      <c r="AU81" s="197"/>
      <c r="AV81" s="197"/>
      <c r="AW81" s="197"/>
      <c r="AX81" s="197"/>
      <c r="AY81" s="197"/>
      <c r="AZ81" s="197"/>
      <c r="BA81" s="197"/>
      <c r="BB81" s="199"/>
      <c r="BC81" s="199"/>
      <c r="BD81" s="201"/>
      <c r="BE81" s="198"/>
      <c r="BF81" s="198"/>
      <c r="BG81" s="198"/>
      <c r="BH81" s="198"/>
      <c r="BI81" s="198"/>
      <c r="BJ81" s="198"/>
      <c r="BK81" s="198"/>
      <c r="BL81" s="198"/>
      <c r="BM81" s="198"/>
      <c r="BN81" s="198"/>
      <c r="BO81" s="198"/>
      <c r="BP81" s="198"/>
      <c r="BQ81" s="198"/>
      <c r="BR81" s="198"/>
      <c r="BS81" s="197"/>
      <c r="BT81" s="197"/>
      <c r="BU81" s="198"/>
      <c r="BV81" s="198"/>
      <c r="BW81" s="198"/>
      <c r="BX81" s="198"/>
      <c r="BY81" s="198"/>
      <c r="BZ81" s="197"/>
      <c r="CA81" s="197"/>
      <c r="CB81" s="197"/>
      <c r="CC81" s="197"/>
      <c r="CD81" s="197"/>
      <c r="CE81" s="198"/>
      <c r="CF81" s="198">
        <v>144217</v>
      </c>
      <c r="CG81" s="198"/>
      <c r="CH81" s="198"/>
      <c r="CI81" s="198"/>
      <c r="CJ81" s="197"/>
      <c r="CK81" s="198"/>
      <c r="CL81" s="197">
        <v>235947</v>
      </c>
      <c r="CM81" s="198"/>
      <c r="CN81" s="198"/>
      <c r="CO81" s="198"/>
      <c r="CP81" s="198"/>
      <c r="CQ81" s="198"/>
      <c r="CR81" s="197"/>
      <c r="CS81" s="198"/>
      <c r="CT81" s="197"/>
      <c r="CU81" s="200"/>
      <c r="CV81" s="197"/>
      <c r="CW81" s="197"/>
      <c r="CX81" s="197"/>
      <c r="CY81" s="197"/>
      <c r="CZ81" s="197"/>
      <c r="DA81" s="197"/>
      <c r="DB81" s="197"/>
      <c r="DC81" s="197"/>
      <c r="DD81" s="197"/>
      <c r="DE81" s="197"/>
      <c r="DF81" s="198"/>
      <c r="DG81" s="198"/>
      <c r="DH81" s="198"/>
      <c r="DI81" s="202"/>
      <c r="DJ81" s="202"/>
      <c r="DK81" s="198"/>
      <c r="DL81" s="198"/>
      <c r="DM81" s="198"/>
      <c r="DN81" s="198"/>
      <c r="DO81" s="197">
        <v>23747</v>
      </c>
      <c r="DP81" s="197">
        <v>43000</v>
      </c>
      <c r="DQ81" s="198"/>
      <c r="DR81" s="203">
        <f t="shared" si="4"/>
        <v>446911</v>
      </c>
      <c r="DS81" s="26">
        <f>CA124</f>
        <v>446911</v>
      </c>
      <c r="DT81" s="47">
        <f t="shared" si="5"/>
        <v>0</v>
      </c>
    </row>
    <row r="82" spans="1:124">
      <c r="A82" s="37" t="s">
        <v>218</v>
      </c>
      <c r="B82" s="204"/>
      <c r="C82" s="205"/>
      <c r="D82" s="205"/>
      <c r="E82" s="205"/>
      <c r="F82" s="205"/>
      <c r="G82" s="205"/>
      <c r="H82" s="205"/>
      <c r="I82" s="205"/>
      <c r="J82" s="205"/>
      <c r="K82" s="205"/>
      <c r="L82" s="205"/>
      <c r="M82" s="205"/>
      <c r="N82" s="205"/>
      <c r="O82" s="205"/>
      <c r="P82" s="205"/>
      <c r="Q82" s="205"/>
      <c r="R82" s="205"/>
      <c r="S82" s="197"/>
      <c r="T82" s="197"/>
      <c r="U82" s="197"/>
      <c r="V82" s="197"/>
      <c r="W82" s="197"/>
      <c r="X82" s="197"/>
      <c r="Y82" s="197"/>
      <c r="Z82" s="197"/>
      <c r="AA82" s="197"/>
      <c r="AB82" s="197"/>
      <c r="AC82" s="197"/>
      <c r="AD82" s="197"/>
      <c r="AE82" s="197"/>
      <c r="AF82" s="197"/>
      <c r="AG82" s="197"/>
      <c r="AH82" s="197"/>
      <c r="AI82" s="197"/>
      <c r="AJ82" s="197"/>
      <c r="AK82" s="206"/>
      <c r="AL82" s="205"/>
      <c r="AM82" s="205"/>
      <c r="AN82" s="205"/>
      <c r="AO82" s="205"/>
      <c r="AP82" s="205"/>
      <c r="AQ82" s="205"/>
      <c r="AR82" s="205"/>
      <c r="AS82" s="205"/>
      <c r="AT82" s="205"/>
      <c r="AU82" s="205"/>
      <c r="AV82" s="205"/>
      <c r="AW82" s="205"/>
      <c r="AX82" s="205"/>
      <c r="AY82" s="205"/>
      <c r="AZ82" s="205"/>
      <c r="BA82" s="205"/>
      <c r="BB82" s="197"/>
      <c r="BC82" s="197"/>
      <c r="BD82" s="207"/>
      <c r="BE82" s="208"/>
      <c r="BF82" s="208"/>
      <c r="BG82" s="208"/>
      <c r="BH82" s="208"/>
      <c r="BI82" s="208"/>
      <c r="BJ82" s="208"/>
      <c r="BK82" s="208"/>
      <c r="BL82" s="208"/>
      <c r="BM82" s="208"/>
      <c r="BN82" s="208"/>
      <c r="BO82" s="208"/>
      <c r="BP82" s="208"/>
      <c r="BQ82" s="208"/>
      <c r="BR82" s="208"/>
      <c r="BS82" s="205"/>
      <c r="BT82" s="205"/>
      <c r="BU82" s="208"/>
      <c r="BV82" s="208"/>
      <c r="BW82" s="208"/>
      <c r="BX82" s="208"/>
      <c r="BY82" s="208"/>
      <c r="BZ82" s="205"/>
      <c r="CA82" s="205"/>
      <c r="CB82" s="205"/>
      <c r="CC82" s="205"/>
      <c r="CD82" s="205"/>
      <c r="CE82" s="208"/>
      <c r="CF82" s="208"/>
      <c r="CG82" s="208">
        <v>247345</v>
      </c>
      <c r="CH82" s="208"/>
      <c r="CI82" s="208"/>
      <c r="CJ82" s="205"/>
      <c r="CK82" s="208"/>
      <c r="CL82" s="205">
        <v>208560</v>
      </c>
      <c r="CM82" s="208"/>
      <c r="CN82" s="208"/>
      <c r="CO82" s="208"/>
      <c r="CP82" s="208"/>
      <c r="CQ82" s="208"/>
      <c r="CR82" s="205"/>
      <c r="CS82" s="208"/>
      <c r="CT82" s="205"/>
      <c r="CU82" s="206"/>
      <c r="CV82" s="205"/>
      <c r="CW82" s="205"/>
      <c r="CX82" s="205"/>
      <c r="CY82" s="205"/>
      <c r="CZ82" s="205"/>
      <c r="DA82" s="205"/>
      <c r="DB82" s="205"/>
      <c r="DC82" s="205"/>
      <c r="DD82" s="205"/>
      <c r="DE82" s="205"/>
      <c r="DF82" s="208"/>
      <c r="DG82" s="208"/>
      <c r="DH82" s="208"/>
      <c r="DI82" s="209"/>
      <c r="DJ82" s="209"/>
      <c r="DK82" s="208"/>
      <c r="DL82" s="208"/>
      <c r="DM82" s="208"/>
      <c r="DN82" s="208"/>
      <c r="DO82" s="205">
        <v>55186</v>
      </c>
      <c r="DP82" s="205">
        <v>272700</v>
      </c>
      <c r="DQ82" s="208"/>
      <c r="DR82" s="210">
        <f t="shared" si="4"/>
        <v>783791</v>
      </c>
      <c r="DS82" s="26">
        <f>CB124</f>
        <v>783791</v>
      </c>
      <c r="DT82" s="47">
        <f t="shared" si="5"/>
        <v>0</v>
      </c>
    </row>
    <row r="83" spans="1:124">
      <c r="A83" s="37" t="s">
        <v>219</v>
      </c>
      <c r="B83" s="196"/>
      <c r="C83" s="197"/>
      <c r="D83" s="197"/>
      <c r="E83" s="197"/>
      <c r="F83" s="197"/>
      <c r="G83" s="197"/>
      <c r="H83" s="197"/>
      <c r="I83" s="197"/>
      <c r="J83" s="197"/>
      <c r="K83" s="197"/>
      <c r="L83" s="197"/>
      <c r="M83" s="197"/>
      <c r="N83" s="197"/>
      <c r="O83" s="197"/>
      <c r="P83" s="197"/>
      <c r="Q83" s="197"/>
      <c r="R83" s="197"/>
      <c r="S83" s="198"/>
      <c r="T83" s="199"/>
      <c r="U83" s="198"/>
      <c r="V83" s="198"/>
      <c r="W83" s="198"/>
      <c r="X83" s="198"/>
      <c r="Y83" s="198"/>
      <c r="Z83" s="198"/>
      <c r="AA83" s="198"/>
      <c r="AB83" s="198"/>
      <c r="AC83" s="198"/>
      <c r="AD83" s="198"/>
      <c r="AE83" s="198"/>
      <c r="AF83" s="198"/>
      <c r="AG83" s="198"/>
      <c r="AH83" s="198"/>
      <c r="AI83" s="198"/>
      <c r="AJ83" s="199"/>
      <c r="AK83" s="200"/>
      <c r="AL83" s="197"/>
      <c r="AM83" s="197"/>
      <c r="AN83" s="197"/>
      <c r="AO83" s="197"/>
      <c r="AP83" s="197"/>
      <c r="AQ83" s="197"/>
      <c r="AR83" s="197"/>
      <c r="AS83" s="197"/>
      <c r="AT83" s="197"/>
      <c r="AU83" s="197"/>
      <c r="AV83" s="197"/>
      <c r="AW83" s="197"/>
      <c r="AX83" s="197"/>
      <c r="AY83" s="197"/>
      <c r="AZ83" s="197"/>
      <c r="BA83" s="197"/>
      <c r="BB83" s="199"/>
      <c r="BC83" s="199"/>
      <c r="BD83" s="201"/>
      <c r="BE83" s="198"/>
      <c r="BF83" s="198"/>
      <c r="BG83" s="198"/>
      <c r="BH83" s="198"/>
      <c r="BI83" s="198"/>
      <c r="BJ83" s="198"/>
      <c r="BK83" s="198"/>
      <c r="BL83" s="198"/>
      <c r="BM83" s="198"/>
      <c r="BN83" s="198"/>
      <c r="BO83" s="198"/>
      <c r="BP83" s="198"/>
      <c r="BQ83" s="198"/>
      <c r="BR83" s="198"/>
      <c r="BS83" s="197"/>
      <c r="BT83" s="197"/>
      <c r="BU83" s="198"/>
      <c r="BV83" s="198"/>
      <c r="BW83" s="198"/>
      <c r="BX83" s="198"/>
      <c r="BY83" s="198"/>
      <c r="BZ83" s="197"/>
      <c r="CA83" s="197"/>
      <c r="CB83" s="197"/>
      <c r="CC83" s="197"/>
      <c r="CD83" s="197"/>
      <c r="CE83" s="198"/>
      <c r="CF83" s="198"/>
      <c r="CG83" s="198"/>
      <c r="CH83" s="198">
        <v>156847</v>
      </c>
      <c r="CI83" s="198"/>
      <c r="CJ83" s="197"/>
      <c r="CK83" s="198"/>
      <c r="CL83" s="197">
        <v>121213</v>
      </c>
      <c r="CM83" s="198"/>
      <c r="CN83" s="198"/>
      <c r="CO83" s="198"/>
      <c r="CP83" s="198"/>
      <c r="CQ83" s="198"/>
      <c r="CR83" s="197"/>
      <c r="CS83" s="198"/>
      <c r="CT83" s="197"/>
      <c r="CU83" s="200"/>
      <c r="CV83" s="197"/>
      <c r="CW83" s="197"/>
      <c r="CX83" s="197"/>
      <c r="CY83" s="197"/>
      <c r="CZ83" s="197"/>
      <c r="DA83" s="197"/>
      <c r="DB83" s="197"/>
      <c r="DC83" s="197"/>
      <c r="DD83" s="197"/>
      <c r="DE83" s="197"/>
      <c r="DF83" s="198"/>
      <c r="DG83" s="198"/>
      <c r="DH83" s="198"/>
      <c r="DI83" s="202"/>
      <c r="DJ83" s="202"/>
      <c r="DK83" s="198"/>
      <c r="DL83" s="198"/>
      <c r="DM83" s="198"/>
      <c r="DN83" s="198"/>
      <c r="DO83" s="197">
        <v>1200</v>
      </c>
      <c r="DP83" s="197">
        <v>459208</v>
      </c>
      <c r="DQ83" s="198"/>
      <c r="DR83" s="203">
        <f t="shared" si="4"/>
        <v>738468</v>
      </c>
      <c r="DS83" s="26">
        <f>CC124</f>
        <v>738468</v>
      </c>
      <c r="DT83" s="47">
        <f t="shared" si="5"/>
        <v>0</v>
      </c>
    </row>
    <row r="84" spans="1:124">
      <c r="A84" s="42" t="s">
        <v>220</v>
      </c>
      <c r="B84" s="251"/>
      <c r="C84" s="252"/>
      <c r="D84" s="252"/>
      <c r="E84" s="252"/>
      <c r="F84" s="252"/>
      <c r="G84" s="252"/>
      <c r="H84" s="252"/>
      <c r="I84" s="252"/>
      <c r="J84" s="252"/>
      <c r="K84" s="252"/>
      <c r="L84" s="252"/>
      <c r="M84" s="252"/>
      <c r="N84" s="252"/>
      <c r="O84" s="252"/>
      <c r="P84" s="252"/>
      <c r="Q84" s="252"/>
      <c r="R84" s="252"/>
      <c r="S84" s="236"/>
      <c r="T84" s="236"/>
      <c r="U84" s="236"/>
      <c r="V84" s="236"/>
      <c r="W84" s="236"/>
      <c r="X84" s="236"/>
      <c r="Y84" s="236"/>
      <c r="Z84" s="236"/>
      <c r="AA84" s="236"/>
      <c r="AB84" s="236"/>
      <c r="AC84" s="236"/>
      <c r="AD84" s="236"/>
      <c r="AE84" s="236"/>
      <c r="AF84" s="236"/>
      <c r="AG84" s="236"/>
      <c r="AH84" s="236"/>
      <c r="AI84" s="236"/>
      <c r="AJ84" s="236"/>
      <c r="AK84" s="253"/>
      <c r="AL84" s="252"/>
      <c r="AM84" s="252"/>
      <c r="AN84" s="252"/>
      <c r="AO84" s="252"/>
      <c r="AP84" s="252"/>
      <c r="AQ84" s="252"/>
      <c r="AR84" s="252"/>
      <c r="AS84" s="252"/>
      <c r="AT84" s="252"/>
      <c r="AU84" s="252"/>
      <c r="AV84" s="252"/>
      <c r="AW84" s="252"/>
      <c r="AX84" s="252"/>
      <c r="AY84" s="252"/>
      <c r="AZ84" s="252"/>
      <c r="BA84" s="252"/>
      <c r="BB84" s="236"/>
      <c r="BC84" s="236"/>
      <c r="BD84" s="254"/>
      <c r="BE84" s="255"/>
      <c r="BF84" s="255"/>
      <c r="BG84" s="255"/>
      <c r="BH84" s="255"/>
      <c r="BI84" s="255"/>
      <c r="BJ84" s="255"/>
      <c r="BK84" s="255"/>
      <c r="BL84" s="255"/>
      <c r="BM84" s="255"/>
      <c r="BN84" s="255"/>
      <c r="BO84" s="255"/>
      <c r="BP84" s="255"/>
      <c r="BQ84" s="255"/>
      <c r="BR84" s="255"/>
      <c r="BS84" s="252"/>
      <c r="BT84" s="252"/>
      <c r="BU84" s="255"/>
      <c r="BV84" s="255"/>
      <c r="BW84" s="255"/>
      <c r="BX84" s="255"/>
      <c r="BY84" s="255"/>
      <c r="BZ84" s="252"/>
      <c r="CA84" s="252"/>
      <c r="CB84" s="252"/>
      <c r="CC84" s="252"/>
      <c r="CD84" s="252"/>
      <c r="CE84" s="255"/>
      <c r="CF84" s="255"/>
      <c r="CG84" s="255"/>
      <c r="CH84" s="255"/>
      <c r="CI84" s="255">
        <v>25418</v>
      </c>
      <c r="CJ84" s="252"/>
      <c r="CK84" s="255"/>
      <c r="CL84" s="252">
        <v>66974</v>
      </c>
      <c r="CM84" s="255"/>
      <c r="CN84" s="255"/>
      <c r="CO84" s="255"/>
      <c r="CP84" s="255"/>
      <c r="CQ84" s="255"/>
      <c r="CR84" s="252"/>
      <c r="CS84" s="255"/>
      <c r="CT84" s="252"/>
      <c r="CU84" s="253"/>
      <c r="CV84" s="252"/>
      <c r="CW84" s="252"/>
      <c r="CX84" s="252"/>
      <c r="CY84" s="252"/>
      <c r="CZ84" s="252"/>
      <c r="DA84" s="252"/>
      <c r="DB84" s="252"/>
      <c r="DC84" s="252"/>
      <c r="DD84" s="252"/>
      <c r="DE84" s="252"/>
      <c r="DF84" s="255"/>
      <c r="DG84" s="255"/>
      <c r="DH84" s="255"/>
      <c r="DI84" s="256"/>
      <c r="DJ84" s="256"/>
      <c r="DK84" s="255"/>
      <c r="DL84" s="255"/>
      <c r="DM84" s="255"/>
      <c r="DN84" s="255"/>
      <c r="DO84" s="252">
        <v>72696</v>
      </c>
      <c r="DP84" s="252">
        <v>1107650</v>
      </c>
      <c r="DQ84" s="255"/>
      <c r="DR84" s="257">
        <f t="shared" si="4"/>
        <v>1272738</v>
      </c>
      <c r="DS84" s="26">
        <f>CD124</f>
        <v>1272738</v>
      </c>
      <c r="DT84" s="47">
        <f t="shared" si="5"/>
        <v>0</v>
      </c>
    </row>
    <row r="85" spans="1:124">
      <c r="A85" s="43" t="s">
        <v>198</v>
      </c>
      <c r="B85" s="258"/>
      <c r="C85" s="245"/>
      <c r="D85" s="245"/>
      <c r="E85" s="245"/>
      <c r="F85" s="245"/>
      <c r="G85" s="245"/>
      <c r="H85" s="245"/>
      <c r="I85" s="245"/>
      <c r="J85" s="245"/>
      <c r="K85" s="245"/>
      <c r="L85" s="245"/>
      <c r="M85" s="245"/>
      <c r="N85" s="245"/>
      <c r="O85" s="245"/>
      <c r="P85" s="245"/>
      <c r="Q85" s="245"/>
      <c r="R85" s="245"/>
      <c r="S85" s="259"/>
      <c r="T85" s="260"/>
      <c r="U85" s="259"/>
      <c r="V85" s="259"/>
      <c r="W85" s="259"/>
      <c r="X85" s="259"/>
      <c r="Y85" s="259"/>
      <c r="Z85" s="259"/>
      <c r="AA85" s="259"/>
      <c r="AB85" s="259"/>
      <c r="AC85" s="259"/>
      <c r="AD85" s="259"/>
      <c r="AE85" s="259"/>
      <c r="AF85" s="259"/>
      <c r="AG85" s="259"/>
      <c r="AH85" s="259"/>
      <c r="AI85" s="259"/>
      <c r="AJ85" s="260"/>
      <c r="AK85" s="261"/>
      <c r="AL85" s="245"/>
      <c r="AM85" s="245"/>
      <c r="AN85" s="245"/>
      <c r="AO85" s="245"/>
      <c r="AP85" s="245"/>
      <c r="AQ85" s="245"/>
      <c r="AR85" s="245"/>
      <c r="AS85" s="245"/>
      <c r="AT85" s="245"/>
      <c r="AU85" s="245"/>
      <c r="AV85" s="245"/>
      <c r="AW85" s="245"/>
      <c r="AX85" s="245"/>
      <c r="AY85" s="245"/>
      <c r="AZ85" s="245"/>
      <c r="BA85" s="245"/>
      <c r="BB85" s="260"/>
      <c r="BC85" s="260"/>
      <c r="BD85" s="262"/>
      <c r="BE85" s="259"/>
      <c r="BF85" s="259"/>
      <c r="BG85" s="259"/>
      <c r="BH85" s="259"/>
      <c r="BI85" s="259"/>
      <c r="BJ85" s="259"/>
      <c r="BK85" s="259"/>
      <c r="BL85" s="259"/>
      <c r="BM85" s="259"/>
      <c r="BN85" s="259"/>
      <c r="BO85" s="259"/>
      <c r="BP85" s="259"/>
      <c r="BQ85" s="259"/>
      <c r="BR85" s="259"/>
      <c r="BS85" s="245"/>
      <c r="BT85" s="245"/>
      <c r="BU85" s="259">
        <v>3480551</v>
      </c>
      <c r="BV85" s="259"/>
      <c r="BW85" s="259"/>
      <c r="BX85" s="259"/>
      <c r="BY85" s="259"/>
      <c r="BZ85" s="245">
        <v>296250</v>
      </c>
      <c r="CA85" s="245"/>
      <c r="CB85" s="245"/>
      <c r="CC85" s="245"/>
      <c r="CD85" s="245"/>
      <c r="CE85" s="259"/>
      <c r="CF85" s="259"/>
      <c r="CG85" s="259"/>
      <c r="CH85" s="259"/>
      <c r="CI85" s="259"/>
      <c r="CJ85" s="245"/>
      <c r="CK85" s="259"/>
      <c r="CL85" s="245"/>
      <c r="CM85" s="259"/>
      <c r="CN85" s="259"/>
      <c r="CO85" s="259"/>
      <c r="CP85" s="259"/>
      <c r="CQ85" s="259"/>
      <c r="CR85" s="245"/>
      <c r="CS85" s="259"/>
      <c r="CT85" s="245"/>
      <c r="CU85" s="261"/>
      <c r="CV85" s="245"/>
      <c r="CW85" s="245"/>
      <c r="CX85" s="245"/>
      <c r="CY85" s="245"/>
      <c r="CZ85" s="245"/>
      <c r="DA85" s="245"/>
      <c r="DB85" s="245"/>
      <c r="DC85" s="245"/>
      <c r="DD85" s="245"/>
      <c r="DE85" s="245"/>
      <c r="DF85" s="259"/>
      <c r="DG85" s="259"/>
      <c r="DH85" s="259"/>
      <c r="DI85" s="263"/>
      <c r="DJ85" s="263"/>
      <c r="DK85" s="259"/>
      <c r="DL85" s="259"/>
      <c r="DM85" s="259"/>
      <c r="DN85" s="259"/>
      <c r="DO85" s="245"/>
      <c r="DP85" s="245"/>
      <c r="DQ85" s="259"/>
      <c r="DR85" s="264">
        <f t="shared" si="4"/>
        <v>3776801</v>
      </c>
      <c r="DS85" s="26">
        <f>CE124</f>
        <v>3776801</v>
      </c>
      <c r="DT85" s="47">
        <f t="shared" si="5"/>
        <v>0</v>
      </c>
    </row>
    <row r="86" spans="1:124">
      <c r="A86" s="37" t="s">
        <v>199</v>
      </c>
      <c r="B86" s="204"/>
      <c r="C86" s="205"/>
      <c r="D86" s="205"/>
      <c r="E86" s="205"/>
      <c r="F86" s="205"/>
      <c r="G86" s="205"/>
      <c r="H86" s="205"/>
      <c r="I86" s="205"/>
      <c r="J86" s="205"/>
      <c r="K86" s="205"/>
      <c r="L86" s="205"/>
      <c r="M86" s="205"/>
      <c r="N86" s="205"/>
      <c r="O86" s="205"/>
      <c r="P86" s="205"/>
      <c r="Q86" s="205"/>
      <c r="R86" s="205"/>
      <c r="S86" s="197"/>
      <c r="T86" s="197"/>
      <c r="U86" s="197"/>
      <c r="V86" s="197"/>
      <c r="W86" s="197"/>
      <c r="X86" s="197"/>
      <c r="Y86" s="197"/>
      <c r="Z86" s="197"/>
      <c r="AA86" s="197"/>
      <c r="AB86" s="197"/>
      <c r="AC86" s="197"/>
      <c r="AD86" s="197"/>
      <c r="AE86" s="197"/>
      <c r="AF86" s="197"/>
      <c r="AG86" s="197"/>
      <c r="AH86" s="197"/>
      <c r="AI86" s="197"/>
      <c r="AJ86" s="197"/>
      <c r="AK86" s="206"/>
      <c r="AL86" s="205"/>
      <c r="AM86" s="205"/>
      <c r="AN86" s="205"/>
      <c r="AO86" s="205"/>
      <c r="AP86" s="205"/>
      <c r="AQ86" s="205"/>
      <c r="AR86" s="205"/>
      <c r="AS86" s="205"/>
      <c r="AT86" s="205"/>
      <c r="AU86" s="205"/>
      <c r="AV86" s="205"/>
      <c r="AW86" s="205"/>
      <c r="AX86" s="205"/>
      <c r="AY86" s="205"/>
      <c r="AZ86" s="205"/>
      <c r="BA86" s="205"/>
      <c r="BB86" s="197"/>
      <c r="BC86" s="197"/>
      <c r="BD86" s="207"/>
      <c r="BE86" s="208"/>
      <c r="BF86" s="208"/>
      <c r="BG86" s="208"/>
      <c r="BH86" s="208"/>
      <c r="BI86" s="208"/>
      <c r="BJ86" s="208"/>
      <c r="BK86" s="208"/>
      <c r="BL86" s="208"/>
      <c r="BM86" s="208"/>
      <c r="BN86" s="208"/>
      <c r="BO86" s="208"/>
      <c r="BP86" s="208"/>
      <c r="BQ86" s="208"/>
      <c r="BR86" s="208"/>
      <c r="BS86" s="205"/>
      <c r="BT86" s="205"/>
      <c r="BU86" s="208"/>
      <c r="BV86" s="208">
        <v>7869270</v>
      </c>
      <c r="BW86" s="208"/>
      <c r="BX86" s="208"/>
      <c r="BY86" s="208"/>
      <c r="BZ86" s="205"/>
      <c r="CA86" s="205">
        <v>446911</v>
      </c>
      <c r="CB86" s="205"/>
      <c r="CC86" s="205"/>
      <c r="CD86" s="205"/>
      <c r="CE86" s="208"/>
      <c r="CF86" s="208"/>
      <c r="CG86" s="208"/>
      <c r="CH86" s="208"/>
      <c r="CI86" s="208"/>
      <c r="CJ86" s="205"/>
      <c r="CK86" s="208"/>
      <c r="CL86" s="205"/>
      <c r="CM86" s="208"/>
      <c r="CN86" s="208"/>
      <c r="CO86" s="208"/>
      <c r="CP86" s="208"/>
      <c r="CQ86" s="208"/>
      <c r="CR86" s="205"/>
      <c r="CS86" s="208"/>
      <c r="CT86" s="205"/>
      <c r="CU86" s="206"/>
      <c r="CV86" s="205"/>
      <c r="CW86" s="205"/>
      <c r="CX86" s="205"/>
      <c r="CY86" s="205"/>
      <c r="CZ86" s="205"/>
      <c r="DA86" s="205"/>
      <c r="DB86" s="205"/>
      <c r="DC86" s="205"/>
      <c r="DD86" s="205"/>
      <c r="DE86" s="205"/>
      <c r="DF86" s="208"/>
      <c r="DG86" s="208"/>
      <c r="DH86" s="208"/>
      <c r="DI86" s="209"/>
      <c r="DJ86" s="209"/>
      <c r="DK86" s="208"/>
      <c r="DL86" s="208"/>
      <c r="DM86" s="208"/>
      <c r="DN86" s="208"/>
      <c r="DO86" s="205"/>
      <c r="DP86" s="205"/>
      <c r="DQ86" s="208"/>
      <c r="DR86" s="210">
        <f t="shared" si="4"/>
        <v>8316181</v>
      </c>
      <c r="DS86" s="26">
        <f>CF124</f>
        <v>8316181</v>
      </c>
      <c r="DT86" s="47">
        <f t="shared" si="5"/>
        <v>0</v>
      </c>
    </row>
    <row r="87" spans="1:124">
      <c r="A87" s="37" t="s">
        <v>200</v>
      </c>
      <c r="B87" s="196"/>
      <c r="C87" s="197"/>
      <c r="D87" s="197"/>
      <c r="E87" s="197"/>
      <c r="F87" s="197"/>
      <c r="G87" s="197"/>
      <c r="H87" s="197"/>
      <c r="I87" s="197"/>
      <c r="J87" s="197"/>
      <c r="K87" s="197"/>
      <c r="L87" s="197"/>
      <c r="M87" s="197"/>
      <c r="N87" s="197"/>
      <c r="O87" s="197"/>
      <c r="P87" s="197"/>
      <c r="Q87" s="197"/>
      <c r="R87" s="197"/>
      <c r="S87" s="198"/>
      <c r="T87" s="199"/>
      <c r="U87" s="198"/>
      <c r="V87" s="198"/>
      <c r="W87" s="198"/>
      <c r="X87" s="198"/>
      <c r="Y87" s="198"/>
      <c r="Z87" s="198"/>
      <c r="AA87" s="198"/>
      <c r="AB87" s="198"/>
      <c r="AC87" s="198"/>
      <c r="AD87" s="198"/>
      <c r="AE87" s="198"/>
      <c r="AF87" s="198"/>
      <c r="AG87" s="198"/>
      <c r="AH87" s="198"/>
      <c r="AI87" s="198"/>
      <c r="AJ87" s="199"/>
      <c r="AK87" s="200"/>
      <c r="AL87" s="197"/>
      <c r="AM87" s="197"/>
      <c r="AN87" s="197"/>
      <c r="AO87" s="197"/>
      <c r="AP87" s="197"/>
      <c r="AQ87" s="197"/>
      <c r="AR87" s="197"/>
      <c r="AS87" s="197"/>
      <c r="AT87" s="197"/>
      <c r="AU87" s="197"/>
      <c r="AV87" s="197"/>
      <c r="AW87" s="197"/>
      <c r="AX87" s="197"/>
      <c r="AY87" s="197"/>
      <c r="AZ87" s="197"/>
      <c r="BA87" s="197"/>
      <c r="BB87" s="199"/>
      <c r="BC87" s="199"/>
      <c r="BD87" s="201"/>
      <c r="BE87" s="198"/>
      <c r="BF87" s="198"/>
      <c r="BG87" s="198"/>
      <c r="BH87" s="198"/>
      <c r="BI87" s="198"/>
      <c r="BJ87" s="198"/>
      <c r="BK87" s="198"/>
      <c r="BL87" s="198"/>
      <c r="BM87" s="198"/>
      <c r="BN87" s="198"/>
      <c r="BO87" s="198"/>
      <c r="BP87" s="198"/>
      <c r="BQ87" s="198"/>
      <c r="BR87" s="198"/>
      <c r="BS87" s="197"/>
      <c r="BT87" s="197"/>
      <c r="BU87" s="198"/>
      <c r="BV87" s="198"/>
      <c r="BW87" s="198">
        <v>12770894</v>
      </c>
      <c r="BX87" s="198"/>
      <c r="BY87" s="198"/>
      <c r="BZ87" s="197"/>
      <c r="CA87" s="197"/>
      <c r="CB87" s="197">
        <v>783791</v>
      </c>
      <c r="CC87" s="197"/>
      <c r="CD87" s="197"/>
      <c r="CE87" s="198"/>
      <c r="CF87" s="198"/>
      <c r="CG87" s="198"/>
      <c r="CH87" s="198"/>
      <c r="CI87" s="198"/>
      <c r="CJ87" s="197"/>
      <c r="CK87" s="198"/>
      <c r="CL87" s="197"/>
      <c r="CM87" s="198"/>
      <c r="CN87" s="198"/>
      <c r="CO87" s="198"/>
      <c r="CP87" s="198"/>
      <c r="CQ87" s="198"/>
      <c r="CR87" s="197"/>
      <c r="CS87" s="198"/>
      <c r="CT87" s="197"/>
      <c r="CU87" s="200"/>
      <c r="CV87" s="197"/>
      <c r="CW87" s="197"/>
      <c r="CX87" s="197"/>
      <c r="CY87" s="197"/>
      <c r="CZ87" s="197"/>
      <c r="DA87" s="197"/>
      <c r="DB87" s="197"/>
      <c r="DC87" s="197"/>
      <c r="DD87" s="197"/>
      <c r="DE87" s="197"/>
      <c r="DF87" s="198"/>
      <c r="DG87" s="198"/>
      <c r="DH87" s="198"/>
      <c r="DI87" s="202"/>
      <c r="DJ87" s="202"/>
      <c r="DK87" s="198"/>
      <c r="DL87" s="198"/>
      <c r="DM87" s="198"/>
      <c r="DN87" s="198"/>
      <c r="DO87" s="197"/>
      <c r="DP87" s="197"/>
      <c r="DQ87" s="198"/>
      <c r="DR87" s="203">
        <f t="shared" si="4"/>
        <v>13554685</v>
      </c>
      <c r="DS87" s="26">
        <f>CG124</f>
        <v>13554685</v>
      </c>
      <c r="DT87" s="47">
        <f t="shared" si="5"/>
        <v>0</v>
      </c>
    </row>
    <row r="88" spans="1:124">
      <c r="A88" s="37" t="s">
        <v>201</v>
      </c>
      <c r="B88" s="204"/>
      <c r="C88" s="205"/>
      <c r="D88" s="205"/>
      <c r="E88" s="205"/>
      <c r="F88" s="205"/>
      <c r="G88" s="205"/>
      <c r="H88" s="205"/>
      <c r="I88" s="205"/>
      <c r="J88" s="205"/>
      <c r="K88" s="205"/>
      <c r="L88" s="205"/>
      <c r="M88" s="205"/>
      <c r="N88" s="205"/>
      <c r="O88" s="205"/>
      <c r="P88" s="205"/>
      <c r="Q88" s="205"/>
      <c r="R88" s="205"/>
      <c r="S88" s="197"/>
      <c r="T88" s="197"/>
      <c r="U88" s="197"/>
      <c r="V88" s="197"/>
      <c r="W88" s="197"/>
      <c r="X88" s="197"/>
      <c r="Y88" s="197"/>
      <c r="Z88" s="197"/>
      <c r="AA88" s="197"/>
      <c r="AB88" s="197"/>
      <c r="AC88" s="197"/>
      <c r="AD88" s="197"/>
      <c r="AE88" s="197"/>
      <c r="AF88" s="197"/>
      <c r="AG88" s="197"/>
      <c r="AH88" s="197"/>
      <c r="AI88" s="197"/>
      <c r="AJ88" s="197"/>
      <c r="AK88" s="206"/>
      <c r="AL88" s="205"/>
      <c r="AM88" s="205"/>
      <c r="AN88" s="205"/>
      <c r="AO88" s="205"/>
      <c r="AP88" s="205"/>
      <c r="AQ88" s="205"/>
      <c r="AR88" s="205"/>
      <c r="AS88" s="205"/>
      <c r="AT88" s="205"/>
      <c r="AU88" s="205"/>
      <c r="AV88" s="205"/>
      <c r="AW88" s="205"/>
      <c r="AX88" s="205"/>
      <c r="AY88" s="205"/>
      <c r="AZ88" s="205"/>
      <c r="BA88" s="205"/>
      <c r="BB88" s="197"/>
      <c r="BC88" s="197"/>
      <c r="BD88" s="207"/>
      <c r="BE88" s="208"/>
      <c r="BF88" s="208"/>
      <c r="BG88" s="208"/>
      <c r="BH88" s="208"/>
      <c r="BI88" s="208"/>
      <c r="BJ88" s="208"/>
      <c r="BK88" s="208"/>
      <c r="BL88" s="208"/>
      <c r="BM88" s="208"/>
      <c r="BN88" s="208"/>
      <c r="BO88" s="208"/>
      <c r="BP88" s="208"/>
      <c r="BQ88" s="208"/>
      <c r="BR88" s="208"/>
      <c r="BS88" s="205"/>
      <c r="BT88" s="205"/>
      <c r="BU88" s="208"/>
      <c r="BV88" s="208"/>
      <c r="BW88" s="208"/>
      <c r="BX88" s="208">
        <v>22919841</v>
      </c>
      <c r="BY88" s="208"/>
      <c r="BZ88" s="205"/>
      <c r="CA88" s="205"/>
      <c r="CB88" s="205"/>
      <c r="CC88" s="205">
        <v>738468</v>
      </c>
      <c r="CD88" s="205"/>
      <c r="CE88" s="208"/>
      <c r="CF88" s="208"/>
      <c r="CG88" s="208"/>
      <c r="CH88" s="208"/>
      <c r="CI88" s="208"/>
      <c r="CJ88" s="205"/>
      <c r="CK88" s="208"/>
      <c r="CL88" s="205"/>
      <c r="CM88" s="208"/>
      <c r="CN88" s="208"/>
      <c r="CO88" s="208"/>
      <c r="CP88" s="208"/>
      <c r="CQ88" s="208"/>
      <c r="CR88" s="205"/>
      <c r="CS88" s="208"/>
      <c r="CT88" s="205"/>
      <c r="CU88" s="206"/>
      <c r="CV88" s="205"/>
      <c r="CW88" s="205"/>
      <c r="CX88" s="205"/>
      <c r="CY88" s="205"/>
      <c r="CZ88" s="205"/>
      <c r="DA88" s="205"/>
      <c r="DB88" s="205"/>
      <c r="DC88" s="205"/>
      <c r="DD88" s="205"/>
      <c r="DE88" s="205"/>
      <c r="DF88" s="208"/>
      <c r="DG88" s="208"/>
      <c r="DH88" s="208"/>
      <c r="DI88" s="209"/>
      <c r="DJ88" s="209"/>
      <c r="DK88" s="208"/>
      <c r="DL88" s="208"/>
      <c r="DM88" s="208"/>
      <c r="DN88" s="208"/>
      <c r="DO88" s="205"/>
      <c r="DP88" s="205"/>
      <c r="DQ88" s="208"/>
      <c r="DR88" s="210">
        <f t="shared" si="4"/>
        <v>23658309</v>
      </c>
      <c r="DS88" s="26">
        <f>CH124</f>
        <v>23658309</v>
      </c>
      <c r="DT88" s="47">
        <f t="shared" si="5"/>
        <v>0</v>
      </c>
    </row>
    <row r="89" spans="1:124">
      <c r="A89" s="42" t="s">
        <v>202</v>
      </c>
      <c r="B89" s="235"/>
      <c r="C89" s="236"/>
      <c r="D89" s="236"/>
      <c r="E89" s="236"/>
      <c r="F89" s="236"/>
      <c r="G89" s="236"/>
      <c r="H89" s="236"/>
      <c r="I89" s="236"/>
      <c r="J89" s="236"/>
      <c r="K89" s="236"/>
      <c r="L89" s="236"/>
      <c r="M89" s="236"/>
      <c r="N89" s="236"/>
      <c r="O89" s="236"/>
      <c r="P89" s="236"/>
      <c r="Q89" s="236"/>
      <c r="R89" s="236"/>
      <c r="S89" s="237"/>
      <c r="T89" s="238"/>
      <c r="U89" s="237"/>
      <c r="V89" s="237"/>
      <c r="W89" s="237"/>
      <c r="X89" s="237"/>
      <c r="Y89" s="237"/>
      <c r="Z89" s="237"/>
      <c r="AA89" s="237"/>
      <c r="AB89" s="237"/>
      <c r="AC89" s="237"/>
      <c r="AD89" s="237"/>
      <c r="AE89" s="237"/>
      <c r="AF89" s="237"/>
      <c r="AG89" s="237"/>
      <c r="AH89" s="237"/>
      <c r="AI89" s="237"/>
      <c r="AJ89" s="238"/>
      <c r="AK89" s="239"/>
      <c r="AL89" s="236"/>
      <c r="AM89" s="236"/>
      <c r="AN89" s="236"/>
      <c r="AO89" s="236"/>
      <c r="AP89" s="236"/>
      <c r="AQ89" s="236"/>
      <c r="AR89" s="236"/>
      <c r="AS89" s="236"/>
      <c r="AT89" s="236"/>
      <c r="AU89" s="236"/>
      <c r="AV89" s="236"/>
      <c r="AW89" s="236"/>
      <c r="AX89" s="236"/>
      <c r="AY89" s="236"/>
      <c r="AZ89" s="236"/>
      <c r="BA89" s="236"/>
      <c r="BB89" s="238"/>
      <c r="BC89" s="238"/>
      <c r="BD89" s="240"/>
      <c r="BE89" s="237"/>
      <c r="BF89" s="237"/>
      <c r="BG89" s="237"/>
      <c r="BH89" s="237"/>
      <c r="BI89" s="237"/>
      <c r="BJ89" s="237"/>
      <c r="BK89" s="237"/>
      <c r="BL89" s="237"/>
      <c r="BM89" s="237"/>
      <c r="BN89" s="237"/>
      <c r="BO89" s="237"/>
      <c r="BP89" s="237"/>
      <c r="BQ89" s="237"/>
      <c r="BR89" s="237"/>
      <c r="BS89" s="236"/>
      <c r="BT89" s="236"/>
      <c r="BU89" s="237"/>
      <c r="BV89" s="237"/>
      <c r="BW89" s="237"/>
      <c r="BX89" s="237"/>
      <c r="BY89" s="237">
        <v>87784364</v>
      </c>
      <c r="BZ89" s="236"/>
      <c r="CA89" s="236"/>
      <c r="CB89" s="236"/>
      <c r="CC89" s="236"/>
      <c r="CD89" s="236">
        <v>1272738</v>
      </c>
      <c r="CE89" s="237"/>
      <c r="CF89" s="237"/>
      <c r="CG89" s="237"/>
      <c r="CH89" s="237"/>
      <c r="CI89" s="237"/>
      <c r="CJ89" s="236"/>
      <c r="CK89" s="237"/>
      <c r="CL89" s="236"/>
      <c r="CM89" s="237"/>
      <c r="CN89" s="237"/>
      <c r="CO89" s="237"/>
      <c r="CP89" s="237"/>
      <c r="CQ89" s="237"/>
      <c r="CR89" s="236"/>
      <c r="CS89" s="237"/>
      <c r="CT89" s="236"/>
      <c r="CU89" s="239"/>
      <c r="CV89" s="236"/>
      <c r="CW89" s="236"/>
      <c r="CX89" s="236"/>
      <c r="CY89" s="236"/>
      <c r="CZ89" s="236"/>
      <c r="DA89" s="236"/>
      <c r="DB89" s="236"/>
      <c r="DC89" s="236"/>
      <c r="DD89" s="236"/>
      <c r="DE89" s="236"/>
      <c r="DF89" s="237"/>
      <c r="DG89" s="237"/>
      <c r="DH89" s="237"/>
      <c r="DI89" s="241"/>
      <c r="DJ89" s="241"/>
      <c r="DK89" s="237"/>
      <c r="DL89" s="237"/>
      <c r="DM89" s="237"/>
      <c r="DN89" s="237"/>
      <c r="DO89" s="236"/>
      <c r="DP89" s="236"/>
      <c r="DQ89" s="237"/>
      <c r="DR89" s="242">
        <f t="shared" si="4"/>
        <v>89057102</v>
      </c>
      <c r="DS89" s="26">
        <f>CI124</f>
        <v>89057102</v>
      </c>
      <c r="DT89" s="47">
        <f t="shared" si="5"/>
        <v>0</v>
      </c>
    </row>
    <row r="90" spans="1:124">
      <c r="A90" s="44" t="s">
        <v>193</v>
      </c>
      <c r="B90" s="265"/>
      <c r="C90" s="266">
        <v>10876</v>
      </c>
      <c r="D90" s="266"/>
      <c r="E90" s="266"/>
      <c r="F90" s="266"/>
      <c r="G90" s="266">
        <v>-182762</v>
      </c>
      <c r="H90" s="266">
        <v>8182</v>
      </c>
      <c r="I90" s="266">
        <v>-1487</v>
      </c>
      <c r="J90" s="266">
        <v>2051</v>
      </c>
      <c r="K90" s="266">
        <v>305</v>
      </c>
      <c r="L90" s="266">
        <v>-143</v>
      </c>
      <c r="M90" s="266">
        <v>39364</v>
      </c>
      <c r="N90" s="266"/>
      <c r="O90" s="266">
        <v>199</v>
      </c>
      <c r="P90" s="266">
        <v>885</v>
      </c>
      <c r="Q90" s="266">
        <v>-531</v>
      </c>
      <c r="R90" s="266"/>
      <c r="S90" s="267"/>
      <c r="T90" s="267"/>
      <c r="U90" s="267"/>
      <c r="V90" s="267"/>
      <c r="W90" s="267"/>
      <c r="X90" s="267"/>
      <c r="Y90" s="267"/>
      <c r="Z90" s="267"/>
      <c r="AA90" s="267"/>
      <c r="AB90" s="267"/>
      <c r="AC90" s="267"/>
      <c r="AD90" s="267"/>
      <c r="AE90" s="267"/>
      <c r="AF90" s="267"/>
      <c r="AG90" s="267"/>
      <c r="AH90" s="267"/>
      <c r="AI90" s="267"/>
      <c r="AJ90" s="267"/>
      <c r="AK90" s="268"/>
      <c r="AL90" s="266"/>
      <c r="AM90" s="266"/>
      <c r="AN90" s="266">
        <v>133318</v>
      </c>
      <c r="AO90" s="266">
        <v>542442</v>
      </c>
      <c r="AP90" s="266">
        <v>39082</v>
      </c>
      <c r="AQ90" s="266">
        <v>40209</v>
      </c>
      <c r="AR90" s="266">
        <v>16354</v>
      </c>
      <c r="AS90" s="266">
        <v>144501</v>
      </c>
      <c r="AT90" s="266">
        <v>140496</v>
      </c>
      <c r="AU90" s="266">
        <v>31852</v>
      </c>
      <c r="AV90" s="266">
        <v>71804</v>
      </c>
      <c r="AW90" s="266"/>
      <c r="AX90" s="266">
        <v>51624</v>
      </c>
      <c r="AY90" s="266">
        <v>51484</v>
      </c>
      <c r="AZ90" s="266">
        <v>31204</v>
      </c>
      <c r="BA90" s="266">
        <v>0</v>
      </c>
      <c r="BB90" s="267"/>
      <c r="BC90" s="267"/>
      <c r="BD90" s="269"/>
      <c r="BE90" s="270"/>
      <c r="BF90" s="270"/>
      <c r="BG90" s="270"/>
      <c r="BH90" s="270"/>
      <c r="BI90" s="270"/>
      <c r="BJ90" s="270"/>
      <c r="BK90" s="270"/>
      <c r="BL90" s="270"/>
      <c r="BM90" s="270"/>
      <c r="BN90" s="270"/>
      <c r="BO90" s="270"/>
      <c r="BP90" s="270"/>
      <c r="BQ90" s="270"/>
      <c r="BR90" s="270"/>
      <c r="BS90" s="266"/>
      <c r="BT90" s="266"/>
      <c r="BU90" s="270"/>
      <c r="BV90" s="270"/>
      <c r="BW90" s="270"/>
      <c r="BX90" s="270"/>
      <c r="BY90" s="270"/>
      <c r="BZ90" s="266"/>
      <c r="CA90" s="266"/>
      <c r="CB90" s="266"/>
      <c r="CC90" s="266"/>
      <c r="CD90" s="266"/>
      <c r="CE90" s="270"/>
      <c r="CF90" s="270"/>
      <c r="CG90" s="270"/>
      <c r="CH90" s="270"/>
      <c r="CI90" s="270"/>
      <c r="CJ90" s="266"/>
      <c r="CK90" s="270"/>
      <c r="CL90" s="266"/>
      <c r="CM90" s="270"/>
      <c r="CN90" s="270"/>
      <c r="CO90" s="270"/>
      <c r="CP90" s="270"/>
      <c r="CQ90" s="270"/>
      <c r="CR90" s="266"/>
      <c r="CS90" s="270"/>
      <c r="CT90" s="266"/>
      <c r="CU90" s="268"/>
      <c r="CV90" s="266"/>
      <c r="CW90" s="266"/>
      <c r="CX90" s="266"/>
      <c r="CY90" s="266"/>
      <c r="CZ90" s="266"/>
      <c r="DA90" s="266"/>
      <c r="DB90" s="266"/>
      <c r="DC90" s="266"/>
      <c r="DD90" s="266"/>
      <c r="DE90" s="266"/>
      <c r="DF90" s="270"/>
      <c r="DG90" s="270"/>
      <c r="DH90" s="270"/>
      <c r="DI90" s="271"/>
      <c r="DJ90" s="271"/>
      <c r="DK90" s="270"/>
      <c r="DL90" s="270"/>
      <c r="DM90" s="270"/>
      <c r="DN90" s="270"/>
      <c r="DO90" s="266"/>
      <c r="DP90" s="266"/>
      <c r="DQ90" s="270"/>
      <c r="DR90" s="272">
        <f t="shared" si="4"/>
        <v>1171309</v>
      </c>
      <c r="DS90" s="26">
        <f>CJ124</f>
        <v>1171309</v>
      </c>
      <c r="DT90" s="47">
        <f t="shared" si="5"/>
        <v>0</v>
      </c>
    </row>
    <row r="91" spans="1:124">
      <c r="A91" s="44" t="s">
        <v>194</v>
      </c>
      <c r="B91" s="273"/>
      <c r="C91" s="267"/>
      <c r="D91" s="267"/>
      <c r="E91" s="267"/>
      <c r="F91" s="267"/>
      <c r="G91" s="267"/>
      <c r="H91" s="267"/>
      <c r="I91" s="267"/>
      <c r="J91" s="267"/>
      <c r="K91" s="267"/>
      <c r="L91" s="267"/>
      <c r="M91" s="267"/>
      <c r="N91" s="267"/>
      <c r="O91" s="267"/>
      <c r="P91" s="267"/>
      <c r="Q91" s="267"/>
      <c r="R91" s="267"/>
      <c r="S91" s="274"/>
      <c r="T91" s="275"/>
      <c r="U91" s="274"/>
      <c r="V91" s="274"/>
      <c r="W91" s="274"/>
      <c r="X91" s="274"/>
      <c r="Y91" s="274"/>
      <c r="Z91" s="274"/>
      <c r="AA91" s="274"/>
      <c r="AB91" s="274"/>
      <c r="AC91" s="274"/>
      <c r="AD91" s="274"/>
      <c r="AE91" s="274"/>
      <c r="AF91" s="274"/>
      <c r="AG91" s="274"/>
      <c r="AH91" s="274"/>
      <c r="AI91" s="274"/>
      <c r="AJ91" s="275"/>
      <c r="AK91" s="276"/>
      <c r="AL91" s="267"/>
      <c r="AM91" s="267"/>
      <c r="AN91" s="267"/>
      <c r="AO91" s="267"/>
      <c r="AP91" s="267"/>
      <c r="AQ91" s="267"/>
      <c r="AR91" s="267"/>
      <c r="AS91" s="267"/>
      <c r="AT91" s="267"/>
      <c r="AU91" s="267"/>
      <c r="AV91" s="267"/>
      <c r="AW91" s="267"/>
      <c r="AX91" s="267"/>
      <c r="AY91" s="267"/>
      <c r="AZ91" s="267"/>
      <c r="BA91" s="267"/>
      <c r="BB91" s="275"/>
      <c r="BC91" s="275"/>
      <c r="BD91" s="277"/>
      <c r="BE91" s="274"/>
      <c r="BF91" s="274"/>
      <c r="BG91" s="274"/>
      <c r="BH91" s="274"/>
      <c r="BI91" s="274"/>
      <c r="BJ91" s="274"/>
      <c r="BK91" s="274"/>
      <c r="BL91" s="274"/>
      <c r="BM91" s="274"/>
      <c r="BN91" s="274"/>
      <c r="BO91" s="274"/>
      <c r="BP91" s="274"/>
      <c r="BQ91" s="274"/>
      <c r="BR91" s="274"/>
      <c r="BS91" s="267"/>
      <c r="BT91" s="267"/>
      <c r="BU91" s="274"/>
      <c r="BV91" s="274"/>
      <c r="BW91" s="274"/>
      <c r="BX91" s="274"/>
      <c r="BY91" s="274"/>
      <c r="BZ91" s="267"/>
      <c r="CA91" s="267"/>
      <c r="CB91" s="267"/>
      <c r="CC91" s="267"/>
      <c r="CD91" s="267"/>
      <c r="CE91" s="274">
        <v>368972</v>
      </c>
      <c r="CF91" s="274">
        <v>874032</v>
      </c>
      <c r="CG91" s="274">
        <v>1491689</v>
      </c>
      <c r="CH91" s="274">
        <v>2710409</v>
      </c>
      <c r="CI91" s="274">
        <v>9744385</v>
      </c>
      <c r="CJ91" s="267"/>
      <c r="CK91" s="274"/>
      <c r="CL91" s="267"/>
      <c r="CM91" s="274"/>
      <c r="CN91" s="274"/>
      <c r="CO91" s="274"/>
      <c r="CP91" s="274"/>
      <c r="CQ91" s="274"/>
      <c r="CR91" s="267"/>
      <c r="CS91" s="274"/>
      <c r="CT91" s="267"/>
      <c r="CU91" s="276"/>
      <c r="CV91" s="267"/>
      <c r="CW91" s="267"/>
      <c r="CX91" s="267"/>
      <c r="CY91" s="267"/>
      <c r="CZ91" s="267"/>
      <c r="DA91" s="267"/>
      <c r="DB91" s="267"/>
      <c r="DC91" s="267"/>
      <c r="DD91" s="267"/>
      <c r="DE91" s="267"/>
      <c r="DF91" s="274"/>
      <c r="DG91" s="274"/>
      <c r="DH91" s="274"/>
      <c r="DI91" s="278"/>
      <c r="DJ91" s="278"/>
      <c r="DK91" s="274"/>
      <c r="DL91" s="274"/>
      <c r="DM91" s="274"/>
      <c r="DN91" s="274"/>
      <c r="DO91" s="267"/>
      <c r="DP91" s="267">
        <v>3237096</v>
      </c>
      <c r="DQ91" s="274"/>
      <c r="DR91" s="279">
        <f t="shared" si="4"/>
        <v>18426583</v>
      </c>
      <c r="DS91" s="26">
        <f>CK124</f>
        <v>18426583</v>
      </c>
      <c r="DT91" s="47">
        <f t="shared" si="5"/>
        <v>0</v>
      </c>
    </row>
    <row r="92" spans="1:124">
      <c r="A92" s="37" t="s">
        <v>195</v>
      </c>
      <c r="B92" s="204"/>
      <c r="C92" s="205"/>
      <c r="D92" s="205"/>
      <c r="E92" s="205"/>
      <c r="F92" s="205"/>
      <c r="G92" s="205"/>
      <c r="H92" s="205"/>
      <c r="I92" s="205"/>
      <c r="J92" s="205"/>
      <c r="K92" s="205"/>
      <c r="L92" s="205"/>
      <c r="M92" s="205"/>
      <c r="N92" s="205"/>
      <c r="O92" s="205"/>
      <c r="P92" s="205"/>
      <c r="Q92" s="205"/>
      <c r="R92" s="205"/>
      <c r="S92" s="197"/>
      <c r="T92" s="197"/>
      <c r="U92" s="197"/>
      <c r="V92" s="197"/>
      <c r="W92" s="197"/>
      <c r="X92" s="197"/>
      <c r="Y92" s="197"/>
      <c r="Z92" s="197"/>
      <c r="AA92" s="197"/>
      <c r="AB92" s="197"/>
      <c r="AC92" s="197"/>
      <c r="AD92" s="197"/>
      <c r="AE92" s="197"/>
      <c r="AF92" s="197"/>
      <c r="AG92" s="197"/>
      <c r="AH92" s="197"/>
      <c r="AI92" s="197"/>
      <c r="AJ92" s="197"/>
      <c r="AK92" s="206"/>
      <c r="AL92" s="205"/>
      <c r="AM92" s="205"/>
      <c r="AN92" s="205"/>
      <c r="AO92" s="205"/>
      <c r="AP92" s="205"/>
      <c r="AQ92" s="205"/>
      <c r="AR92" s="205"/>
      <c r="AS92" s="205"/>
      <c r="AT92" s="205"/>
      <c r="AU92" s="205"/>
      <c r="AV92" s="205"/>
      <c r="AW92" s="205"/>
      <c r="AX92" s="205"/>
      <c r="AY92" s="205"/>
      <c r="AZ92" s="205"/>
      <c r="BA92" s="205"/>
      <c r="BB92" s="197"/>
      <c r="BC92" s="197"/>
      <c r="BD92" s="207"/>
      <c r="BE92" s="208"/>
      <c r="BF92" s="208"/>
      <c r="BG92" s="208"/>
      <c r="BH92" s="208"/>
      <c r="BI92" s="208"/>
      <c r="BJ92" s="208"/>
      <c r="BK92" s="208"/>
      <c r="BL92" s="208"/>
      <c r="BM92" s="208"/>
      <c r="BN92" s="208"/>
      <c r="BO92" s="208"/>
      <c r="BP92" s="208"/>
      <c r="BQ92" s="208"/>
      <c r="BR92" s="208"/>
      <c r="BS92" s="205"/>
      <c r="BT92" s="205"/>
      <c r="BU92" s="208"/>
      <c r="BV92" s="208"/>
      <c r="BW92" s="208"/>
      <c r="BX92" s="208"/>
      <c r="BY92" s="208"/>
      <c r="BZ92" s="205"/>
      <c r="CA92" s="205"/>
      <c r="CB92" s="205"/>
      <c r="CC92" s="205"/>
      <c r="CD92" s="205"/>
      <c r="CE92" s="208"/>
      <c r="CF92" s="208"/>
      <c r="CG92" s="208"/>
      <c r="CH92" s="208"/>
      <c r="CI92" s="208"/>
      <c r="CJ92" s="205">
        <v>1171309</v>
      </c>
      <c r="CK92" s="208">
        <v>18426583</v>
      </c>
      <c r="CL92" s="205"/>
      <c r="CM92" s="208"/>
      <c r="CN92" s="208"/>
      <c r="CO92" s="208"/>
      <c r="CP92" s="208"/>
      <c r="CQ92" s="208"/>
      <c r="CR92" s="205"/>
      <c r="CS92" s="208"/>
      <c r="CT92" s="205"/>
      <c r="CU92" s="206"/>
      <c r="CV92" s="205"/>
      <c r="CW92" s="205"/>
      <c r="CX92" s="205"/>
      <c r="CY92" s="205"/>
      <c r="CZ92" s="205"/>
      <c r="DA92" s="205"/>
      <c r="DB92" s="205"/>
      <c r="DC92" s="205"/>
      <c r="DD92" s="205"/>
      <c r="DE92" s="205"/>
      <c r="DF92" s="208"/>
      <c r="DG92" s="208"/>
      <c r="DH92" s="208"/>
      <c r="DI92" s="209"/>
      <c r="DJ92" s="209"/>
      <c r="DK92" s="208"/>
      <c r="DL92" s="208"/>
      <c r="DM92" s="208"/>
      <c r="DN92" s="208"/>
      <c r="DO92" s="205"/>
      <c r="DP92" s="205"/>
      <c r="DQ92" s="208"/>
      <c r="DR92" s="210">
        <f t="shared" si="4"/>
        <v>19597892</v>
      </c>
      <c r="DS92" s="29">
        <f>CL124</f>
        <v>19597892</v>
      </c>
      <c r="DT92" s="47">
        <f t="shared" si="5"/>
        <v>0</v>
      </c>
    </row>
    <row r="93" spans="1:124">
      <c r="A93" s="43" t="s">
        <v>46</v>
      </c>
      <c r="B93" s="258"/>
      <c r="C93" s="245"/>
      <c r="D93" s="245"/>
      <c r="E93" s="245"/>
      <c r="F93" s="245"/>
      <c r="G93" s="245"/>
      <c r="H93" s="245"/>
      <c r="I93" s="245"/>
      <c r="J93" s="245"/>
      <c r="K93" s="245"/>
      <c r="L93" s="245"/>
      <c r="M93" s="245"/>
      <c r="N93" s="245"/>
      <c r="O93" s="245"/>
      <c r="P93" s="245"/>
      <c r="Q93" s="245"/>
      <c r="R93" s="245"/>
      <c r="S93" s="259"/>
      <c r="T93" s="260"/>
      <c r="U93" s="259"/>
      <c r="V93" s="259"/>
      <c r="W93" s="259"/>
      <c r="X93" s="259"/>
      <c r="Y93" s="259"/>
      <c r="Z93" s="259"/>
      <c r="AA93" s="259"/>
      <c r="AB93" s="259"/>
      <c r="AC93" s="259"/>
      <c r="AD93" s="259"/>
      <c r="AE93" s="259"/>
      <c r="AF93" s="259"/>
      <c r="AG93" s="259"/>
      <c r="AH93" s="259"/>
      <c r="AI93" s="259"/>
      <c r="AJ93" s="260"/>
      <c r="AK93" s="261"/>
      <c r="AL93" s="245"/>
      <c r="AM93" s="245"/>
      <c r="AN93" s="245"/>
      <c r="AO93" s="245"/>
      <c r="AP93" s="245"/>
      <c r="AQ93" s="245"/>
      <c r="AR93" s="245"/>
      <c r="AS93" s="245"/>
      <c r="AT93" s="245"/>
      <c r="AU93" s="245"/>
      <c r="AV93" s="245"/>
      <c r="AW93" s="245"/>
      <c r="AX93" s="245"/>
      <c r="AY93" s="245"/>
      <c r="AZ93" s="245"/>
      <c r="BA93" s="245"/>
      <c r="BB93" s="260"/>
      <c r="BC93" s="260"/>
      <c r="BD93" s="262"/>
      <c r="BE93" s="259"/>
      <c r="BF93" s="259"/>
      <c r="BG93" s="259"/>
      <c r="BH93" s="259"/>
      <c r="BI93" s="259"/>
      <c r="BJ93" s="259"/>
      <c r="BK93" s="259"/>
      <c r="BL93" s="259"/>
      <c r="BM93" s="259"/>
      <c r="BN93" s="259"/>
      <c r="BO93" s="259"/>
      <c r="BP93" s="259"/>
      <c r="BQ93" s="259"/>
      <c r="BR93" s="259"/>
      <c r="BS93" s="245"/>
      <c r="BT93" s="245"/>
      <c r="BU93" s="259"/>
      <c r="BV93" s="259"/>
      <c r="BW93" s="259"/>
      <c r="BX93" s="259"/>
      <c r="BY93" s="259"/>
      <c r="BZ93" s="245"/>
      <c r="CA93" s="245"/>
      <c r="CB93" s="245"/>
      <c r="CC93" s="245"/>
      <c r="CD93" s="245"/>
      <c r="CE93" s="259">
        <v>3153796</v>
      </c>
      <c r="CF93" s="259"/>
      <c r="CG93" s="259"/>
      <c r="CH93" s="259"/>
      <c r="CI93" s="259"/>
      <c r="CJ93" s="245"/>
      <c r="CK93" s="259"/>
      <c r="CL93" s="245"/>
      <c r="CM93" s="259"/>
      <c r="CN93" s="259"/>
      <c r="CO93" s="259"/>
      <c r="CP93" s="259"/>
      <c r="CQ93" s="259"/>
      <c r="CR93" s="245"/>
      <c r="CS93" s="259"/>
      <c r="CT93" s="245"/>
      <c r="CU93" s="261"/>
      <c r="CV93" s="245"/>
      <c r="CW93" s="245"/>
      <c r="CX93" s="245"/>
      <c r="CY93" s="245"/>
      <c r="CZ93" s="245"/>
      <c r="DA93" s="245"/>
      <c r="DB93" s="245"/>
      <c r="DC93" s="245"/>
      <c r="DD93" s="245"/>
      <c r="DE93" s="245"/>
      <c r="DF93" s="259"/>
      <c r="DG93" s="259"/>
      <c r="DH93" s="259"/>
      <c r="DI93" s="263"/>
      <c r="DJ93" s="263"/>
      <c r="DK93" s="259"/>
      <c r="DL93" s="259"/>
      <c r="DM93" s="259"/>
      <c r="DN93" s="259"/>
      <c r="DO93" s="245"/>
      <c r="DP93" s="245"/>
      <c r="DQ93" s="259"/>
      <c r="DR93" s="264">
        <f t="shared" si="4"/>
        <v>3153796</v>
      </c>
      <c r="DS93" s="26">
        <f>CM124</f>
        <v>3153796</v>
      </c>
      <c r="DT93" s="47">
        <f t="shared" si="5"/>
        <v>0</v>
      </c>
    </row>
    <row r="94" spans="1:124">
      <c r="A94" s="37" t="s">
        <v>47</v>
      </c>
      <c r="B94" s="204"/>
      <c r="C94" s="205"/>
      <c r="D94" s="205"/>
      <c r="E94" s="205"/>
      <c r="F94" s="205"/>
      <c r="G94" s="205"/>
      <c r="H94" s="205"/>
      <c r="I94" s="205"/>
      <c r="J94" s="205"/>
      <c r="K94" s="205"/>
      <c r="L94" s="205"/>
      <c r="M94" s="205"/>
      <c r="N94" s="205"/>
      <c r="O94" s="205"/>
      <c r="P94" s="205"/>
      <c r="Q94" s="205"/>
      <c r="R94" s="205"/>
      <c r="S94" s="197"/>
      <c r="T94" s="197"/>
      <c r="U94" s="197"/>
      <c r="V94" s="197"/>
      <c r="W94" s="197"/>
      <c r="X94" s="197"/>
      <c r="Y94" s="197"/>
      <c r="Z94" s="197"/>
      <c r="AA94" s="197"/>
      <c r="AB94" s="197"/>
      <c r="AC94" s="197"/>
      <c r="AD94" s="197"/>
      <c r="AE94" s="197"/>
      <c r="AF94" s="197"/>
      <c r="AG94" s="197"/>
      <c r="AH94" s="197"/>
      <c r="AI94" s="197"/>
      <c r="AJ94" s="197"/>
      <c r="AK94" s="206"/>
      <c r="AL94" s="205"/>
      <c r="AM94" s="205"/>
      <c r="AN94" s="205"/>
      <c r="AO94" s="205"/>
      <c r="AP94" s="205"/>
      <c r="AQ94" s="205"/>
      <c r="AR94" s="205"/>
      <c r="AS94" s="205"/>
      <c r="AT94" s="205"/>
      <c r="AU94" s="205"/>
      <c r="AV94" s="205"/>
      <c r="AW94" s="205"/>
      <c r="AX94" s="205"/>
      <c r="AY94" s="205"/>
      <c r="AZ94" s="205"/>
      <c r="BA94" s="205"/>
      <c r="BB94" s="197"/>
      <c r="BC94" s="197"/>
      <c r="BD94" s="207"/>
      <c r="BE94" s="208"/>
      <c r="BF94" s="208"/>
      <c r="BG94" s="208"/>
      <c r="BH94" s="208"/>
      <c r="BI94" s="208"/>
      <c r="BJ94" s="208"/>
      <c r="BK94" s="208"/>
      <c r="BL94" s="208"/>
      <c r="BM94" s="208"/>
      <c r="BN94" s="208"/>
      <c r="BO94" s="208"/>
      <c r="BP94" s="208"/>
      <c r="BQ94" s="208"/>
      <c r="BR94" s="208"/>
      <c r="BS94" s="205"/>
      <c r="BT94" s="205"/>
      <c r="BU94" s="208"/>
      <c r="BV94" s="208"/>
      <c r="BW94" s="208"/>
      <c r="BX94" s="208"/>
      <c r="BY94" s="208"/>
      <c r="BZ94" s="205"/>
      <c r="CA94" s="205"/>
      <c r="CB94" s="205"/>
      <c r="CC94" s="205"/>
      <c r="CD94" s="205"/>
      <c r="CE94" s="208"/>
      <c r="CF94" s="208">
        <v>4584213</v>
      </c>
      <c r="CG94" s="208"/>
      <c r="CH94" s="208"/>
      <c r="CI94" s="208"/>
      <c r="CJ94" s="205"/>
      <c r="CK94" s="208"/>
      <c r="CL94" s="205"/>
      <c r="CM94" s="208"/>
      <c r="CN94" s="208"/>
      <c r="CO94" s="208"/>
      <c r="CP94" s="208"/>
      <c r="CQ94" s="208"/>
      <c r="CR94" s="205"/>
      <c r="CS94" s="208"/>
      <c r="CT94" s="205"/>
      <c r="CU94" s="206"/>
      <c r="CV94" s="205"/>
      <c r="CW94" s="205"/>
      <c r="CX94" s="205"/>
      <c r="CY94" s="205"/>
      <c r="CZ94" s="205"/>
      <c r="DA94" s="205"/>
      <c r="DB94" s="205"/>
      <c r="DC94" s="205"/>
      <c r="DD94" s="205"/>
      <c r="DE94" s="205"/>
      <c r="DF94" s="208"/>
      <c r="DG94" s="208"/>
      <c r="DH94" s="208"/>
      <c r="DI94" s="209"/>
      <c r="DJ94" s="209"/>
      <c r="DK94" s="208"/>
      <c r="DL94" s="208"/>
      <c r="DM94" s="208"/>
      <c r="DN94" s="208"/>
      <c r="DO94" s="205"/>
      <c r="DP94" s="205"/>
      <c r="DQ94" s="208"/>
      <c r="DR94" s="210">
        <f t="shared" si="4"/>
        <v>4584213</v>
      </c>
      <c r="DS94" s="26">
        <f>CN124</f>
        <v>4584213</v>
      </c>
      <c r="DT94" s="47">
        <f t="shared" si="5"/>
        <v>0</v>
      </c>
    </row>
    <row r="95" spans="1:124">
      <c r="A95" s="37" t="s">
        <v>48</v>
      </c>
      <c r="B95" s="196"/>
      <c r="C95" s="197"/>
      <c r="D95" s="197"/>
      <c r="E95" s="197"/>
      <c r="F95" s="197"/>
      <c r="G95" s="197"/>
      <c r="H95" s="197"/>
      <c r="I95" s="197"/>
      <c r="J95" s="197"/>
      <c r="K95" s="197"/>
      <c r="L95" s="197"/>
      <c r="M95" s="197"/>
      <c r="N95" s="197"/>
      <c r="O95" s="197"/>
      <c r="P95" s="197"/>
      <c r="Q95" s="197"/>
      <c r="R95" s="197"/>
      <c r="S95" s="198"/>
      <c r="T95" s="199"/>
      <c r="U95" s="198"/>
      <c r="V95" s="198"/>
      <c r="W95" s="198"/>
      <c r="X95" s="198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9"/>
      <c r="AK95" s="200"/>
      <c r="AL95" s="197"/>
      <c r="AM95" s="197"/>
      <c r="AN95" s="197"/>
      <c r="AO95" s="197"/>
      <c r="AP95" s="197"/>
      <c r="AQ95" s="197"/>
      <c r="AR95" s="197"/>
      <c r="AS95" s="197"/>
      <c r="AT95" s="197"/>
      <c r="AU95" s="197"/>
      <c r="AV95" s="197"/>
      <c r="AW95" s="197"/>
      <c r="AX95" s="197"/>
      <c r="AY95" s="197"/>
      <c r="AZ95" s="197"/>
      <c r="BA95" s="197"/>
      <c r="BB95" s="199"/>
      <c r="BC95" s="199"/>
      <c r="BD95" s="201"/>
      <c r="BE95" s="198"/>
      <c r="BF95" s="198"/>
      <c r="BG95" s="198"/>
      <c r="BH95" s="198"/>
      <c r="BI95" s="198"/>
      <c r="BJ95" s="198"/>
      <c r="BK95" s="198"/>
      <c r="BL95" s="198"/>
      <c r="BM95" s="198"/>
      <c r="BN95" s="198"/>
      <c r="BO95" s="198"/>
      <c r="BP95" s="198"/>
      <c r="BQ95" s="198"/>
      <c r="BR95" s="198"/>
      <c r="BS95" s="197"/>
      <c r="BT95" s="197"/>
      <c r="BU95" s="198"/>
      <c r="BV95" s="198"/>
      <c r="BW95" s="198"/>
      <c r="BX95" s="198"/>
      <c r="BY95" s="198"/>
      <c r="BZ95" s="197"/>
      <c r="CA95" s="197"/>
      <c r="CB95" s="197"/>
      <c r="CC95" s="197"/>
      <c r="CD95" s="197"/>
      <c r="CE95" s="198"/>
      <c r="CF95" s="198"/>
      <c r="CG95" s="198">
        <v>7106585</v>
      </c>
      <c r="CH95" s="198"/>
      <c r="CI95" s="198"/>
      <c r="CJ95" s="197"/>
      <c r="CK95" s="198"/>
      <c r="CL95" s="197"/>
      <c r="CM95" s="198"/>
      <c r="CN95" s="198"/>
      <c r="CO95" s="198"/>
      <c r="CP95" s="198"/>
      <c r="CQ95" s="198"/>
      <c r="CR95" s="197"/>
      <c r="CS95" s="198"/>
      <c r="CT95" s="197"/>
      <c r="CU95" s="200"/>
      <c r="CV95" s="197"/>
      <c r="CW95" s="197"/>
      <c r="CX95" s="197"/>
      <c r="CY95" s="197"/>
      <c r="CZ95" s="197"/>
      <c r="DA95" s="197"/>
      <c r="DB95" s="197"/>
      <c r="DC95" s="197"/>
      <c r="DD95" s="197"/>
      <c r="DE95" s="197"/>
      <c r="DF95" s="198"/>
      <c r="DG95" s="198"/>
      <c r="DH95" s="198"/>
      <c r="DI95" s="202"/>
      <c r="DJ95" s="202"/>
      <c r="DK95" s="198"/>
      <c r="DL95" s="198"/>
      <c r="DM95" s="198"/>
      <c r="DN95" s="198"/>
      <c r="DO95" s="197"/>
      <c r="DP95" s="197"/>
      <c r="DQ95" s="198"/>
      <c r="DR95" s="203">
        <f t="shared" si="4"/>
        <v>7106585</v>
      </c>
      <c r="DS95" s="26">
        <f>CO124</f>
        <v>7106585</v>
      </c>
      <c r="DT95" s="47">
        <f t="shared" si="5"/>
        <v>0</v>
      </c>
    </row>
    <row r="96" spans="1:124">
      <c r="A96" s="37" t="s">
        <v>49</v>
      </c>
      <c r="B96" s="204"/>
      <c r="C96" s="205"/>
      <c r="D96" s="205"/>
      <c r="E96" s="205"/>
      <c r="F96" s="205"/>
      <c r="G96" s="205"/>
      <c r="H96" s="205"/>
      <c r="I96" s="205"/>
      <c r="J96" s="205"/>
      <c r="K96" s="205"/>
      <c r="L96" s="205"/>
      <c r="M96" s="205"/>
      <c r="N96" s="205"/>
      <c r="O96" s="205"/>
      <c r="P96" s="205"/>
      <c r="Q96" s="205"/>
      <c r="R96" s="205"/>
      <c r="S96" s="197"/>
      <c r="T96" s="197"/>
      <c r="U96" s="197"/>
      <c r="V96" s="197"/>
      <c r="W96" s="197"/>
      <c r="X96" s="197"/>
      <c r="Y96" s="197"/>
      <c r="Z96" s="197"/>
      <c r="AA96" s="197"/>
      <c r="AB96" s="197"/>
      <c r="AC96" s="197"/>
      <c r="AD96" s="197"/>
      <c r="AE96" s="197"/>
      <c r="AF96" s="197"/>
      <c r="AG96" s="197"/>
      <c r="AH96" s="197"/>
      <c r="AI96" s="197"/>
      <c r="AJ96" s="197"/>
      <c r="AK96" s="206"/>
      <c r="AL96" s="205"/>
      <c r="AM96" s="205"/>
      <c r="AN96" s="205"/>
      <c r="AO96" s="205"/>
      <c r="AP96" s="205"/>
      <c r="AQ96" s="205"/>
      <c r="AR96" s="205"/>
      <c r="AS96" s="205"/>
      <c r="AT96" s="205"/>
      <c r="AU96" s="205"/>
      <c r="AV96" s="205"/>
      <c r="AW96" s="205"/>
      <c r="AX96" s="205"/>
      <c r="AY96" s="205"/>
      <c r="AZ96" s="205"/>
      <c r="BA96" s="205"/>
      <c r="BB96" s="197"/>
      <c r="BC96" s="197"/>
      <c r="BD96" s="207"/>
      <c r="BE96" s="208"/>
      <c r="BF96" s="208"/>
      <c r="BG96" s="208"/>
      <c r="BH96" s="208"/>
      <c r="BI96" s="208"/>
      <c r="BJ96" s="208"/>
      <c r="BK96" s="208"/>
      <c r="BL96" s="208"/>
      <c r="BM96" s="208"/>
      <c r="BN96" s="208"/>
      <c r="BO96" s="208"/>
      <c r="BP96" s="208"/>
      <c r="BQ96" s="208"/>
      <c r="BR96" s="208"/>
      <c r="BS96" s="205"/>
      <c r="BT96" s="205"/>
      <c r="BU96" s="208"/>
      <c r="BV96" s="208"/>
      <c r="BW96" s="208"/>
      <c r="BX96" s="208"/>
      <c r="BY96" s="208"/>
      <c r="BZ96" s="205"/>
      <c r="CA96" s="205"/>
      <c r="CB96" s="205"/>
      <c r="CC96" s="205"/>
      <c r="CD96" s="205"/>
      <c r="CE96" s="208"/>
      <c r="CF96" s="208"/>
      <c r="CG96" s="208"/>
      <c r="CH96" s="208">
        <v>11017856</v>
      </c>
      <c r="CI96" s="208"/>
      <c r="CJ96" s="205"/>
      <c r="CK96" s="208"/>
      <c r="CL96" s="205"/>
      <c r="CM96" s="208"/>
      <c r="CN96" s="208"/>
      <c r="CO96" s="208"/>
      <c r="CP96" s="208"/>
      <c r="CQ96" s="208"/>
      <c r="CR96" s="205"/>
      <c r="CS96" s="208"/>
      <c r="CT96" s="205"/>
      <c r="CU96" s="206"/>
      <c r="CV96" s="205"/>
      <c r="CW96" s="205"/>
      <c r="CX96" s="205"/>
      <c r="CY96" s="205"/>
      <c r="CZ96" s="205"/>
      <c r="DA96" s="205"/>
      <c r="DB96" s="205"/>
      <c r="DC96" s="205"/>
      <c r="DD96" s="205"/>
      <c r="DE96" s="205"/>
      <c r="DF96" s="208"/>
      <c r="DG96" s="208"/>
      <c r="DH96" s="208"/>
      <c r="DI96" s="209"/>
      <c r="DJ96" s="209"/>
      <c r="DK96" s="208"/>
      <c r="DL96" s="208"/>
      <c r="DM96" s="208"/>
      <c r="DN96" s="208"/>
      <c r="DO96" s="205"/>
      <c r="DP96" s="205"/>
      <c r="DQ96" s="208"/>
      <c r="DR96" s="210">
        <f t="shared" si="4"/>
        <v>11017856</v>
      </c>
      <c r="DS96" s="26">
        <f>CP124</f>
        <v>11017856</v>
      </c>
      <c r="DT96" s="47">
        <f t="shared" si="5"/>
        <v>0</v>
      </c>
    </row>
    <row r="97" spans="1:124">
      <c r="A97" s="42" t="s">
        <v>50</v>
      </c>
      <c r="B97" s="235"/>
      <c r="C97" s="236"/>
      <c r="D97" s="236"/>
      <c r="E97" s="236"/>
      <c r="F97" s="236"/>
      <c r="G97" s="236"/>
      <c r="H97" s="236"/>
      <c r="I97" s="236"/>
      <c r="J97" s="236"/>
      <c r="K97" s="236"/>
      <c r="L97" s="236"/>
      <c r="M97" s="236"/>
      <c r="N97" s="236"/>
      <c r="O97" s="236"/>
      <c r="P97" s="236"/>
      <c r="Q97" s="236"/>
      <c r="R97" s="236"/>
      <c r="S97" s="237"/>
      <c r="T97" s="238"/>
      <c r="U97" s="237"/>
      <c r="V97" s="237"/>
      <c r="W97" s="237"/>
      <c r="X97" s="237"/>
      <c r="Y97" s="237"/>
      <c r="Z97" s="237"/>
      <c r="AA97" s="237"/>
      <c r="AB97" s="237"/>
      <c r="AC97" s="237"/>
      <c r="AD97" s="237"/>
      <c r="AE97" s="237"/>
      <c r="AF97" s="237"/>
      <c r="AG97" s="237"/>
      <c r="AH97" s="237"/>
      <c r="AI97" s="237"/>
      <c r="AJ97" s="238"/>
      <c r="AK97" s="239"/>
      <c r="AL97" s="236"/>
      <c r="AM97" s="236"/>
      <c r="AN97" s="236"/>
      <c r="AO97" s="236"/>
      <c r="AP97" s="236"/>
      <c r="AQ97" s="236"/>
      <c r="AR97" s="236"/>
      <c r="AS97" s="236"/>
      <c r="AT97" s="236"/>
      <c r="AU97" s="236"/>
      <c r="AV97" s="236"/>
      <c r="AW97" s="236"/>
      <c r="AX97" s="236"/>
      <c r="AY97" s="236"/>
      <c r="AZ97" s="236"/>
      <c r="BA97" s="236"/>
      <c r="BB97" s="238"/>
      <c r="BC97" s="238"/>
      <c r="BD97" s="240"/>
      <c r="BE97" s="237"/>
      <c r="BF97" s="237"/>
      <c r="BG97" s="237"/>
      <c r="BH97" s="237"/>
      <c r="BI97" s="237"/>
      <c r="BJ97" s="237"/>
      <c r="BK97" s="237"/>
      <c r="BL97" s="237"/>
      <c r="BM97" s="237"/>
      <c r="BN97" s="237"/>
      <c r="BO97" s="237"/>
      <c r="BP97" s="237"/>
      <c r="BQ97" s="237"/>
      <c r="BR97" s="237"/>
      <c r="BS97" s="236"/>
      <c r="BT97" s="236"/>
      <c r="BU97" s="237"/>
      <c r="BV97" s="237"/>
      <c r="BW97" s="237"/>
      <c r="BX97" s="237"/>
      <c r="BY97" s="237"/>
      <c r="BZ97" s="236"/>
      <c r="CA97" s="236"/>
      <c r="CB97" s="236"/>
      <c r="CC97" s="236"/>
      <c r="CD97" s="236"/>
      <c r="CE97" s="237"/>
      <c r="CF97" s="237"/>
      <c r="CG97" s="237"/>
      <c r="CH97" s="237"/>
      <c r="CI97" s="237">
        <v>29996423</v>
      </c>
      <c r="CJ97" s="236"/>
      <c r="CK97" s="237"/>
      <c r="CL97" s="236"/>
      <c r="CM97" s="237"/>
      <c r="CN97" s="237"/>
      <c r="CO97" s="237"/>
      <c r="CP97" s="237"/>
      <c r="CQ97" s="237"/>
      <c r="CR97" s="236"/>
      <c r="CS97" s="237"/>
      <c r="CT97" s="236"/>
      <c r="CU97" s="239"/>
      <c r="CV97" s="236"/>
      <c r="CW97" s="236"/>
      <c r="CX97" s="236"/>
      <c r="CY97" s="236"/>
      <c r="CZ97" s="236"/>
      <c r="DA97" s="236"/>
      <c r="DB97" s="236"/>
      <c r="DC97" s="236"/>
      <c r="DD97" s="236"/>
      <c r="DE97" s="236"/>
      <c r="DF97" s="237"/>
      <c r="DG97" s="237"/>
      <c r="DH97" s="237"/>
      <c r="DI97" s="241"/>
      <c r="DJ97" s="241"/>
      <c r="DK97" s="237"/>
      <c r="DL97" s="237"/>
      <c r="DM97" s="237"/>
      <c r="DN97" s="237"/>
      <c r="DO97" s="236"/>
      <c r="DP97" s="236"/>
      <c r="DQ97" s="237"/>
      <c r="DR97" s="242">
        <f t="shared" si="4"/>
        <v>29996423</v>
      </c>
      <c r="DS97" s="26">
        <f>CQ124</f>
        <v>29996423</v>
      </c>
      <c r="DT97" s="47">
        <f t="shared" si="5"/>
        <v>0</v>
      </c>
    </row>
    <row r="98" spans="1:124" ht="15" thickBot="1">
      <c r="A98" s="39" t="s">
        <v>39</v>
      </c>
      <c r="B98" s="211"/>
      <c r="C98" s="212"/>
      <c r="D98" s="212"/>
      <c r="E98" s="212"/>
      <c r="F98" s="212"/>
      <c r="G98" s="212"/>
      <c r="H98" s="212"/>
      <c r="I98" s="212"/>
      <c r="J98" s="212"/>
      <c r="K98" s="212"/>
      <c r="L98" s="212"/>
      <c r="M98" s="212"/>
      <c r="N98" s="212"/>
      <c r="O98" s="212"/>
      <c r="P98" s="212"/>
      <c r="Q98" s="212"/>
      <c r="R98" s="212"/>
      <c r="S98" s="213"/>
      <c r="T98" s="213"/>
      <c r="U98" s="213"/>
      <c r="V98" s="213"/>
      <c r="W98" s="213"/>
      <c r="X98" s="213"/>
      <c r="Y98" s="213"/>
      <c r="Z98" s="213"/>
      <c r="AA98" s="213"/>
      <c r="AB98" s="213"/>
      <c r="AC98" s="213"/>
      <c r="AD98" s="213"/>
      <c r="AE98" s="213"/>
      <c r="AF98" s="213"/>
      <c r="AG98" s="213"/>
      <c r="AH98" s="213"/>
      <c r="AI98" s="213"/>
      <c r="AJ98" s="213"/>
      <c r="AK98" s="214"/>
      <c r="AL98" s="212"/>
      <c r="AM98" s="212"/>
      <c r="AN98" s="212"/>
      <c r="AO98" s="212"/>
      <c r="AP98" s="212"/>
      <c r="AQ98" s="212"/>
      <c r="AR98" s="212"/>
      <c r="AS98" s="212"/>
      <c r="AT98" s="212"/>
      <c r="AU98" s="212"/>
      <c r="AV98" s="212"/>
      <c r="AW98" s="212"/>
      <c r="AX98" s="212"/>
      <c r="AY98" s="212"/>
      <c r="AZ98" s="212"/>
      <c r="BA98" s="212"/>
      <c r="BB98" s="213"/>
      <c r="BC98" s="213"/>
      <c r="BD98" s="215"/>
      <c r="BE98" s="216"/>
      <c r="BF98" s="216"/>
      <c r="BG98" s="216"/>
      <c r="BH98" s="216"/>
      <c r="BI98" s="216"/>
      <c r="BJ98" s="216"/>
      <c r="BK98" s="216"/>
      <c r="BL98" s="216"/>
      <c r="BM98" s="216"/>
      <c r="BN98" s="216"/>
      <c r="BO98" s="216"/>
      <c r="BP98" s="216"/>
      <c r="BQ98" s="216"/>
      <c r="BR98" s="216"/>
      <c r="BS98" s="212"/>
      <c r="BT98" s="212"/>
      <c r="BU98" s="216"/>
      <c r="BV98" s="216"/>
      <c r="BW98" s="216"/>
      <c r="BX98" s="216"/>
      <c r="BY98" s="216"/>
      <c r="BZ98" s="212"/>
      <c r="CA98" s="212"/>
      <c r="CB98" s="212"/>
      <c r="CC98" s="212"/>
      <c r="CD98" s="212"/>
      <c r="CE98" s="216"/>
      <c r="CF98" s="216"/>
      <c r="CG98" s="216"/>
      <c r="CH98" s="216"/>
      <c r="CI98" s="216"/>
      <c r="CJ98" s="212"/>
      <c r="CK98" s="216"/>
      <c r="CL98" s="212">
        <v>21367202</v>
      </c>
      <c r="CM98" s="216"/>
      <c r="CN98" s="216"/>
      <c r="CO98" s="216"/>
      <c r="CP98" s="216"/>
      <c r="CQ98" s="216"/>
      <c r="CR98" s="212"/>
      <c r="CS98" s="216"/>
      <c r="CT98" s="212"/>
      <c r="CU98" s="214"/>
      <c r="CV98" s="212"/>
      <c r="CW98" s="212"/>
      <c r="CX98" s="212"/>
      <c r="CY98" s="212"/>
      <c r="CZ98" s="212"/>
      <c r="DA98" s="212"/>
      <c r="DB98" s="212"/>
      <c r="DC98" s="212"/>
      <c r="DD98" s="212"/>
      <c r="DE98" s="212"/>
      <c r="DF98" s="216"/>
      <c r="DG98" s="216"/>
      <c r="DH98" s="216"/>
      <c r="DI98" s="217"/>
      <c r="DJ98" s="217"/>
      <c r="DK98" s="216"/>
      <c r="DL98" s="216"/>
      <c r="DM98" s="216"/>
      <c r="DN98" s="216"/>
      <c r="DO98" s="212"/>
      <c r="DP98" s="212"/>
      <c r="DQ98" s="216"/>
      <c r="DR98" s="218">
        <f t="shared" si="4"/>
        <v>21367202</v>
      </c>
      <c r="DS98" s="26">
        <f>CR124</f>
        <v>21367202</v>
      </c>
      <c r="DT98" s="47">
        <f t="shared" si="5"/>
        <v>0</v>
      </c>
    </row>
    <row r="99" spans="1:124" ht="15" thickBot="1">
      <c r="A99" s="40" t="s">
        <v>206</v>
      </c>
      <c r="B99" s="280"/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10"/>
      <c r="R99" s="110"/>
      <c r="S99" s="281"/>
      <c r="T99" s="282"/>
      <c r="U99" s="281"/>
      <c r="V99" s="281"/>
      <c r="W99" s="281"/>
      <c r="X99" s="281"/>
      <c r="Y99" s="281"/>
      <c r="Z99" s="281"/>
      <c r="AA99" s="281"/>
      <c r="AB99" s="281"/>
      <c r="AC99" s="281"/>
      <c r="AD99" s="281"/>
      <c r="AE99" s="281"/>
      <c r="AF99" s="281"/>
      <c r="AG99" s="281"/>
      <c r="AH99" s="281"/>
      <c r="AI99" s="281"/>
      <c r="AJ99" s="282"/>
      <c r="AK99" s="283"/>
      <c r="AL99" s="110"/>
      <c r="AM99" s="110"/>
      <c r="AN99" s="110"/>
      <c r="AO99" s="110"/>
      <c r="AP99" s="110"/>
      <c r="AQ99" s="110"/>
      <c r="AR99" s="110"/>
      <c r="AS99" s="110"/>
      <c r="AT99" s="110"/>
      <c r="AU99" s="110"/>
      <c r="AV99" s="110"/>
      <c r="AW99" s="110"/>
      <c r="AX99" s="110"/>
      <c r="AY99" s="110"/>
      <c r="AZ99" s="110"/>
      <c r="BA99" s="110"/>
      <c r="BB99" s="282"/>
      <c r="BC99" s="282"/>
      <c r="BD99" s="284"/>
      <c r="BE99" s="281"/>
      <c r="BF99" s="281"/>
      <c r="BG99" s="281"/>
      <c r="BH99" s="281"/>
      <c r="BI99" s="281"/>
      <c r="BJ99" s="281"/>
      <c r="BK99" s="281"/>
      <c r="BL99" s="281"/>
      <c r="BM99" s="281"/>
      <c r="BN99" s="281"/>
      <c r="BO99" s="281"/>
      <c r="BP99" s="281"/>
      <c r="BQ99" s="281"/>
      <c r="BR99" s="281"/>
      <c r="BS99" s="110"/>
      <c r="BT99" s="110"/>
      <c r="BU99" s="281"/>
      <c r="BV99" s="281"/>
      <c r="BW99" s="281"/>
      <c r="BX99" s="281"/>
      <c r="BY99" s="281"/>
      <c r="BZ99" s="110"/>
      <c r="CA99" s="110"/>
      <c r="CB99" s="110"/>
      <c r="CC99" s="110"/>
      <c r="CD99" s="110"/>
      <c r="CE99" s="281">
        <v>112995</v>
      </c>
      <c r="CF99" s="281">
        <v>2713719</v>
      </c>
      <c r="CG99" s="281">
        <v>4709066</v>
      </c>
      <c r="CH99" s="281">
        <v>9773197</v>
      </c>
      <c r="CI99" s="281">
        <v>49290876</v>
      </c>
      <c r="CJ99" s="110"/>
      <c r="CK99" s="281"/>
      <c r="CL99" s="110">
        <v>-2525898</v>
      </c>
      <c r="CM99" s="281"/>
      <c r="CN99" s="281"/>
      <c r="CO99" s="281"/>
      <c r="CP99" s="281"/>
      <c r="CQ99" s="281"/>
      <c r="CR99" s="110"/>
      <c r="CS99" s="281"/>
      <c r="CT99" s="110"/>
      <c r="CU99" s="283"/>
      <c r="CV99" s="110"/>
      <c r="CW99" s="110"/>
      <c r="CX99" s="110"/>
      <c r="CY99" s="110"/>
      <c r="CZ99" s="110"/>
      <c r="DA99" s="110"/>
      <c r="DB99" s="110"/>
      <c r="DC99" s="110"/>
      <c r="DD99" s="110"/>
      <c r="DE99" s="110"/>
      <c r="DF99" s="281"/>
      <c r="DG99" s="281"/>
      <c r="DH99" s="281"/>
      <c r="DI99" s="285"/>
      <c r="DJ99" s="285"/>
      <c r="DK99" s="281"/>
      <c r="DL99" s="281"/>
      <c r="DM99" s="281"/>
      <c r="DN99" s="281"/>
      <c r="DO99" s="110"/>
      <c r="DP99" s="110"/>
      <c r="DQ99" s="281">
        <v>-47572246</v>
      </c>
      <c r="DR99" s="136">
        <f t="shared" si="4"/>
        <v>16501709</v>
      </c>
      <c r="DS99" s="26">
        <f>CS124</f>
        <v>16501709</v>
      </c>
      <c r="DT99" s="47">
        <f t="shared" si="5"/>
        <v>0</v>
      </c>
    </row>
    <row r="100" spans="1:124">
      <c r="A100" s="38" t="s">
        <v>61</v>
      </c>
      <c r="B100" s="188"/>
      <c r="C100" s="189"/>
      <c r="D100" s="189"/>
      <c r="E100" s="189"/>
      <c r="F100" s="189"/>
      <c r="G100" s="189"/>
      <c r="H100" s="189"/>
      <c r="I100" s="189"/>
      <c r="J100" s="189"/>
      <c r="K100" s="189"/>
      <c r="L100" s="189"/>
      <c r="M100" s="189"/>
      <c r="N100" s="189"/>
      <c r="O100" s="189"/>
      <c r="P100" s="189"/>
      <c r="Q100" s="189"/>
      <c r="R100" s="189"/>
      <c r="S100" s="190"/>
      <c r="T100" s="190"/>
      <c r="U100" s="190"/>
      <c r="V100" s="190"/>
      <c r="W100" s="190"/>
      <c r="X100" s="190"/>
      <c r="Y100" s="190"/>
      <c r="Z100" s="190"/>
      <c r="AA100" s="190"/>
      <c r="AB100" s="190"/>
      <c r="AC100" s="190"/>
      <c r="AD100" s="190"/>
      <c r="AE100" s="190"/>
      <c r="AF100" s="190"/>
      <c r="AG100" s="190"/>
      <c r="AH100" s="190"/>
      <c r="AI100" s="190"/>
      <c r="AJ100" s="190"/>
      <c r="AK100" s="191"/>
      <c r="AL100" s="189"/>
      <c r="AM100" s="189"/>
      <c r="AN100" s="189"/>
      <c r="AO100" s="189"/>
      <c r="AP100" s="189"/>
      <c r="AQ100" s="189"/>
      <c r="AR100" s="189"/>
      <c r="AS100" s="189"/>
      <c r="AT100" s="189"/>
      <c r="AU100" s="189"/>
      <c r="AV100" s="189"/>
      <c r="AW100" s="189"/>
      <c r="AX100" s="189"/>
      <c r="AY100" s="189"/>
      <c r="AZ100" s="189"/>
      <c r="BA100" s="189"/>
      <c r="BB100" s="190">
        <v>18551</v>
      </c>
      <c r="BC100" s="190"/>
      <c r="BD100" s="192"/>
      <c r="BE100" s="193"/>
      <c r="BF100" s="193"/>
      <c r="BG100" s="193"/>
      <c r="BH100" s="193"/>
      <c r="BI100" s="193"/>
      <c r="BJ100" s="193"/>
      <c r="BK100" s="193"/>
      <c r="BL100" s="193"/>
      <c r="BM100" s="193"/>
      <c r="BN100" s="193"/>
      <c r="BO100" s="193"/>
      <c r="BP100" s="193"/>
      <c r="BQ100" s="193"/>
      <c r="BR100" s="193"/>
      <c r="BS100" s="189"/>
      <c r="BT100" s="189"/>
      <c r="BU100" s="193"/>
      <c r="BV100" s="193"/>
      <c r="BW100" s="193"/>
      <c r="BX100" s="193"/>
      <c r="BY100" s="193"/>
      <c r="BZ100" s="189"/>
      <c r="CA100" s="189"/>
      <c r="CB100" s="189"/>
      <c r="CC100" s="189"/>
      <c r="CD100" s="189"/>
      <c r="CE100" s="193"/>
      <c r="CF100" s="193"/>
      <c r="CG100" s="193"/>
      <c r="CH100" s="193"/>
      <c r="CI100" s="193"/>
      <c r="CJ100" s="189"/>
      <c r="CK100" s="193"/>
      <c r="CL100" s="189"/>
      <c r="CM100" s="193"/>
      <c r="CN100" s="193"/>
      <c r="CO100" s="193"/>
      <c r="CP100" s="193"/>
      <c r="CQ100" s="193"/>
      <c r="CR100" s="189"/>
      <c r="CS100" s="193"/>
      <c r="CT100" s="189"/>
      <c r="CU100" s="191"/>
      <c r="CV100" s="189"/>
      <c r="CW100" s="189"/>
      <c r="CX100" s="189"/>
      <c r="CY100" s="189"/>
      <c r="CZ100" s="189"/>
      <c r="DA100" s="189"/>
      <c r="DB100" s="189"/>
      <c r="DC100" s="189"/>
      <c r="DD100" s="189"/>
      <c r="DE100" s="189"/>
      <c r="DF100" s="193"/>
      <c r="DG100" s="193"/>
      <c r="DH100" s="193"/>
      <c r="DI100" s="194"/>
      <c r="DJ100" s="194"/>
      <c r="DK100" s="193"/>
      <c r="DL100" s="193"/>
      <c r="DM100" s="193"/>
      <c r="DN100" s="193"/>
      <c r="DO100" s="189"/>
      <c r="DP100" s="189"/>
      <c r="DQ100" s="193"/>
      <c r="DR100" s="195">
        <f t="shared" ref="DR100:DR123" si="6">SUM(B100:DQ100)</f>
        <v>18551</v>
      </c>
      <c r="DS100" s="26">
        <f>CT124</f>
        <v>18551</v>
      </c>
      <c r="DT100" s="47">
        <f t="shared" si="5"/>
        <v>0</v>
      </c>
    </row>
    <row r="101" spans="1:124">
      <c r="A101" s="37" t="s">
        <v>62</v>
      </c>
      <c r="B101" s="196"/>
      <c r="C101" s="197"/>
      <c r="D101" s="197"/>
      <c r="E101" s="197"/>
      <c r="F101" s="197"/>
      <c r="G101" s="197"/>
      <c r="H101" s="197"/>
      <c r="I101" s="197"/>
      <c r="J101" s="197"/>
      <c r="K101" s="197"/>
      <c r="L101" s="197"/>
      <c r="M101" s="197"/>
      <c r="N101" s="197"/>
      <c r="O101" s="197"/>
      <c r="P101" s="197"/>
      <c r="Q101" s="197"/>
      <c r="R101" s="197"/>
      <c r="S101" s="198"/>
      <c r="T101" s="199"/>
      <c r="U101" s="198"/>
      <c r="V101" s="198"/>
      <c r="W101" s="198"/>
      <c r="X101" s="198"/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9"/>
      <c r="AK101" s="200"/>
      <c r="AL101" s="197"/>
      <c r="AM101" s="197"/>
      <c r="AN101" s="197"/>
      <c r="AO101" s="197"/>
      <c r="AP101" s="197"/>
      <c r="AQ101" s="197"/>
      <c r="AR101" s="197"/>
      <c r="AS101" s="197"/>
      <c r="AT101" s="197"/>
      <c r="AU101" s="197"/>
      <c r="AV101" s="197"/>
      <c r="AW101" s="197"/>
      <c r="AX101" s="197"/>
      <c r="AY101" s="197"/>
      <c r="AZ101" s="197"/>
      <c r="BA101" s="197"/>
      <c r="BB101" s="199"/>
      <c r="BC101" s="199"/>
      <c r="BD101" s="201"/>
      <c r="BE101" s="198">
        <v>9218</v>
      </c>
      <c r="BF101" s="198"/>
      <c r="BG101" s="198"/>
      <c r="BH101" s="198"/>
      <c r="BI101" s="198"/>
      <c r="BJ101" s="198"/>
      <c r="BK101" s="198"/>
      <c r="BL101" s="198"/>
      <c r="BM101" s="198"/>
      <c r="BN101" s="198"/>
      <c r="BO101" s="198"/>
      <c r="BP101" s="198"/>
      <c r="BQ101" s="198"/>
      <c r="BR101" s="198"/>
      <c r="BS101" s="197"/>
      <c r="BT101" s="197"/>
      <c r="BU101" s="198"/>
      <c r="BV101" s="198"/>
      <c r="BW101" s="198"/>
      <c r="BX101" s="198"/>
      <c r="BY101" s="198"/>
      <c r="BZ101" s="197"/>
      <c r="CA101" s="197"/>
      <c r="CB101" s="197"/>
      <c r="CC101" s="197"/>
      <c r="CD101" s="197"/>
      <c r="CE101" s="198"/>
      <c r="CF101" s="198"/>
      <c r="CG101" s="198"/>
      <c r="CH101" s="198"/>
      <c r="CI101" s="198"/>
      <c r="CJ101" s="197"/>
      <c r="CK101" s="198"/>
      <c r="CL101" s="197"/>
      <c r="CM101" s="198"/>
      <c r="CN101" s="198"/>
      <c r="CO101" s="198"/>
      <c r="CP101" s="198"/>
      <c r="CQ101" s="198"/>
      <c r="CR101" s="197"/>
      <c r="CS101" s="198"/>
      <c r="CT101" s="197"/>
      <c r="CU101" s="200"/>
      <c r="CV101" s="197"/>
      <c r="CW101" s="197"/>
      <c r="CX101" s="197"/>
      <c r="CY101" s="197"/>
      <c r="CZ101" s="197"/>
      <c r="DA101" s="197"/>
      <c r="DB101" s="197"/>
      <c r="DC101" s="197"/>
      <c r="DD101" s="197"/>
      <c r="DE101" s="197"/>
      <c r="DF101" s="198"/>
      <c r="DG101" s="198"/>
      <c r="DH101" s="198"/>
      <c r="DI101" s="202"/>
      <c r="DJ101" s="202"/>
      <c r="DK101" s="198"/>
      <c r="DL101" s="198"/>
      <c r="DM101" s="198"/>
      <c r="DN101" s="198"/>
      <c r="DO101" s="197"/>
      <c r="DP101" s="197"/>
      <c r="DQ101" s="198"/>
      <c r="DR101" s="203">
        <f t="shared" si="6"/>
        <v>9218</v>
      </c>
      <c r="DS101" s="26">
        <f>CU124</f>
        <v>9218</v>
      </c>
      <c r="DT101" s="47">
        <f t="shared" si="5"/>
        <v>0</v>
      </c>
    </row>
    <row r="102" spans="1:124">
      <c r="A102" s="37" t="s">
        <v>63</v>
      </c>
      <c r="B102" s="204"/>
      <c r="C102" s="205"/>
      <c r="D102" s="205"/>
      <c r="E102" s="205"/>
      <c r="F102" s="205"/>
      <c r="G102" s="205"/>
      <c r="H102" s="205"/>
      <c r="I102" s="205"/>
      <c r="J102" s="205"/>
      <c r="K102" s="205"/>
      <c r="L102" s="205"/>
      <c r="M102" s="205"/>
      <c r="N102" s="205"/>
      <c r="O102" s="205"/>
      <c r="P102" s="205"/>
      <c r="Q102" s="205"/>
      <c r="R102" s="205"/>
      <c r="S102" s="197"/>
      <c r="T102" s="197"/>
      <c r="U102" s="197"/>
      <c r="V102" s="197"/>
      <c r="W102" s="197"/>
      <c r="X102" s="197"/>
      <c r="Y102" s="197"/>
      <c r="Z102" s="197"/>
      <c r="AA102" s="197"/>
      <c r="AB102" s="197"/>
      <c r="AC102" s="197"/>
      <c r="AD102" s="197"/>
      <c r="AE102" s="197"/>
      <c r="AF102" s="197"/>
      <c r="AG102" s="197"/>
      <c r="AH102" s="197"/>
      <c r="AI102" s="197"/>
      <c r="AJ102" s="197"/>
      <c r="AK102" s="206"/>
      <c r="AL102" s="205"/>
      <c r="AM102" s="205"/>
      <c r="AN102" s="205"/>
      <c r="AO102" s="205"/>
      <c r="AP102" s="205"/>
      <c r="AQ102" s="205"/>
      <c r="AR102" s="205"/>
      <c r="AS102" s="205"/>
      <c r="AT102" s="205"/>
      <c r="AU102" s="205"/>
      <c r="AV102" s="205"/>
      <c r="AW102" s="205"/>
      <c r="AX102" s="205"/>
      <c r="AY102" s="205"/>
      <c r="AZ102" s="205"/>
      <c r="BA102" s="205"/>
      <c r="BB102" s="197"/>
      <c r="BC102" s="197"/>
      <c r="BD102" s="207"/>
      <c r="BE102" s="208"/>
      <c r="BF102" s="208">
        <v>54912</v>
      </c>
      <c r="BG102" s="208"/>
      <c r="BH102" s="208"/>
      <c r="BI102" s="208"/>
      <c r="BJ102" s="208"/>
      <c r="BK102" s="208"/>
      <c r="BL102" s="208"/>
      <c r="BM102" s="208"/>
      <c r="BN102" s="208"/>
      <c r="BO102" s="208"/>
      <c r="BP102" s="208"/>
      <c r="BQ102" s="208"/>
      <c r="BR102" s="208"/>
      <c r="BS102" s="205"/>
      <c r="BT102" s="205"/>
      <c r="BU102" s="208"/>
      <c r="BV102" s="208"/>
      <c r="BW102" s="208"/>
      <c r="BX102" s="208"/>
      <c r="BY102" s="208"/>
      <c r="BZ102" s="205"/>
      <c r="CA102" s="205"/>
      <c r="CB102" s="205"/>
      <c r="CC102" s="205"/>
      <c r="CD102" s="205"/>
      <c r="CE102" s="208"/>
      <c r="CF102" s="208"/>
      <c r="CG102" s="208"/>
      <c r="CH102" s="208"/>
      <c r="CI102" s="208"/>
      <c r="CJ102" s="205"/>
      <c r="CK102" s="208"/>
      <c r="CL102" s="205"/>
      <c r="CM102" s="208"/>
      <c r="CN102" s="208"/>
      <c r="CO102" s="208"/>
      <c r="CP102" s="208"/>
      <c r="CQ102" s="208"/>
      <c r="CR102" s="205"/>
      <c r="CS102" s="208"/>
      <c r="CT102" s="205"/>
      <c r="CU102" s="206"/>
      <c r="CV102" s="205"/>
      <c r="CW102" s="205"/>
      <c r="CX102" s="205"/>
      <c r="CY102" s="205"/>
      <c r="CZ102" s="205"/>
      <c r="DA102" s="205"/>
      <c r="DB102" s="205"/>
      <c r="DC102" s="205"/>
      <c r="DD102" s="205"/>
      <c r="DE102" s="205"/>
      <c r="DF102" s="208"/>
      <c r="DG102" s="208"/>
      <c r="DH102" s="208"/>
      <c r="DI102" s="209"/>
      <c r="DJ102" s="209"/>
      <c r="DK102" s="208"/>
      <c r="DL102" s="208"/>
      <c r="DM102" s="208"/>
      <c r="DN102" s="208"/>
      <c r="DO102" s="205"/>
      <c r="DP102" s="205"/>
      <c r="DQ102" s="208"/>
      <c r="DR102" s="210">
        <f t="shared" si="6"/>
        <v>54912</v>
      </c>
      <c r="DS102" s="26">
        <f>CV124</f>
        <v>54912</v>
      </c>
      <c r="DT102" s="47">
        <f t="shared" si="5"/>
        <v>0</v>
      </c>
    </row>
    <row r="103" spans="1:124">
      <c r="A103" s="37" t="s">
        <v>67</v>
      </c>
      <c r="B103" s="196"/>
      <c r="C103" s="197"/>
      <c r="D103" s="197"/>
      <c r="E103" s="197"/>
      <c r="F103" s="197"/>
      <c r="G103" s="197"/>
      <c r="H103" s="197"/>
      <c r="I103" s="197"/>
      <c r="J103" s="197"/>
      <c r="K103" s="197"/>
      <c r="L103" s="197"/>
      <c r="M103" s="197"/>
      <c r="N103" s="197"/>
      <c r="O103" s="197"/>
      <c r="P103" s="197"/>
      <c r="Q103" s="197"/>
      <c r="R103" s="197"/>
      <c r="S103" s="198"/>
      <c r="T103" s="199"/>
      <c r="U103" s="198"/>
      <c r="V103" s="198"/>
      <c r="W103" s="198"/>
      <c r="X103" s="198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9"/>
      <c r="AK103" s="200"/>
      <c r="AL103" s="197"/>
      <c r="AM103" s="197"/>
      <c r="AN103" s="197"/>
      <c r="AO103" s="197"/>
      <c r="AP103" s="197"/>
      <c r="AQ103" s="197"/>
      <c r="AR103" s="197"/>
      <c r="AS103" s="197"/>
      <c r="AT103" s="197"/>
      <c r="AU103" s="197"/>
      <c r="AV103" s="197"/>
      <c r="AW103" s="197"/>
      <c r="AX103" s="197"/>
      <c r="AY103" s="197"/>
      <c r="AZ103" s="197"/>
      <c r="BA103" s="197"/>
      <c r="BB103" s="199">
        <v>1119504</v>
      </c>
      <c r="BC103" s="199"/>
      <c r="BD103" s="201"/>
      <c r="BE103" s="198"/>
      <c r="BF103" s="198"/>
      <c r="BG103" s="198"/>
      <c r="BH103" s="198"/>
      <c r="BI103" s="198"/>
      <c r="BJ103" s="198"/>
      <c r="BK103" s="198"/>
      <c r="BL103" s="198"/>
      <c r="BM103" s="198"/>
      <c r="BN103" s="198"/>
      <c r="BO103" s="198"/>
      <c r="BP103" s="198"/>
      <c r="BQ103" s="198"/>
      <c r="BR103" s="198"/>
      <c r="BS103" s="197"/>
      <c r="BT103" s="197"/>
      <c r="BU103" s="198"/>
      <c r="BV103" s="198"/>
      <c r="BW103" s="198"/>
      <c r="BX103" s="198"/>
      <c r="BY103" s="198"/>
      <c r="BZ103" s="197"/>
      <c r="CA103" s="197"/>
      <c r="CB103" s="197"/>
      <c r="CC103" s="197"/>
      <c r="CD103" s="197"/>
      <c r="CE103" s="198"/>
      <c r="CF103" s="198"/>
      <c r="CG103" s="198"/>
      <c r="CH103" s="198"/>
      <c r="CI103" s="198"/>
      <c r="CJ103" s="197"/>
      <c r="CK103" s="198"/>
      <c r="CL103" s="197"/>
      <c r="CM103" s="198"/>
      <c r="CN103" s="198"/>
      <c r="CO103" s="198"/>
      <c r="CP103" s="198"/>
      <c r="CQ103" s="198"/>
      <c r="CR103" s="197"/>
      <c r="CS103" s="198"/>
      <c r="CT103" s="197"/>
      <c r="CU103" s="200"/>
      <c r="CV103" s="197"/>
      <c r="CW103" s="197"/>
      <c r="CX103" s="197"/>
      <c r="CY103" s="197"/>
      <c r="CZ103" s="197"/>
      <c r="DA103" s="197"/>
      <c r="DB103" s="197"/>
      <c r="DC103" s="197"/>
      <c r="DD103" s="197"/>
      <c r="DE103" s="197"/>
      <c r="DF103" s="198"/>
      <c r="DG103" s="198"/>
      <c r="DH103" s="198"/>
      <c r="DI103" s="202"/>
      <c r="DJ103" s="202"/>
      <c r="DK103" s="198"/>
      <c r="DL103" s="198"/>
      <c r="DM103" s="198"/>
      <c r="DN103" s="198"/>
      <c r="DO103" s="197"/>
      <c r="DP103" s="197"/>
      <c r="DQ103" s="198"/>
      <c r="DR103" s="203">
        <f t="shared" si="6"/>
        <v>1119504</v>
      </c>
      <c r="DS103" s="26">
        <f>CW124</f>
        <v>1119504</v>
      </c>
      <c r="DT103" s="47">
        <f t="shared" si="5"/>
        <v>0</v>
      </c>
    </row>
    <row r="104" spans="1:124">
      <c r="A104" s="37" t="s">
        <v>68</v>
      </c>
      <c r="B104" s="204"/>
      <c r="C104" s="205"/>
      <c r="D104" s="205"/>
      <c r="E104" s="205"/>
      <c r="F104" s="205"/>
      <c r="G104" s="205"/>
      <c r="H104" s="205"/>
      <c r="I104" s="205"/>
      <c r="J104" s="205"/>
      <c r="K104" s="205"/>
      <c r="L104" s="205"/>
      <c r="M104" s="205"/>
      <c r="N104" s="205"/>
      <c r="O104" s="205"/>
      <c r="P104" s="205"/>
      <c r="Q104" s="205"/>
      <c r="R104" s="205"/>
      <c r="S104" s="197"/>
      <c r="T104" s="197"/>
      <c r="U104" s="197"/>
      <c r="V104" s="197"/>
      <c r="W104" s="197"/>
      <c r="X104" s="197"/>
      <c r="Y104" s="197"/>
      <c r="Z104" s="197"/>
      <c r="AA104" s="197"/>
      <c r="AB104" s="197"/>
      <c r="AC104" s="197"/>
      <c r="AD104" s="197"/>
      <c r="AE104" s="197"/>
      <c r="AF104" s="197"/>
      <c r="AG104" s="197"/>
      <c r="AH104" s="197"/>
      <c r="AI104" s="197"/>
      <c r="AJ104" s="197"/>
      <c r="AK104" s="206"/>
      <c r="AL104" s="205"/>
      <c r="AM104" s="205"/>
      <c r="AN104" s="205"/>
      <c r="AO104" s="205"/>
      <c r="AP104" s="205"/>
      <c r="AQ104" s="205"/>
      <c r="AR104" s="205"/>
      <c r="AS104" s="205"/>
      <c r="AT104" s="205"/>
      <c r="AU104" s="205"/>
      <c r="AV104" s="205"/>
      <c r="AW104" s="205"/>
      <c r="AX104" s="205"/>
      <c r="AY104" s="205"/>
      <c r="AZ104" s="205"/>
      <c r="BA104" s="205"/>
      <c r="BB104" s="197"/>
      <c r="BC104" s="197"/>
      <c r="BD104" s="207">
        <v>8342746</v>
      </c>
      <c r="BE104" s="208"/>
      <c r="BF104" s="208"/>
      <c r="BG104" s="208"/>
      <c r="BH104" s="208"/>
      <c r="BI104" s="208"/>
      <c r="BJ104" s="208"/>
      <c r="BK104" s="208"/>
      <c r="BL104" s="208"/>
      <c r="BM104" s="208"/>
      <c r="BN104" s="208"/>
      <c r="BO104" s="208"/>
      <c r="BP104" s="208"/>
      <c r="BQ104" s="208"/>
      <c r="BR104" s="208"/>
      <c r="BS104" s="205"/>
      <c r="BT104" s="205"/>
      <c r="BU104" s="208"/>
      <c r="BV104" s="208"/>
      <c r="BW104" s="208"/>
      <c r="BX104" s="208"/>
      <c r="BY104" s="208"/>
      <c r="BZ104" s="205"/>
      <c r="CA104" s="205"/>
      <c r="CB104" s="205"/>
      <c r="CC104" s="205"/>
      <c r="CD104" s="205"/>
      <c r="CE104" s="208"/>
      <c r="CF104" s="208"/>
      <c r="CG104" s="208"/>
      <c r="CH104" s="208"/>
      <c r="CI104" s="208"/>
      <c r="CJ104" s="205"/>
      <c r="CK104" s="208"/>
      <c r="CL104" s="205"/>
      <c r="CM104" s="208"/>
      <c r="CN104" s="208"/>
      <c r="CO104" s="208"/>
      <c r="CP104" s="208"/>
      <c r="CQ104" s="208"/>
      <c r="CR104" s="205"/>
      <c r="CS104" s="208"/>
      <c r="CT104" s="205"/>
      <c r="CU104" s="206"/>
      <c r="CV104" s="205"/>
      <c r="CW104" s="205"/>
      <c r="CX104" s="205"/>
      <c r="CY104" s="205"/>
      <c r="CZ104" s="205"/>
      <c r="DA104" s="205"/>
      <c r="DB104" s="205"/>
      <c r="DC104" s="205"/>
      <c r="DD104" s="205"/>
      <c r="DE104" s="205"/>
      <c r="DF104" s="208"/>
      <c r="DG104" s="208"/>
      <c r="DH104" s="208"/>
      <c r="DI104" s="209"/>
      <c r="DJ104" s="209"/>
      <c r="DK104" s="208"/>
      <c r="DL104" s="208"/>
      <c r="DM104" s="208"/>
      <c r="DN104" s="208"/>
      <c r="DO104" s="205"/>
      <c r="DP104" s="205"/>
      <c r="DQ104" s="208"/>
      <c r="DR104" s="210">
        <f t="shared" si="6"/>
        <v>8342746</v>
      </c>
      <c r="DS104" s="26">
        <f>CX124</f>
        <v>8342746</v>
      </c>
      <c r="DT104" s="47">
        <f t="shared" si="5"/>
        <v>0</v>
      </c>
    </row>
    <row r="105" spans="1:124">
      <c r="A105" s="37" t="s">
        <v>69</v>
      </c>
      <c r="B105" s="196"/>
      <c r="C105" s="197"/>
      <c r="D105" s="197"/>
      <c r="E105" s="197"/>
      <c r="F105" s="197"/>
      <c r="G105" s="197"/>
      <c r="H105" s="197"/>
      <c r="I105" s="197"/>
      <c r="J105" s="197"/>
      <c r="K105" s="197"/>
      <c r="L105" s="197"/>
      <c r="M105" s="197"/>
      <c r="N105" s="197"/>
      <c r="O105" s="197"/>
      <c r="P105" s="197"/>
      <c r="Q105" s="197"/>
      <c r="R105" s="197"/>
      <c r="S105" s="198"/>
      <c r="T105" s="199"/>
      <c r="U105" s="198"/>
      <c r="V105" s="198"/>
      <c r="W105" s="198"/>
      <c r="X105" s="198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9"/>
      <c r="AK105" s="200"/>
      <c r="AL105" s="197"/>
      <c r="AM105" s="197"/>
      <c r="AN105" s="197"/>
      <c r="AO105" s="197"/>
      <c r="AP105" s="197"/>
      <c r="AQ105" s="197"/>
      <c r="AR105" s="197"/>
      <c r="AS105" s="197"/>
      <c r="AT105" s="197"/>
      <c r="AU105" s="197"/>
      <c r="AV105" s="197"/>
      <c r="AW105" s="197"/>
      <c r="AX105" s="197"/>
      <c r="AY105" s="197"/>
      <c r="AZ105" s="197"/>
      <c r="BA105" s="197"/>
      <c r="BB105" s="199"/>
      <c r="BC105" s="199"/>
      <c r="BD105" s="201"/>
      <c r="BE105" s="198">
        <v>3412475</v>
      </c>
      <c r="BF105" s="198"/>
      <c r="BG105" s="198"/>
      <c r="BH105" s="198"/>
      <c r="BI105" s="198"/>
      <c r="BJ105" s="198"/>
      <c r="BK105" s="198"/>
      <c r="BL105" s="198"/>
      <c r="BM105" s="198"/>
      <c r="BN105" s="198"/>
      <c r="BO105" s="198"/>
      <c r="BP105" s="198"/>
      <c r="BQ105" s="198"/>
      <c r="BR105" s="198"/>
      <c r="BS105" s="197"/>
      <c r="BT105" s="197"/>
      <c r="BU105" s="198"/>
      <c r="BV105" s="198"/>
      <c r="BW105" s="198"/>
      <c r="BX105" s="198"/>
      <c r="BY105" s="198"/>
      <c r="BZ105" s="197"/>
      <c r="CA105" s="197"/>
      <c r="CB105" s="197"/>
      <c r="CC105" s="197"/>
      <c r="CD105" s="197"/>
      <c r="CE105" s="198"/>
      <c r="CF105" s="198"/>
      <c r="CG105" s="198"/>
      <c r="CH105" s="198"/>
      <c r="CI105" s="198"/>
      <c r="CJ105" s="197"/>
      <c r="CK105" s="198"/>
      <c r="CL105" s="197"/>
      <c r="CM105" s="198"/>
      <c r="CN105" s="198"/>
      <c r="CO105" s="198"/>
      <c r="CP105" s="198"/>
      <c r="CQ105" s="198"/>
      <c r="CR105" s="197"/>
      <c r="CS105" s="198"/>
      <c r="CT105" s="197"/>
      <c r="CU105" s="200"/>
      <c r="CV105" s="197"/>
      <c r="CW105" s="197"/>
      <c r="CX105" s="197"/>
      <c r="CY105" s="197"/>
      <c r="CZ105" s="197"/>
      <c r="DA105" s="197"/>
      <c r="DB105" s="197"/>
      <c r="DC105" s="197"/>
      <c r="DD105" s="197"/>
      <c r="DE105" s="197"/>
      <c r="DF105" s="198"/>
      <c r="DG105" s="198"/>
      <c r="DH105" s="198"/>
      <c r="DI105" s="202"/>
      <c r="DJ105" s="202"/>
      <c r="DK105" s="198"/>
      <c r="DL105" s="198"/>
      <c r="DM105" s="198"/>
      <c r="DN105" s="198"/>
      <c r="DO105" s="197"/>
      <c r="DP105" s="197"/>
      <c r="DQ105" s="198"/>
      <c r="DR105" s="203">
        <f t="shared" si="6"/>
        <v>3412475</v>
      </c>
      <c r="DS105" s="26">
        <f>CY124</f>
        <v>3412475</v>
      </c>
      <c r="DT105" s="47">
        <f t="shared" si="5"/>
        <v>0</v>
      </c>
    </row>
    <row r="106" spans="1:124">
      <c r="A106" s="37" t="s">
        <v>70</v>
      </c>
      <c r="B106" s="204"/>
      <c r="C106" s="205"/>
      <c r="D106" s="205"/>
      <c r="E106" s="205"/>
      <c r="F106" s="205"/>
      <c r="G106" s="205"/>
      <c r="H106" s="205"/>
      <c r="I106" s="205"/>
      <c r="J106" s="205"/>
      <c r="K106" s="205"/>
      <c r="L106" s="205"/>
      <c r="M106" s="205"/>
      <c r="N106" s="205"/>
      <c r="O106" s="205"/>
      <c r="P106" s="205"/>
      <c r="Q106" s="205"/>
      <c r="R106" s="205"/>
      <c r="S106" s="197"/>
      <c r="T106" s="197"/>
      <c r="U106" s="197"/>
      <c r="V106" s="197"/>
      <c r="W106" s="197"/>
      <c r="X106" s="197"/>
      <c r="Y106" s="197"/>
      <c r="Z106" s="197"/>
      <c r="AA106" s="197"/>
      <c r="AB106" s="197"/>
      <c r="AC106" s="197"/>
      <c r="AD106" s="197"/>
      <c r="AE106" s="197"/>
      <c r="AF106" s="197"/>
      <c r="AG106" s="197"/>
      <c r="AH106" s="197"/>
      <c r="AI106" s="197"/>
      <c r="AJ106" s="197"/>
      <c r="AK106" s="206"/>
      <c r="AL106" s="205"/>
      <c r="AM106" s="205"/>
      <c r="AN106" s="205"/>
      <c r="AO106" s="205"/>
      <c r="AP106" s="205"/>
      <c r="AQ106" s="205"/>
      <c r="AR106" s="205"/>
      <c r="AS106" s="205"/>
      <c r="AT106" s="205"/>
      <c r="AU106" s="205"/>
      <c r="AV106" s="205"/>
      <c r="AW106" s="205"/>
      <c r="AX106" s="205"/>
      <c r="AY106" s="205"/>
      <c r="AZ106" s="205"/>
      <c r="BA106" s="205"/>
      <c r="BB106" s="197"/>
      <c r="BC106" s="197"/>
      <c r="BD106" s="207"/>
      <c r="BE106" s="208"/>
      <c r="BF106" s="208">
        <v>23827997</v>
      </c>
      <c r="BG106" s="208"/>
      <c r="BH106" s="208"/>
      <c r="BI106" s="208"/>
      <c r="BJ106" s="208"/>
      <c r="BK106" s="208"/>
      <c r="BL106" s="208"/>
      <c r="BM106" s="208"/>
      <c r="BN106" s="208"/>
      <c r="BO106" s="208"/>
      <c r="BP106" s="208"/>
      <c r="BQ106" s="208"/>
      <c r="BR106" s="208"/>
      <c r="BS106" s="205"/>
      <c r="BT106" s="205"/>
      <c r="BU106" s="208"/>
      <c r="BV106" s="208"/>
      <c r="BW106" s="208"/>
      <c r="BX106" s="208"/>
      <c r="BY106" s="208"/>
      <c r="BZ106" s="205"/>
      <c r="CA106" s="205"/>
      <c r="CB106" s="205"/>
      <c r="CC106" s="205"/>
      <c r="CD106" s="205"/>
      <c r="CE106" s="208"/>
      <c r="CF106" s="208"/>
      <c r="CG106" s="208"/>
      <c r="CH106" s="208"/>
      <c r="CI106" s="208"/>
      <c r="CJ106" s="205"/>
      <c r="CK106" s="208"/>
      <c r="CL106" s="205"/>
      <c r="CM106" s="208"/>
      <c r="CN106" s="208"/>
      <c r="CO106" s="208"/>
      <c r="CP106" s="208"/>
      <c r="CQ106" s="208"/>
      <c r="CR106" s="205"/>
      <c r="CS106" s="208"/>
      <c r="CT106" s="205"/>
      <c r="CU106" s="206"/>
      <c r="CV106" s="205"/>
      <c r="CW106" s="205"/>
      <c r="CX106" s="205"/>
      <c r="CY106" s="205"/>
      <c r="CZ106" s="205"/>
      <c r="DA106" s="205"/>
      <c r="DB106" s="205"/>
      <c r="DC106" s="205"/>
      <c r="DD106" s="205"/>
      <c r="DE106" s="205"/>
      <c r="DF106" s="208"/>
      <c r="DG106" s="208"/>
      <c r="DH106" s="208"/>
      <c r="DI106" s="209"/>
      <c r="DJ106" s="209"/>
      <c r="DK106" s="208"/>
      <c r="DL106" s="208"/>
      <c r="DM106" s="208"/>
      <c r="DN106" s="208"/>
      <c r="DO106" s="205"/>
      <c r="DP106" s="205"/>
      <c r="DQ106" s="208"/>
      <c r="DR106" s="210">
        <f t="shared" si="6"/>
        <v>23827997</v>
      </c>
      <c r="DS106" s="26">
        <f>CZ124</f>
        <v>23827997</v>
      </c>
      <c r="DT106" s="47">
        <f t="shared" si="5"/>
        <v>0</v>
      </c>
    </row>
    <row r="107" spans="1:124">
      <c r="A107" s="37" t="s">
        <v>71</v>
      </c>
      <c r="B107" s="196"/>
      <c r="C107" s="197"/>
      <c r="D107" s="197"/>
      <c r="E107" s="197"/>
      <c r="F107" s="197"/>
      <c r="G107" s="197"/>
      <c r="H107" s="197"/>
      <c r="I107" s="197"/>
      <c r="J107" s="197"/>
      <c r="K107" s="197"/>
      <c r="L107" s="197"/>
      <c r="M107" s="197"/>
      <c r="N107" s="197"/>
      <c r="O107" s="197"/>
      <c r="P107" s="197"/>
      <c r="Q107" s="197"/>
      <c r="R107" s="197"/>
      <c r="S107" s="198"/>
      <c r="T107" s="199"/>
      <c r="U107" s="198"/>
      <c r="V107" s="198"/>
      <c r="W107" s="198"/>
      <c r="X107" s="198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9"/>
      <c r="AK107" s="200"/>
      <c r="AL107" s="197"/>
      <c r="AM107" s="197"/>
      <c r="AN107" s="197"/>
      <c r="AO107" s="197"/>
      <c r="AP107" s="197"/>
      <c r="AQ107" s="197"/>
      <c r="AR107" s="197"/>
      <c r="AS107" s="197"/>
      <c r="AT107" s="197"/>
      <c r="AU107" s="197"/>
      <c r="AV107" s="197"/>
      <c r="AW107" s="197"/>
      <c r="AX107" s="197"/>
      <c r="AY107" s="197"/>
      <c r="AZ107" s="197"/>
      <c r="BA107" s="197"/>
      <c r="BB107" s="199"/>
      <c r="BC107" s="199"/>
      <c r="BD107" s="201"/>
      <c r="BE107" s="198"/>
      <c r="BF107" s="198"/>
      <c r="BG107" s="198"/>
      <c r="BH107" s="198"/>
      <c r="BI107" s="198"/>
      <c r="BJ107" s="198">
        <v>252627</v>
      </c>
      <c r="BK107" s="198"/>
      <c r="BL107" s="198"/>
      <c r="BM107" s="198"/>
      <c r="BN107" s="198"/>
      <c r="BO107" s="198"/>
      <c r="BP107" s="198"/>
      <c r="BQ107" s="198"/>
      <c r="BR107" s="198"/>
      <c r="BS107" s="197"/>
      <c r="BT107" s="197"/>
      <c r="BU107" s="198"/>
      <c r="BV107" s="198"/>
      <c r="BW107" s="198"/>
      <c r="BX107" s="198"/>
      <c r="BY107" s="198"/>
      <c r="BZ107" s="197"/>
      <c r="CA107" s="197"/>
      <c r="CB107" s="197"/>
      <c r="CC107" s="197"/>
      <c r="CD107" s="197"/>
      <c r="CE107" s="198"/>
      <c r="CF107" s="198"/>
      <c r="CG107" s="198"/>
      <c r="CH107" s="198"/>
      <c r="CI107" s="198"/>
      <c r="CJ107" s="197"/>
      <c r="CK107" s="198"/>
      <c r="CL107" s="197"/>
      <c r="CM107" s="198"/>
      <c r="CN107" s="198"/>
      <c r="CO107" s="198"/>
      <c r="CP107" s="198"/>
      <c r="CQ107" s="198"/>
      <c r="CR107" s="197"/>
      <c r="CS107" s="198"/>
      <c r="CT107" s="197"/>
      <c r="CU107" s="200"/>
      <c r="CV107" s="197"/>
      <c r="CW107" s="197"/>
      <c r="CX107" s="197"/>
      <c r="CY107" s="197"/>
      <c r="CZ107" s="197"/>
      <c r="DA107" s="197"/>
      <c r="DB107" s="197"/>
      <c r="DC107" s="197"/>
      <c r="DD107" s="197"/>
      <c r="DE107" s="197"/>
      <c r="DF107" s="198"/>
      <c r="DG107" s="198"/>
      <c r="DH107" s="198"/>
      <c r="DI107" s="202"/>
      <c r="DJ107" s="202"/>
      <c r="DK107" s="198"/>
      <c r="DL107" s="198"/>
      <c r="DM107" s="198"/>
      <c r="DN107" s="198"/>
      <c r="DO107" s="197"/>
      <c r="DP107" s="197"/>
      <c r="DQ107" s="198"/>
      <c r="DR107" s="203">
        <f t="shared" si="6"/>
        <v>252627</v>
      </c>
      <c r="DS107" s="26">
        <f>DA124</f>
        <v>252627</v>
      </c>
      <c r="DT107" s="47">
        <f t="shared" si="5"/>
        <v>0</v>
      </c>
    </row>
    <row r="108" spans="1:124">
      <c r="A108" s="37" t="s">
        <v>74</v>
      </c>
      <c r="B108" s="204"/>
      <c r="C108" s="205"/>
      <c r="D108" s="205"/>
      <c r="E108" s="205"/>
      <c r="F108" s="205"/>
      <c r="G108" s="205"/>
      <c r="H108" s="205"/>
      <c r="I108" s="205"/>
      <c r="J108" s="205"/>
      <c r="K108" s="205"/>
      <c r="L108" s="205"/>
      <c r="M108" s="205"/>
      <c r="N108" s="205"/>
      <c r="O108" s="205"/>
      <c r="P108" s="205"/>
      <c r="Q108" s="205"/>
      <c r="R108" s="205"/>
      <c r="S108" s="197"/>
      <c r="T108" s="197"/>
      <c r="U108" s="197"/>
      <c r="V108" s="197"/>
      <c r="W108" s="197"/>
      <c r="X108" s="197"/>
      <c r="Y108" s="197"/>
      <c r="Z108" s="197"/>
      <c r="AA108" s="197"/>
      <c r="AB108" s="197"/>
      <c r="AC108" s="197"/>
      <c r="AD108" s="197"/>
      <c r="AE108" s="197"/>
      <c r="AF108" s="197"/>
      <c r="AG108" s="197"/>
      <c r="AH108" s="197"/>
      <c r="AI108" s="197"/>
      <c r="AJ108" s="197"/>
      <c r="AK108" s="206"/>
      <c r="AL108" s="205"/>
      <c r="AM108" s="205"/>
      <c r="AN108" s="205"/>
      <c r="AO108" s="205"/>
      <c r="AP108" s="205"/>
      <c r="AQ108" s="205"/>
      <c r="AR108" s="205"/>
      <c r="AS108" s="205"/>
      <c r="AT108" s="205"/>
      <c r="AU108" s="205"/>
      <c r="AV108" s="205"/>
      <c r="AW108" s="205"/>
      <c r="AX108" s="205"/>
      <c r="AY108" s="205"/>
      <c r="AZ108" s="205"/>
      <c r="BA108" s="205"/>
      <c r="BB108" s="197"/>
      <c r="BC108" s="197"/>
      <c r="BD108" s="207"/>
      <c r="BE108" s="208"/>
      <c r="BF108" s="208"/>
      <c r="BG108" s="208"/>
      <c r="BH108" s="208"/>
      <c r="BI108" s="208"/>
      <c r="BJ108" s="208"/>
      <c r="BK108" s="208">
        <v>2424057</v>
      </c>
      <c r="BL108" s="208"/>
      <c r="BM108" s="208"/>
      <c r="BN108" s="208"/>
      <c r="BO108" s="208"/>
      <c r="BP108" s="208"/>
      <c r="BQ108" s="208"/>
      <c r="BR108" s="208"/>
      <c r="BS108" s="205"/>
      <c r="BT108" s="205"/>
      <c r="BU108" s="208"/>
      <c r="BV108" s="208"/>
      <c r="BW108" s="208"/>
      <c r="BX108" s="208"/>
      <c r="BY108" s="208"/>
      <c r="BZ108" s="205"/>
      <c r="CA108" s="205"/>
      <c r="CB108" s="205"/>
      <c r="CC108" s="205"/>
      <c r="CD108" s="205"/>
      <c r="CE108" s="208"/>
      <c r="CF108" s="208"/>
      <c r="CG108" s="208"/>
      <c r="CH108" s="208"/>
      <c r="CI108" s="208"/>
      <c r="CJ108" s="205"/>
      <c r="CK108" s="208"/>
      <c r="CL108" s="205"/>
      <c r="CM108" s="208"/>
      <c r="CN108" s="208"/>
      <c r="CO108" s="208"/>
      <c r="CP108" s="208"/>
      <c r="CQ108" s="208"/>
      <c r="CR108" s="205"/>
      <c r="CS108" s="208"/>
      <c r="CT108" s="205"/>
      <c r="CU108" s="206"/>
      <c r="CV108" s="205"/>
      <c r="CW108" s="205"/>
      <c r="CX108" s="205"/>
      <c r="CY108" s="205"/>
      <c r="CZ108" s="205"/>
      <c r="DA108" s="205"/>
      <c r="DB108" s="205"/>
      <c r="DC108" s="205"/>
      <c r="DD108" s="205"/>
      <c r="DE108" s="205"/>
      <c r="DF108" s="208"/>
      <c r="DG108" s="208"/>
      <c r="DH108" s="208"/>
      <c r="DI108" s="209"/>
      <c r="DJ108" s="209"/>
      <c r="DK108" s="208"/>
      <c r="DL108" s="208"/>
      <c r="DM108" s="208"/>
      <c r="DN108" s="208"/>
      <c r="DO108" s="205"/>
      <c r="DP108" s="205"/>
      <c r="DQ108" s="208"/>
      <c r="DR108" s="210">
        <f t="shared" si="6"/>
        <v>2424057</v>
      </c>
      <c r="DS108" s="26">
        <f>DB124</f>
        <v>2424057</v>
      </c>
      <c r="DT108" s="47">
        <f t="shared" si="5"/>
        <v>0</v>
      </c>
    </row>
    <row r="109" spans="1:124">
      <c r="A109" s="37" t="s">
        <v>72</v>
      </c>
      <c r="B109" s="196"/>
      <c r="C109" s="197"/>
      <c r="D109" s="197"/>
      <c r="E109" s="197"/>
      <c r="F109" s="197"/>
      <c r="G109" s="197"/>
      <c r="H109" s="197"/>
      <c r="I109" s="197"/>
      <c r="J109" s="197"/>
      <c r="K109" s="197"/>
      <c r="L109" s="197"/>
      <c r="M109" s="197"/>
      <c r="N109" s="197"/>
      <c r="O109" s="197"/>
      <c r="P109" s="197"/>
      <c r="Q109" s="197"/>
      <c r="R109" s="197"/>
      <c r="S109" s="198"/>
      <c r="T109" s="199"/>
      <c r="U109" s="198"/>
      <c r="V109" s="198"/>
      <c r="W109" s="198"/>
      <c r="X109" s="198"/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  <c r="AI109" s="198"/>
      <c r="AJ109" s="199"/>
      <c r="AK109" s="200"/>
      <c r="AL109" s="197"/>
      <c r="AM109" s="197"/>
      <c r="AN109" s="197"/>
      <c r="AO109" s="197"/>
      <c r="AP109" s="197"/>
      <c r="AQ109" s="197"/>
      <c r="AR109" s="197"/>
      <c r="AS109" s="197"/>
      <c r="AT109" s="197"/>
      <c r="AU109" s="197"/>
      <c r="AV109" s="197"/>
      <c r="AW109" s="197"/>
      <c r="AX109" s="197"/>
      <c r="AY109" s="197"/>
      <c r="AZ109" s="197"/>
      <c r="BA109" s="197"/>
      <c r="BB109" s="199"/>
      <c r="BC109" s="199"/>
      <c r="BD109" s="201"/>
      <c r="BE109" s="198"/>
      <c r="BF109" s="198"/>
      <c r="BG109" s="198"/>
      <c r="BH109" s="198"/>
      <c r="BI109" s="198"/>
      <c r="BJ109" s="198"/>
      <c r="BK109" s="198"/>
      <c r="BL109" s="198">
        <v>3127026</v>
      </c>
      <c r="BM109" s="198"/>
      <c r="BN109" s="198"/>
      <c r="BO109" s="198"/>
      <c r="BP109" s="198"/>
      <c r="BQ109" s="198"/>
      <c r="BR109" s="198"/>
      <c r="BS109" s="197"/>
      <c r="BT109" s="197"/>
      <c r="BU109" s="198"/>
      <c r="BV109" s="198"/>
      <c r="BW109" s="198"/>
      <c r="BX109" s="198"/>
      <c r="BY109" s="198"/>
      <c r="BZ109" s="197"/>
      <c r="CA109" s="197"/>
      <c r="CB109" s="197"/>
      <c r="CC109" s="197"/>
      <c r="CD109" s="197"/>
      <c r="CE109" s="198"/>
      <c r="CF109" s="198"/>
      <c r="CG109" s="198"/>
      <c r="CH109" s="198"/>
      <c r="CI109" s="198"/>
      <c r="CJ109" s="197"/>
      <c r="CK109" s="198"/>
      <c r="CL109" s="197"/>
      <c r="CM109" s="198"/>
      <c r="CN109" s="198"/>
      <c r="CO109" s="198"/>
      <c r="CP109" s="198"/>
      <c r="CQ109" s="198"/>
      <c r="CR109" s="197"/>
      <c r="CS109" s="198"/>
      <c r="CT109" s="197"/>
      <c r="CU109" s="200"/>
      <c r="CV109" s="197"/>
      <c r="CW109" s="197"/>
      <c r="CX109" s="197"/>
      <c r="CY109" s="197"/>
      <c r="CZ109" s="197"/>
      <c r="DA109" s="197"/>
      <c r="DB109" s="197"/>
      <c r="DC109" s="197"/>
      <c r="DD109" s="197"/>
      <c r="DE109" s="197"/>
      <c r="DF109" s="198"/>
      <c r="DG109" s="198"/>
      <c r="DH109" s="198"/>
      <c r="DI109" s="202"/>
      <c r="DJ109" s="202"/>
      <c r="DK109" s="198"/>
      <c r="DL109" s="198"/>
      <c r="DM109" s="198"/>
      <c r="DN109" s="198"/>
      <c r="DO109" s="197"/>
      <c r="DP109" s="197"/>
      <c r="DQ109" s="198"/>
      <c r="DR109" s="203">
        <f t="shared" si="6"/>
        <v>3127026</v>
      </c>
      <c r="DS109" s="26">
        <f>DC124</f>
        <v>3127026</v>
      </c>
      <c r="DT109" s="47">
        <f t="shared" si="5"/>
        <v>0</v>
      </c>
    </row>
    <row r="110" spans="1:124">
      <c r="A110" s="37" t="s">
        <v>73</v>
      </c>
      <c r="B110" s="204"/>
      <c r="C110" s="205"/>
      <c r="D110" s="205"/>
      <c r="E110" s="205"/>
      <c r="F110" s="205"/>
      <c r="G110" s="205"/>
      <c r="H110" s="205"/>
      <c r="I110" s="205"/>
      <c r="J110" s="205"/>
      <c r="K110" s="205"/>
      <c r="L110" s="205"/>
      <c r="M110" s="205"/>
      <c r="N110" s="205"/>
      <c r="O110" s="205"/>
      <c r="P110" s="205"/>
      <c r="Q110" s="205"/>
      <c r="R110" s="205"/>
      <c r="S110" s="197"/>
      <c r="T110" s="197"/>
      <c r="U110" s="197"/>
      <c r="V110" s="197"/>
      <c r="W110" s="197"/>
      <c r="X110" s="197"/>
      <c r="Y110" s="197"/>
      <c r="Z110" s="197"/>
      <c r="AA110" s="197"/>
      <c r="AB110" s="197"/>
      <c r="AC110" s="197"/>
      <c r="AD110" s="197"/>
      <c r="AE110" s="197"/>
      <c r="AF110" s="197"/>
      <c r="AG110" s="197"/>
      <c r="AH110" s="197"/>
      <c r="AI110" s="197"/>
      <c r="AJ110" s="197"/>
      <c r="AK110" s="206"/>
      <c r="AL110" s="205"/>
      <c r="AM110" s="205"/>
      <c r="AN110" s="205"/>
      <c r="AO110" s="205"/>
      <c r="AP110" s="205"/>
      <c r="AQ110" s="205"/>
      <c r="AR110" s="205"/>
      <c r="AS110" s="205"/>
      <c r="AT110" s="205"/>
      <c r="AU110" s="205"/>
      <c r="AV110" s="205"/>
      <c r="AW110" s="205"/>
      <c r="AX110" s="205"/>
      <c r="AY110" s="205"/>
      <c r="AZ110" s="205"/>
      <c r="BA110" s="205"/>
      <c r="BB110" s="197"/>
      <c r="BC110" s="197"/>
      <c r="BD110" s="207"/>
      <c r="BE110" s="208"/>
      <c r="BF110" s="208"/>
      <c r="BG110" s="208"/>
      <c r="BH110" s="208"/>
      <c r="BI110" s="208"/>
      <c r="BJ110" s="208"/>
      <c r="BK110" s="208"/>
      <c r="BL110" s="208"/>
      <c r="BM110" s="208">
        <v>2940760</v>
      </c>
      <c r="BN110" s="208"/>
      <c r="BO110" s="208"/>
      <c r="BP110" s="208"/>
      <c r="BQ110" s="208"/>
      <c r="BR110" s="208"/>
      <c r="BS110" s="205"/>
      <c r="BT110" s="205"/>
      <c r="BU110" s="208"/>
      <c r="BV110" s="208"/>
      <c r="BW110" s="208"/>
      <c r="BX110" s="208"/>
      <c r="BY110" s="208"/>
      <c r="BZ110" s="205"/>
      <c r="CA110" s="205"/>
      <c r="CB110" s="205"/>
      <c r="CC110" s="205"/>
      <c r="CD110" s="205"/>
      <c r="CE110" s="208"/>
      <c r="CF110" s="208"/>
      <c r="CG110" s="208"/>
      <c r="CH110" s="208"/>
      <c r="CI110" s="208"/>
      <c r="CJ110" s="205"/>
      <c r="CK110" s="208"/>
      <c r="CL110" s="205"/>
      <c r="CM110" s="208"/>
      <c r="CN110" s="208"/>
      <c r="CO110" s="208"/>
      <c r="CP110" s="208"/>
      <c r="CQ110" s="208"/>
      <c r="CR110" s="205"/>
      <c r="CS110" s="208"/>
      <c r="CT110" s="205"/>
      <c r="CU110" s="206"/>
      <c r="CV110" s="205"/>
      <c r="CW110" s="205"/>
      <c r="CX110" s="205"/>
      <c r="CY110" s="205"/>
      <c r="CZ110" s="205"/>
      <c r="DA110" s="205"/>
      <c r="DB110" s="205"/>
      <c r="DC110" s="205"/>
      <c r="DD110" s="205"/>
      <c r="DE110" s="205"/>
      <c r="DF110" s="208"/>
      <c r="DG110" s="208"/>
      <c r="DH110" s="208"/>
      <c r="DI110" s="209"/>
      <c r="DJ110" s="209"/>
      <c r="DK110" s="208"/>
      <c r="DL110" s="208"/>
      <c r="DM110" s="208"/>
      <c r="DN110" s="208"/>
      <c r="DO110" s="205"/>
      <c r="DP110" s="205"/>
      <c r="DQ110" s="208"/>
      <c r="DR110" s="210">
        <f t="shared" si="6"/>
        <v>2940760</v>
      </c>
      <c r="DS110" s="26">
        <f>DD124</f>
        <v>2940760</v>
      </c>
      <c r="DT110" s="47">
        <f t="shared" si="5"/>
        <v>0</v>
      </c>
    </row>
    <row r="111" spans="1:124" ht="15" thickBot="1">
      <c r="A111" s="39" t="s">
        <v>75</v>
      </c>
      <c r="B111" s="226"/>
      <c r="C111" s="213"/>
      <c r="D111" s="213"/>
      <c r="E111" s="213"/>
      <c r="F111" s="213"/>
      <c r="G111" s="213"/>
      <c r="H111" s="213"/>
      <c r="I111" s="213"/>
      <c r="J111" s="213"/>
      <c r="K111" s="213"/>
      <c r="L111" s="213"/>
      <c r="M111" s="213"/>
      <c r="N111" s="213"/>
      <c r="O111" s="213"/>
      <c r="P111" s="213"/>
      <c r="Q111" s="213"/>
      <c r="R111" s="213"/>
      <c r="S111" s="227"/>
      <c r="T111" s="228"/>
      <c r="U111" s="227"/>
      <c r="V111" s="227"/>
      <c r="W111" s="227"/>
      <c r="X111" s="227"/>
      <c r="Y111" s="227"/>
      <c r="Z111" s="227"/>
      <c r="AA111" s="227"/>
      <c r="AB111" s="227"/>
      <c r="AC111" s="227"/>
      <c r="AD111" s="227"/>
      <c r="AE111" s="227"/>
      <c r="AF111" s="227"/>
      <c r="AG111" s="227"/>
      <c r="AH111" s="227"/>
      <c r="AI111" s="227"/>
      <c r="AJ111" s="228"/>
      <c r="AK111" s="229"/>
      <c r="AL111" s="213"/>
      <c r="AM111" s="213"/>
      <c r="AN111" s="213"/>
      <c r="AO111" s="213"/>
      <c r="AP111" s="213"/>
      <c r="AQ111" s="213"/>
      <c r="AR111" s="213"/>
      <c r="AS111" s="213"/>
      <c r="AT111" s="213"/>
      <c r="AU111" s="213"/>
      <c r="AV111" s="213"/>
      <c r="AW111" s="213"/>
      <c r="AX111" s="213"/>
      <c r="AY111" s="213"/>
      <c r="AZ111" s="213"/>
      <c r="BA111" s="213"/>
      <c r="BB111" s="228"/>
      <c r="BC111" s="228"/>
      <c r="BD111" s="230"/>
      <c r="BE111" s="227"/>
      <c r="BF111" s="227"/>
      <c r="BG111" s="227"/>
      <c r="BH111" s="227"/>
      <c r="BI111" s="227"/>
      <c r="BJ111" s="227"/>
      <c r="BK111" s="227"/>
      <c r="BL111" s="227"/>
      <c r="BM111" s="227"/>
      <c r="BN111" s="227"/>
      <c r="BO111" s="227">
        <v>916630</v>
      </c>
      <c r="BP111" s="227"/>
      <c r="BQ111" s="227"/>
      <c r="BR111" s="227"/>
      <c r="BS111" s="213"/>
      <c r="BT111" s="213"/>
      <c r="BU111" s="227"/>
      <c r="BV111" s="227"/>
      <c r="BW111" s="227"/>
      <c r="BX111" s="227"/>
      <c r="BY111" s="227"/>
      <c r="BZ111" s="213"/>
      <c r="CA111" s="213"/>
      <c r="CB111" s="213"/>
      <c r="CC111" s="213"/>
      <c r="CD111" s="213"/>
      <c r="CE111" s="227"/>
      <c r="CF111" s="227"/>
      <c r="CG111" s="227"/>
      <c r="CH111" s="227"/>
      <c r="CI111" s="227"/>
      <c r="CJ111" s="213"/>
      <c r="CK111" s="227"/>
      <c r="CL111" s="213"/>
      <c r="CM111" s="227"/>
      <c r="CN111" s="227"/>
      <c r="CO111" s="227"/>
      <c r="CP111" s="227"/>
      <c r="CQ111" s="227"/>
      <c r="CR111" s="213"/>
      <c r="CS111" s="227"/>
      <c r="CT111" s="213"/>
      <c r="CU111" s="229"/>
      <c r="CV111" s="213"/>
      <c r="CW111" s="213"/>
      <c r="CX111" s="213"/>
      <c r="CY111" s="213"/>
      <c r="CZ111" s="213"/>
      <c r="DA111" s="213"/>
      <c r="DB111" s="213"/>
      <c r="DC111" s="213"/>
      <c r="DD111" s="213"/>
      <c r="DE111" s="213"/>
      <c r="DF111" s="227"/>
      <c r="DG111" s="227"/>
      <c r="DH111" s="227"/>
      <c r="DI111" s="231"/>
      <c r="DJ111" s="231"/>
      <c r="DK111" s="227"/>
      <c r="DL111" s="227"/>
      <c r="DM111" s="227"/>
      <c r="DN111" s="227"/>
      <c r="DO111" s="213"/>
      <c r="DP111" s="213"/>
      <c r="DQ111" s="227"/>
      <c r="DR111" s="232">
        <f t="shared" si="6"/>
        <v>916630</v>
      </c>
      <c r="DS111" s="26">
        <f>DE124</f>
        <v>916630</v>
      </c>
      <c r="DT111" s="47">
        <f t="shared" si="5"/>
        <v>0</v>
      </c>
    </row>
    <row r="112" spans="1:124">
      <c r="A112" s="38" t="s">
        <v>64</v>
      </c>
      <c r="B112" s="188"/>
      <c r="C112" s="189"/>
      <c r="D112" s="189"/>
      <c r="E112" s="189"/>
      <c r="F112" s="189"/>
      <c r="G112" s="189"/>
      <c r="H112" s="189"/>
      <c r="I112" s="189"/>
      <c r="J112" s="189"/>
      <c r="K112" s="189"/>
      <c r="L112" s="189"/>
      <c r="M112" s="189"/>
      <c r="N112" s="189"/>
      <c r="O112" s="189"/>
      <c r="P112" s="189"/>
      <c r="Q112" s="189"/>
      <c r="R112" s="189"/>
      <c r="S112" s="190"/>
      <c r="T112" s="190"/>
      <c r="U112" s="190"/>
      <c r="V112" s="190"/>
      <c r="W112" s="190"/>
      <c r="X112" s="190"/>
      <c r="Y112" s="190"/>
      <c r="Z112" s="190"/>
      <c r="AA112" s="190"/>
      <c r="AB112" s="190"/>
      <c r="AC112" s="190"/>
      <c r="AD112" s="190"/>
      <c r="AE112" s="190"/>
      <c r="AF112" s="190"/>
      <c r="AG112" s="190"/>
      <c r="AH112" s="190"/>
      <c r="AI112" s="190"/>
      <c r="AJ112" s="190"/>
      <c r="AK112" s="191"/>
      <c r="AL112" s="189"/>
      <c r="AM112" s="189"/>
      <c r="AN112" s="189"/>
      <c r="AO112" s="189"/>
      <c r="AP112" s="189"/>
      <c r="AQ112" s="189"/>
      <c r="AR112" s="189"/>
      <c r="AS112" s="189"/>
      <c r="AT112" s="189"/>
      <c r="AU112" s="189"/>
      <c r="AV112" s="189"/>
      <c r="AW112" s="189"/>
      <c r="AX112" s="189"/>
      <c r="AY112" s="189"/>
      <c r="AZ112" s="189"/>
      <c r="BA112" s="189"/>
      <c r="BB112" s="190"/>
      <c r="BC112" s="190"/>
      <c r="BD112" s="192"/>
      <c r="BE112" s="193"/>
      <c r="BF112" s="193"/>
      <c r="BG112" s="193"/>
      <c r="BH112" s="193"/>
      <c r="BI112" s="193"/>
      <c r="BJ112" s="193"/>
      <c r="BK112" s="193"/>
      <c r="BL112" s="193"/>
      <c r="BM112" s="193"/>
      <c r="BN112" s="193"/>
      <c r="BO112" s="193"/>
      <c r="BP112" s="193"/>
      <c r="BQ112" s="193"/>
      <c r="BR112" s="193"/>
      <c r="BS112" s="189"/>
      <c r="BT112" s="189"/>
      <c r="BU112" s="193"/>
      <c r="BV112" s="193"/>
      <c r="BW112" s="193"/>
      <c r="BX112" s="193"/>
      <c r="BY112" s="193"/>
      <c r="BZ112" s="189"/>
      <c r="CA112" s="189"/>
      <c r="CB112" s="189"/>
      <c r="CC112" s="189"/>
      <c r="CD112" s="189"/>
      <c r="CE112" s="193"/>
      <c r="CF112" s="193"/>
      <c r="CG112" s="193"/>
      <c r="CH112" s="193"/>
      <c r="CI112" s="193"/>
      <c r="CJ112" s="189"/>
      <c r="CK112" s="193"/>
      <c r="CL112" s="189"/>
      <c r="CM112" s="193"/>
      <c r="CN112" s="193"/>
      <c r="CO112" s="193"/>
      <c r="CP112" s="193"/>
      <c r="CQ112" s="193"/>
      <c r="CR112" s="189"/>
      <c r="CS112" s="193"/>
      <c r="CT112" s="189"/>
      <c r="CU112" s="191"/>
      <c r="CV112" s="189"/>
      <c r="CW112" s="189"/>
      <c r="CX112" s="189"/>
      <c r="CY112" s="189"/>
      <c r="CZ112" s="189"/>
      <c r="DA112" s="189"/>
      <c r="DB112" s="189"/>
      <c r="DC112" s="189"/>
      <c r="DD112" s="189"/>
      <c r="DE112" s="189"/>
      <c r="DF112" s="193"/>
      <c r="DG112" s="193"/>
      <c r="DH112" s="193"/>
      <c r="DI112" s="194"/>
      <c r="DJ112" s="194"/>
      <c r="DK112" s="193"/>
      <c r="DL112" s="193"/>
      <c r="DM112" s="193"/>
      <c r="DN112" s="193"/>
      <c r="DO112" s="189"/>
      <c r="DP112" s="189"/>
      <c r="DQ112" s="193">
        <v>25889227</v>
      </c>
      <c r="DR112" s="195">
        <f t="shared" si="6"/>
        <v>25889227</v>
      </c>
      <c r="DS112" s="26">
        <f>DF124</f>
        <v>25889227</v>
      </c>
      <c r="DT112" s="47">
        <f t="shared" si="5"/>
        <v>0</v>
      </c>
    </row>
    <row r="113" spans="1:124">
      <c r="A113" s="37" t="s">
        <v>65</v>
      </c>
      <c r="B113" s="196"/>
      <c r="C113" s="197"/>
      <c r="D113" s="197"/>
      <c r="E113" s="197"/>
      <c r="F113" s="197"/>
      <c r="G113" s="197"/>
      <c r="H113" s="197"/>
      <c r="I113" s="197"/>
      <c r="J113" s="197"/>
      <c r="K113" s="197"/>
      <c r="L113" s="197"/>
      <c r="M113" s="197"/>
      <c r="N113" s="197"/>
      <c r="O113" s="197"/>
      <c r="P113" s="197"/>
      <c r="Q113" s="197"/>
      <c r="R113" s="197"/>
      <c r="S113" s="198"/>
      <c r="T113" s="199"/>
      <c r="U113" s="198"/>
      <c r="V113" s="198"/>
      <c r="W113" s="198"/>
      <c r="X113" s="198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9"/>
      <c r="AK113" s="200"/>
      <c r="AL113" s="197"/>
      <c r="AM113" s="197"/>
      <c r="AN113" s="197"/>
      <c r="AO113" s="197"/>
      <c r="AP113" s="197"/>
      <c r="AQ113" s="197"/>
      <c r="AR113" s="197"/>
      <c r="AS113" s="197"/>
      <c r="AT113" s="197"/>
      <c r="AU113" s="197"/>
      <c r="AV113" s="197"/>
      <c r="AW113" s="197"/>
      <c r="AX113" s="197"/>
      <c r="AY113" s="197"/>
      <c r="AZ113" s="197"/>
      <c r="BA113" s="197"/>
      <c r="BB113" s="199"/>
      <c r="BC113" s="199"/>
      <c r="BD113" s="201"/>
      <c r="BE113" s="198"/>
      <c r="BF113" s="198"/>
      <c r="BG113" s="198"/>
      <c r="BH113" s="198"/>
      <c r="BI113" s="198"/>
      <c r="BJ113" s="198"/>
      <c r="BK113" s="198"/>
      <c r="BL113" s="198"/>
      <c r="BM113" s="198"/>
      <c r="BN113" s="198"/>
      <c r="BO113" s="198"/>
      <c r="BP113" s="198"/>
      <c r="BQ113" s="198"/>
      <c r="BR113" s="198"/>
      <c r="BS113" s="197"/>
      <c r="BT113" s="197"/>
      <c r="BU113" s="198"/>
      <c r="BV113" s="198"/>
      <c r="BW113" s="198"/>
      <c r="BX113" s="198"/>
      <c r="BY113" s="198"/>
      <c r="BZ113" s="197"/>
      <c r="CA113" s="197"/>
      <c r="CB113" s="197"/>
      <c r="CC113" s="197"/>
      <c r="CD113" s="197"/>
      <c r="CE113" s="198"/>
      <c r="CF113" s="198"/>
      <c r="CG113" s="198"/>
      <c r="CH113" s="198"/>
      <c r="CI113" s="198"/>
      <c r="CJ113" s="197"/>
      <c r="CK113" s="198"/>
      <c r="CL113" s="197"/>
      <c r="CM113" s="198"/>
      <c r="CN113" s="198"/>
      <c r="CO113" s="198"/>
      <c r="CP113" s="198"/>
      <c r="CQ113" s="198"/>
      <c r="CR113" s="197"/>
      <c r="CS113" s="198"/>
      <c r="CT113" s="197"/>
      <c r="CU113" s="200"/>
      <c r="CV113" s="197"/>
      <c r="CW113" s="197"/>
      <c r="CX113" s="197"/>
      <c r="CY113" s="197"/>
      <c r="CZ113" s="197"/>
      <c r="DA113" s="197"/>
      <c r="DB113" s="197"/>
      <c r="DC113" s="197"/>
      <c r="DD113" s="197"/>
      <c r="DE113" s="197"/>
      <c r="DF113" s="198"/>
      <c r="DG113" s="198"/>
      <c r="DH113" s="198"/>
      <c r="DI113" s="202"/>
      <c r="DJ113" s="202"/>
      <c r="DK113" s="198"/>
      <c r="DL113" s="198"/>
      <c r="DM113" s="198"/>
      <c r="DN113" s="198"/>
      <c r="DO113" s="197"/>
      <c r="DP113" s="197"/>
      <c r="DQ113" s="198">
        <v>2923</v>
      </c>
      <c r="DR113" s="203">
        <f t="shared" si="6"/>
        <v>2923</v>
      </c>
      <c r="DS113" s="26">
        <f>DG124</f>
        <v>2923</v>
      </c>
      <c r="DT113" s="47">
        <f t="shared" si="5"/>
        <v>0</v>
      </c>
    </row>
    <row r="114" spans="1:124">
      <c r="A114" s="37" t="s">
        <v>66</v>
      </c>
      <c r="B114" s="204"/>
      <c r="C114" s="205"/>
      <c r="D114" s="205"/>
      <c r="E114" s="205"/>
      <c r="F114" s="205"/>
      <c r="G114" s="205"/>
      <c r="H114" s="205"/>
      <c r="I114" s="205"/>
      <c r="J114" s="205"/>
      <c r="K114" s="205"/>
      <c r="L114" s="205"/>
      <c r="M114" s="205"/>
      <c r="N114" s="205"/>
      <c r="O114" s="205"/>
      <c r="P114" s="205"/>
      <c r="Q114" s="205"/>
      <c r="R114" s="205"/>
      <c r="S114" s="197"/>
      <c r="T114" s="197"/>
      <c r="U114" s="197"/>
      <c r="V114" s="197"/>
      <c r="W114" s="197"/>
      <c r="X114" s="197"/>
      <c r="Y114" s="197"/>
      <c r="Z114" s="197"/>
      <c r="AA114" s="197"/>
      <c r="AB114" s="197"/>
      <c r="AC114" s="197"/>
      <c r="AD114" s="197"/>
      <c r="AE114" s="197"/>
      <c r="AF114" s="197"/>
      <c r="AG114" s="197"/>
      <c r="AH114" s="197"/>
      <c r="AI114" s="197"/>
      <c r="AJ114" s="197"/>
      <c r="AK114" s="206"/>
      <c r="AL114" s="205"/>
      <c r="AM114" s="205"/>
      <c r="AN114" s="205"/>
      <c r="AO114" s="205"/>
      <c r="AP114" s="205"/>
      <c r="AQ114" s="205"/>
      <c r="AR114" s="205"/>
      <c r="AS114" s="205"/>
      <c r="AT114" s="205"/>
      <c r="AU114" s="205"/>
      <c r="AV114" s="205"/>
      <c r="AW114" s="205"/>
      <c r="AX114" s="205"/>
      <c r="AY114" s="205"/>
      <c r="AZ114" s="205"/>
      <c r="BA114" s="205"/>
      <c r="BB114" s="197"/>
      <c r="BC114" s="197"/>
      <c r="BD114" s="207"/>
      <c r="BE114" s="208"/>
      <c r="BF114" s="208"/>
      <c r="BG114" s="208"/>
      <c r="BH114" s="208"/>
      <c r="BI114" s="208"/>
      <c r="BJ114" s="208"/>
      <c r="BK114" s="208"/>
      <c r="BL114" s="208"/>
      <c r="BM114" s="208"/>
      <c r="BN114" s="208"/>
      <c r="BO114" s="208"/>
      <c r="BP114" s="208"/>
      <c r="BQ114" s="208"/>
      <c r="BR114" s="208"/>
      <c r="BS114" s="205"/>
      <c r="BT114" s="205"/>
      <c r="BU114" s="208"/>
      <c r="BV114" s="208"/>
      <c r="BW114" s="208"/>
      <c r="BX114" s="208"/>
      <c r="BY114" s="208"/>
      <c r="BZ114" s="205"/>
      <c r="CA114" s="205"/>
      <c r="CB114" s="205"/>
      <c r="CC114" s="205"/>
      <c r="CD114" s="205"/>
      <c r="CE114" s="208"/>
      <c r="CF114" s="208"/>
      <c r="CG114" s="208"/>
      <c r="CH114" s="208"/>
      <c r="CI114" s="208"/>
      <c r="CJ114" s="205"/>
      <c r="CK114" s="208"/>
      <c r="CL114" s="205"/>
      <c r="CM114" s="208"/>
      <c r="CN114" s="208"/>
      <c r="CO114" s="208"/>
      <c r="CP114" s="208"/>
      <c r="CQ114" s="208"/>
      <c r="CR114" s="205"/>
      <c r="CS114" s="208"/>
      <c r="CT114" s="205"/>
      <c r="CU114" s="206"/>
      <c r="CV114" s="205"/>
      <c r="CW114" s="205"/>
      <c r="CX114" s="205"/>
      <c r="CY114" s="205"/>
      <c r="CZ114" s="205"/>
      <c r="DA114" s="205"/>
      <c r="DB114" s="205"/>
      <c r="DC114" s="205"/>
      <c r="DD114" s="205"/>
      <c r="DE114" s="205"/>
      <c r="DF114" s="208"/>
      <c r="DG114" s="208"/>
      <c r="DH114" s="208"/>
      <c r="DI114" s="209"/>
      <c r="DJ114" s="209"/>
      <c r="DK114" s="208"/>
      <c r="DL114" s="208"/>
      <c r="DM114" s="208"/>
      <c r="DN114" s="208"/>
      <c r="DO114" s="205"/>
      <c r="DP114" s="205"/>
      <c r="DQ114" s="208">
        <v>67476</v>
      </c>
      <c r="DR114" s="210">
        <f t="shared" si="6"/>
        <v>67476</v>
      </c>
      <c r="DS114" s="26">
        <f>DH124</f>
        <v>67476</v>
      </c>
      <c r="DT114" s="47">
        <f t="shared" si="5"/>
        <v>0</v>
      </c>
    </row>
    <row r="115" spans="1:124">
      <c r="A115" s="37" t="s">
        <v>76</v>
      </c>
      <c r="B115" s="196"/>
      <c r="C115" s="197"/>
      <c r="D115" s="197"/>
      <c r="E115" s="197"/>
      <c r="F115" s="197"/>
      <c r="G115" s="197"/>
      <c r="H115" s="197"/>
      <c r="I115" s="197"/>
      <c r="J115" s="197"/>
      <c r="K115" s="197"/>
      <c r="L115" s="197"/>
      <c r="M115" s="197"/>
      <c r="N115" s="197"/>
      <c r="O115" s="197"/>
      <c r="P115" s="197"/>
      <c r="Q115" s="197"/>
      <c r="R115" s="197"/>
      <c r="S115" s="198"/>
      <c r="T115" s="199"/>
      <c r="U115" s="198"/>
      <c r="V115" s="198"/>
      <c r="W115" s="198"/>
      <c r="X115" s="198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9"/>
      <c r="AK115" s="200"/>
      <c r="AL115" s="197"/>
      <c r="AM115" s="197"/>
      <c r="AN115" s="197"/>
      <c r="AO115" s="197"/>
      <c r="AP115" s="197"/>
      <c r="AQ115" s="197"/>
      <c r="AR115" s="197"/>
      <c r="AS115" s="197"/>
      <c r="AT115" s="197"/>
      <c r="AU115" s="197"/>
      <c r="AV115" s="197"/>
      <c r="AW115" s="197"/>
      <c r="AX115" s="197"/>
      <c r="AY115" s="197"/>
      <c r="AZ115" s="197"/>
      <c r="BA115" s="197"/>
      <c r="BB115" s="199"/>
      <c r="BC115" s="199"/>
      <c r="BD115" s="201"/>
      <c r="BE115" s="198"/>
      <c r="BF115" s="198"/>
      <c r="BG115" s="198"/>
      <c r="BH115" s="198"/>
      <c r="BI115" s="198"/>
      <c r="BJ115" s="198"/>
      <c r="BK115" s="198"/>
      <c r="BL115" s="198"/>
      <c r="BM115" s="198"/>
      <c r="BN115" s="198"/>
      <c r="BO115" s="198"/>
      <c r="BP115" s="198"/>
      <c r="BQ115" s="198"/>
      <c r="BR115" s="198"/>
      <c r="BS115" s="197"/>
      <c r="BT115" s="197"/>
      <c r="BU115" s="198"/>
      <c r="BV115" s="198"/>
      <c r="BW115" s="198"/>
      <c r="BX115" s="198"/>
      <c r="BY115" s="198"/>
      <c r="BZ115" s="197"/>
      <c r="CA115" s="197"/>
      <c r="CB115" s="197"/>
      <c r="CC115" s="197"/>
      <c r="CD115" s="197"/>
      <c r="CE115" s="198"/>
      <c r="CF115" s="198"/>
      <c r="CG115" s="198"/>
      <c r="CH115" s="198"/>
      <c r="CI115" s="198"/>
      <c r="CJ115" s="197"/>
      <c r="CK115" s="198"/>
      <c r="CL115" s="197"/>
      <c r="CM115" s="198"/>
      <c r="CN115" s="198"/>
      <c r="CO115" s="198"/>
      <c r="CP115" s="198"/>
      <c r="CQ115" s="198"/>
      <c r="CR115" s="197"/>
      <c r="CS115" s="198"/>
      <c r="CT115" s="197"/>
      <c r="CU115" s="200"/>
      <c r="CV115" s="197"/>
      <c r="CW115" s="197"/>
      <c r="CX115" s="197"/>
      <c r="CY115" s="197"/>
      <c r="CZ115" s="197"/>
      <c r="DA115" s="197"/>
      <c r="DB115" s="197"/>
      <c r="DC115" s="197"/>
      <c r="DD115" s="197"/>
      <c r="DE115" s="197"/>
      <c r="DF115" s="198"/>
      <c r="DG115" s="198"/>
      <c r="DH115" s="198"/>
      <c r="DI115" s="202"/>
      <c r="DJ115" s="202"/>
      <c r="DK115" s="198"/>
      <c r="DL115" s="198"/>
      <c r="DM115" s="198"/>
      <c r="DN115" s="198"/>
      <c r="DO115" s="197"/>
      <c r="DP115" s="197"/>
      <c r="DQ115" s="198">
        <v>1154258</v>
      </c>
      <c r="DR115" s="203">
        <f t="shared" si="6"/>
        <v>1154258</v>
      </c>
      <c r="DS115" s="26">
        <f>DI124</f>
        <v>1154258</v>
      </c>
      <c r="DT115" s="47">
        <f t="shared" si="5"/>
        <v>0</v>
      </c>
    </row>
    <row r="116" spans="1:124">
      <c r="A116" s="37" t="s">
        <v>77</v>
      </c>
      <c r="B116" s="204"/>
      <c r="C116" s="205"/>
      <c r="D116" s="205"/>
      <c r="E116" s="205"/>
      <c r="F116" s="205"/>
      <c r="G116" s="205"/>
      <c r="H116" s="205"/>
      <c r="I116" s="205"/>
      <c r="J116" s="205"/>
      <c r="K116" s="205"/>
      <c r="L116" s="205"/>
      <c r="M116" s="205"/>
      <c r="N116" s="205"/>
      <c r="O116" s="205"/>
      <c r="P116" s="205"/>
      <c r="Q116" s="205"/>
      <c r="R116" s="205"/>
      <c r="S116" s="197"/>
      <c r="T116" s="197"/>
      <c r="U116" s="197"/>
      <c r="V116" s="197"/>
      <c r="W116" s="197"/>
      <c r="X116" s="197"/>
      <c r="Y116" s="197"/>
      <c r="Z116" s="197"/>
      <c r="AA116" s="197"/>
      <c r="AB116" s="197"/>
      <c r="AC116" s="197"/>
      <c r="AD116" s="197"/>
      <c r="AE116" s="197"/>
      <c r="AF116" s="197"/>
      <c r="AG116" s="197"/>
      <c r="AH116" s="197"/>
      <c r="AI116" s="197"/>
      <c r="AJ116" s="197"/>
      <c r="AK116" s="206"/>
      <c r="AL116" s="205"/>
      <c r="AM116" s="205"/>
      <c r="AN116" s="205"/>
      <c r="AO116" s="205"/>
      <c r="AP116" s="205"/>
      <c r="AQ116" s="205"/>
      <c r="AR116" s="205"/>
      <c r="AS116" s="205"/>
      <c r="AT116" s="205"/>
      <c r="AU116" s="205"/>
      <c r="AV116" s="205"/>
      <c r="AW116" s="205"/>
      <c r="AX116" s="205"/>
      <c r="AY116" s="205"/>
      <c r="AZ116" s="205"/>
      <c r="BA116" s="205"/>
      <c r="BB116" s="197"/>
      <c r="BC116" s="197"/>
      <c r="BD116" s="207"/>
      <c r="BE116" s="208"/>
      <c r="BF116" s="208"/>
      <c r="BG116" s="208"/>
      <c r="BH116" s="208"/>
      <c r="BI116" s="208"/>
      <c r="BJ116" s="208"/>
      <c r="BK116" s="208"/>
      <c r="BL116" s="208"/>
      <c r="BM116" s="208"/>
      <c r="BN116" s="208"/>
      <c r="BO116" s="208"/>
      <c r="BP116" s="208"/>
      <c r="BQ116" s="208"/>
      <c r="BR116" s="208"/>
      <c r="BS116" s="205"/>
      <c r="BT116" s="205"/>
      <c r="BU116" s="208"/>
      <c r="BV116" s="208"/>
      <c r="BW116" s="208"/>
      <c r="BX116" s="208"/>
      <c r="BY116" s="208"/>
      <c r="BZ116" s="205"/>
      <c r="CA116" s="205"/>
      <c r="CB116" s="205"/>
      <c r="CC116" s="205"/>
      <c r="CD116" s="205"/>
      <c r="CE116" s="208"/>
      <c r="CF116" s="208"/>
      <c r="CG116" s="208"/>
      <c r="CH116" s="208"/>
      <c r="CI116" s="208"/>
      <c r="CJ116" s="205"/>
      <c r="CK116" s="208"/>
      <c r="CL116" s="205"/>
      <c r="CM116" s="208"/>
      <c r="CN116" s="208"/>
      <c r="CO116" s="208"/>
      <c r="CP116" s="208"/>
      <c r="CQ116" s="208"/>
      <c r="CR116" s="205"/>
      <c r="CS116" s="208"/>
      <c r="CT116" s="205"/>
      <c r="CU116" s="206"/>
      <c r="CV116" s="205"/>
      <c r="CW116" s="205"/>
      <c r="CX116" s="205"/>
      <c r="CY116" s="205"/>
      <c r="CZ116" s="205"/>
      <c r="DA116" s="205"/>
      <c r="DB116" s="205"/>
      <c r="DC116" s="205"/>
      <c r="DD116" s="205"/>
      <c r="DE116" s="205"/>
      <c r="DF116" s="208"/>
      <c r="DG116" s="208"/>
      <c r="DH116" s="208"/>
      <c r="DI116" s="209"/>
      <c r="DJ116" s="209"/>
      <c r="DK116" s="208"/>
      <c r="DL116" s="208"/>
      <c r="DM116" s="208"/>
      <c r="DN116" s="208"/>
      <c r="DO116" s="205"/>
      <c r="DP116" s="205"/>
      <c r="DQ116" s="208">
        <v>672980</v>
      </c>
      <c r="DR116" s="210">
        <f t="shared" si="6"/>
        <v>672980</v>
      </c>
      <c r="DS116" s="26">
        <f>DJ124</f>
        <v>672980</v>
      </c>
      <c r="DT116" s="47">
        <f t="shared" si="5"/>
        <v>0</v>
      </c>
    </row>
    <row r="117" spans="1:124">
      <c r="A117" s="37" t="s">
        <v>78</v>
      </c>
      <c r="B117" s="196"/>
      <c r="C117" s="197"/>
      <c r="D117" s="197"/>
      <c r="E117" s="197"/>
      <c r="F117" s="197"/>
      <c r="G117" s="197"/>
      <c r="H117" s="197"/>
      <c r="I117" s="197"/>
      <c r="J117" s="197"/>
      <c r="K117" s="197"/>
      <c r="L117" s="197"/>
      <c r="M117" s="197"/>
      <c r="N117" s="197"/>
      <c r="O117" s="197"/>
      <c r="P117" s="197"/>
      <c r="Q117" s="197"/>
      <c r="R117" s="197"/>
      <c r="S117" s="198"/>
      <c r="T117" s="199"/>
      <c r="U117" s="198"/>
      <c r="V117" s="198"/>
      <c r="W117" s="198"/>
      <c r="X117" s="198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9"/>
      <c r="AK117" s="200"/>
      <c r="AL117" s="197"/>
      <c r="AM117" s="197"/>
      <c r="AN117" s="197"/>
      <c r="AO117" s="197"/>
      <c r="AP117" s="197"/>
      <c r="AQ117" s="197"/>
      <c r="AR117" s="197"/>
      <c r="AS117" s="197"/>
      <c r="AT117" s="197"/>
      <c r="AU117" s="197"/>
      <c r="AV117" s="197"/>
      <c r="AW117" s="197"/>
      <c r="AX117" s="197"/>
      <c r="AY117" s="197"/>
      <c r="AZ117" s="197"/>
      <c r="BA117" s="197"/>
      <c r="BB117" s="199"/>
      <c r="BC117" s="199"/>
      <c r="BD117" s="201"/>
      <c r="BE117" s="198"/>
      <c r="BF117" s="198"/>
      <c r="BG117" s="198"/>
      <c r="BH117" s="198"/>
      <c r="BI117" s="198"/>
      <c r="BJ117" s="198"/>
      <c r="BK117" s="198"/>
      <c r="BL117" s="198"/>
      <c r="BM117" s="198"/>
      <c r="BN117" s="198"/>
      <c r="BO117" s="198"/>
      <c r="BP117" s="198"/>
      <c r="BQ117" s="198"/>
      <c r="BR117" s="198"/>
      <c r="BS117" s="197"/>
      <c r="BT117" s="197"/>
      <c r="BU117" s="198"/>
      <c r="BV117" s="198"/>
      <c r="BW117" s="198"/>
      <c r="BX117" s="198"/>
      <c r="BY117" s="198"/>
      <c r="BZ117" s="197"/>
      <c r="CA117" s="197"/>
      <c r="CB117" s="197"/>
      <c r="CC117" s="197"/>
      <c r="CD117" s="197"/>
      <c r="CE117" s="198"/>
      <c r="CF117" s="198"/>
      <c r="CG117" s="198"/>
      <c r="CH117" s="198"/>
      <c r="CI117" s="198"/>
      <c r="CJ117" s="197"/>
      <c r="CK117" s="198"/>
      <c r="CL117" s="197"/>
      <c r="CM117" s="198"/>
      <c r="CN117" s="198"/>
      <c r="CO117" s="198"/>
      <c r="CP117" s="198"/>
      <c r="CQ117" s="198"/>
      <c r="CR117" s="197"/>
      <c r="CS117" s="198"/>
      <c r="CT117" s="197"/>
      <c r="CU117" s="200"/>
      <c r="CV117" s="197"/>
      <c r="CW117" s="197"/>
      <c r="CX117" s="197"/>
      <c r="CY117" s="197"/>
      <c r="CZ117" s="197"/>
      <c r="DA117" s="197"/>
      <c r="DB117" s="197"/>
      <c r="DC117" s="197"/>
      <c r="DD117" s="197"/>
      <c r="DE117" s="197"/>
      <c r="DF117" s="198"/>
      <c r="DG117" s="198"/>
      <c r="DH117" s="198"/>
      <c r="DI117" s="202"/>
      <c r="DJ117" s="202"/>
      <c r="DK117" s="198"/>
      <c r="DL117" s="198"/>
      <c r="DM117" s="198"/>
      <c r="DN117" s="198"/>
      <c r="DO117" s="197"/>
      <c r="DP117" s="197"/>
      <c r="DQ117" s="198">
        <v>57592936</v>
      </c>
      <c r="DR117" s="203">
        <f t="shared" si="6"/>
        <v>57592936</v>
      </c>
      <c r="DS117" s="26">
        <f>DK124</f>
        <v>57592936</v>
      </c>
      <c r="DT117" s="47">
        <f t="shared" si="5"/>
        <v>0</v>
      </c>
    </row>
    <row r="118" spans="1:124">
      <c r="A118" s="37" t="s">
        <v>79</v>
      </c>
      <c r="B118" s="204"/>
      <c r="C118" s="205"/>
      <c r="D118" s="205"/>
      <c r="E118" s="205"/>
      <c r="F118" s="205"/>
      <c r="G118" s="205"/>
      <c r="H118" s="205"/>
      <c r="I118" s="205"/>
      <c r="J118" s="205"/>
      <c r="K118" s="205"/>
      <c r="L118" s="205"/>
      <c r="M118" s="205"/>
      <c r="N118" s="205"/>
      <c r="O118" s="205"/>
      <c r="P118" s="205"/>
      <c r="Q118" s="205"/>
      <c r="R118" s="205"/>
      <c r="S118" s="197"/>
      <c r="T118" s="197"/>
      <c r="U118" s="197"/>
      <c r="V118" s="197"/>
      <c r="W118" s="197"/>
      <c r="X118" s="197"/>
      <c r="Y118" s="197"/>
      <c r="Z118" s="197"/>
      <c r="AA118" s="197"/>
      <c r="AB118" s="197"/>
      <c r="AC118" s="197"/>
      <c r="AD118" s="197"/>
      <c r="AE118" s="197"/>
      <c r="AF118" s="197"/>
      <c r="AG118" s="197"/>
      <c r="AH118" s="197"/>
      <c r="AI118" s="197"/>
      <c r="AJ118" s="197"/>
      <c r="AK118" s="206"/>
      <c r="AL118" s="205"/>
      <c r="AM118" s="205"/>
      <c r="AN118" s="205"/>
      <c r="AO118" s="205"/>
      <c r="AP118" s="205"/>
      <c r="AQ118" s="205"/>
      <c r="AR118" s="205"/>
      <c r="AS118" s="205"/>
      <c r="AT118" s="205"/>
      <c r="AU118" s="205"/>
      <c r="AV118" s="205"/>
      <c r="AW118" s="205"/>
      <c r="AX118" s="205"/>
      <c r="AY118" s="205"/>
      <c r="AZ118" s="205"/>
      <c r="BA118" s="205"/>
      <c r="BB118" s="197"/>
      <c r="BC118" s="197"/>
      <c r="BD118" s="207"/>
      <c r="BE118" s="208"/>
      <c r="BF118" s="208"/>
      <c r="BG118" s="208"/>
      <c r="BH118" s="208"/>
      <c r="BI118" s="208"/>
      <c r="BJ118" s="208"/>
      <c r="BK118" s="208"/>
      <c r="BL118" s="208"/>
      <c r="BM118" s="208"/>
      <c r="BN118" s="208"/>
      <c r="BO118" s="208"/>
      <c r="BP118" s="208"/>
      <c r="BQ118" s="208"/>
      <c r="BR118" s="208"/>
      <c r="BS118" s="205"/>
      <c r="BT118" s="205"/>
      <c r="BU118" s="208"/>
      <c r="BV118" s="208"/>
      <c r="BW118" s="208"/>
      <c r="BX118" s="208"/>
      <c r="BY118" s="208"/>
      <c r="BZ118" s="205"/>
      <c r="CA118" s="205"/>
      <c r="CB118" s="205"/>
      <c r="CC118" s="205"/>
      <c r="CD118" s="205"/>
      <c r="CE118" s="208"/>
      <c r="CF118" s="208"/>
      <c r="CG118" s="208"/>
      <c r="CH118" s="208"/>
      <c r="CI118" s="208"/>
      <c r="CJ118" s="205"/>
      <c r="CK118" s="208"/>
      <c r="CL118" s="205"/>
      <c r="CM118" s="208"/>
      <c r="CN118" s="208"/>
      <c r="CO118" s="208"/>
      <c r="CP118" s="208"/>
      <c r="CQ118" s="208"/>
      <c r="CR118" s="205"/>
      <c r="CS118" s="208"/>
      <c r="CT118" s="205"/>
      <c r="CU118" s="206"/>
      <c r="CV118" s="205"/>
      <c r="CW118" s="205"/>
      <c r="CX118" s="205"/>
      <c r="CY118" s="205"/>
      <c r="CZ118" s="205"/>
      <c r="DA118" s="205"/>
      <c r="DB118" s="205"/>
      <c r="DC118" s="205"/>
      <c r="DD118" s="205"/>
      <c r="DE118" s="205"/>
      <c r="DF118" s="208"/>
      <c r="DG118" s="208"/>
      <c r="DH118" s="208"/>
      <c r="DI118" s="209"/>
      <c r="DJ118" s="209"/>
      <c r="DK118" s="208"/>
      <c r="DL118" s="208"/>
      <c r="DM118" s="208"/>
      <c r="DN118" s="208"/>
      <c r="DO118" s="205"/>
      <c r="DP118" s="205"/>
      <c r="DQ118" s="208">
        <v>2001125</v>
      </c>
      <c r="DR118" s="210">
        <f t="shared" si="6"/>
        <v>2001125</v>
      </c>
      <c r="DS118" s="26">
        <f>DL124</f>
        <v>2001125</v>
      </c>
      <c r="DT118" s="47">
        <f t="shared" si="5"/>
        <v>0</v>
      </c>
    </row>
    <row r="119" spans="1:124">
      <c r="A119" s="37" t="s">
        <v>80</v>
      </c>
      <c r="B119" s="196"/>
      <c r="C119" s="197"/>
      <c r="D119" s="197"/>
      <c r="E119" s="197"/>
      <c r="F119" s="197"/>
      <c r="G119" s="197"/>
      <c r="H119" s="197"/>
      <c r="I119" s="197"/>
      <c r="J119" s="197"/>
      <c r="K119" s="197"/>
      <c r="L119" s="197"/>
      <c r="M119" s="197"/>
      <c r="N119" s="197"/>
      <c r="O119" s="197"/>
      <c r="P119" s="197"/>
      <c r="Q119" s="197"/>
      <c r="R119" s="197"/>
      <c r="S119" s="198"/>
      <c r="T119" s="199"/>
      <c r="U119" s="198"/>
      <c r="V119" s="198"/>
      <c r="W119" s="198"/>
      <c r="X119" s="198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9"/>
      <c r="AK119" s="200"/>
      <c r="AL119" s="197"/>
      <c r="AM119" s="197"/>
      <c r="AN119" s="197"/>
      <c r="AO119" s="197"/>
      <c r="AP119" s="197"/>
      <c r="AQ119" s="197"/>
      <c r="AR119" s="197"/>
      <c r="AS119" s="197"/>
      <c r="AT119" s="197"/>
      <c r="AU119" s="197"/>
      <c r="AV119" s="197"/>
      <c r="AW119" s="197"/>
      <c r="AX119" s="197"/>
      <c r="AY119" s="197"/>
      <c r="AZ119" s="197"/>
      <c r="BA119" s="197"/>
      <c r="BB119" s="199"/>
      <c r="BC119" s="199"/>
      <c r="BD119" s="201"/>
      <c r="BE119" s="198"/>
      <c r="BF119" s="198"/>
      <c r="BG119" s="198"/>
      <c r="BH119" s="198"/>
      <c r="BI119" s="198"/>
      <c r="BJ119" s="198"/>
      <c r="BK119" s="198"/>
      <c r="BL119" s="198"/>
      <c r="BM119" s="198"/>
      <c r="BN119" s="198"/>
      <c r="BO119" s="198"/>
      <c r="BP119" s="198"/>
      <c r="BQ119" s="198"/>
      <c r="BR119" s="198"/>
      <c r="BS119" s="197"/>
      <c r="BT119" s="197"/>
      <c r="BU119" s="198"/>
      <c r="BV119" s="198"/>
      <c r="BW119" s="198"/>
      <c r="BX119" s="198"/>
      <c r="BY119" s="198"/>
      <c r="BZ119" s="197"/>
      <c r="CA119" s="197"/>
      <c r="CB119" s="197"/>
      <c r="CC119" s="197"/>
      <c r="CD119" s="197"/>
      <c r="CE119" s="198"/>
      <c r="CF119" s="198"/>
      <c r="CG119" s="198"/>
      <c r="CH119" s="198"/>
      <c r="CI119" s="198"/>
      <c r="CJ119" s="197"/>
      <c r="CK119" s="198"/>
      <c r="CL119" s="197"/>
      <c r="CM119" s="198"/>
      <c r="CN119" s="198"/>
      <c r="CO119" s="198"/>
      <c r="CP119" s="198"/>
      <c r="CQ119" s="198"/>
      <c r="CR119" s="197"/>
      <c r="CS119" s="198"/>
      <c r="CT119" s="197"/>
      <c r="CU119" s="200"/>
      <c r="CV119" s="197"/>
      <c r="CW119" s="197"/>
      <c r="CX119" s="197"/>
      <c r="CY119" s="197"/>
      <c r="CZ119" s="197"/>
      <c r="DA119" s="197"/>
      <c r="DB119" s="197"/>
      <c r="DC119" s="197"/>
      <c r="DD119" s="197"/>
      <c r="DE119" s="197"/>
      <c r="DF119" s="198"/>
      <c r="DG119" s="198"/>
      <c r="DH119" s="198"/>
      <c r="DI119" s="202"/>
      <c r="DJ119" s="202"/>
      <c r="DK119" s="198"/>
      <c r="DL119" s="198"/>
      <c r="DM119" s="198"/>
      <c r="DN119" s="198"/>
      <c r="DO119" s="197"/>
      <c r="DP119" s="197"/>
      <c r="DQ119" s="198">
        <v>441217</v>
      </c>
      <c r="DR119" s="203">
        <f t="shared" si="6"/>
        <v>441217</v>
      </c>
      <c r="DS119" s="26">
        <f>DM124</f>
        <v>441217</v>
      </c>
      <c r="DT119" s="47">
        <f t="shared" si="5"/>
        <v>0</v>
      </c>
    </row>
    <row r="120" spans="1:124" ht="15" thickBot="1">
      <c r="A120" s="39" t="s">
        <v>81</v>
      </c>
      <c r="B120" s="211"/>
      <c r="C120" s="212"/>
      <c r="D120" s="212"/>
      <c r="E120" s="212"/>
      <c r="F120" s="212"/>
      <c r="G120" s="212"/>
      <c r="H120" s="212"/>
      <c r="I120" s="212"/>
      <c r="J120" s="212"/>
      <c r="K120" s="212"/>
      <c r="L120" s="212"/>
      <c r="M120" s="212"/>
      <c r="N120" s="212"/>
      <c r="O120" s="212"/>
      <c r="P120" s="212"/>
      <c r="Q120" s="212"/>
      <c r="R120" s="212"/>
      <c r="S120" s="213"/>
      <c r="T120" s="213"/>
      <c r="U120" s="213"/>
      <c r="V120" s="213"/>
      <c r="W120" s="213"/>
      <c r="X120" s="213"/>
      <c r="Y120" s="213"/>
      <c r="Z120" s="213"/>
      <c r="AA120" s="213"/>
      <c r="AB120" s="213"/>
      <c r="AC120" s="213"/>
      <c r="AD120" s="213"/>
      <c r="AE120" s="213"/>
      <c r="AF120" s="213"/>
      <c r="AG120" s="213"/>
      <c r="AH120" s="213"/>
      <c r="AI120" s="213"/>
      <c r="AJ120" s="213"/>
      <c r="AK120" s="214"/>
      <c r="AL120" s="212"/>
      <c r="AM120" s="212"/>
      <c r="AN120" s="212"/>
      <c r="AO120" s="212"/>
      <c r="AP120" s="212"/>
      <c r="AQ120" s="212"/>
      <c r="AR120" s="212"/>
      <c r="AS120" s="212"/>
      <c r="AT120" s="212"/>
      <c r="AU120" s="212"/>
      <c r="AV120" s="212"/>
      <c r="AW120" s="212"/>
      <c r="AX120" s="212"/>
      <c r="AY120" s="212"/>
      <c r="AZ120" s="212"/>
      <c r="BA120" s="212"/>
      <c r="BB120" s="213"/>
      <c r="BC120" s="213"/>
      <c r="BD120" s="215"/>
      <c r="BE120" s="216"/>
      <c r="BF120" s="216"/>
      <c r="BG120" s="216"/>
      <c r="BH120" s="216"/>
      <c r="BI120" s="216"/>
      <c r="BJ120" s="216"/>
      <c r="BK120" s="216"/>
      <c r="BL120" s="216"/>
      <c r="BM120" s="216"/>
      <c r="BN120" s="216"/>
      <c r="BO120" s="216"/>
      <c r="BP120" s="216"/>
      <c r="BQ120" s="216"/>
      <c r="BR120" s="216"/>
      <c r="BS120" s="212"/>
      <c r="BT120" s="212"/>
      <c r="BU120" s="216"/>
      <c r="BV120" s="216"/>
      <c r="BW120" s="216"/>
      <c r="BX120" s="216"/>
      <c r="BY120" s="216"/>
      <c r="BZ120" s="212"/>
      <c r="CA120" s="212"/>
      <c r="CB120" s="212"/>
      <c r="CC120" s="212"/>
      <c r="CD120" s="212"/>
      <c r="CE120" s="216"/>
      <c r="CF120" s="216"/>
      <c r="CG120" s="216"/>
      <c r="CH120" s="216"/>
      <c r="CI120" s="216"/>
      <c r="CJ120" s="212"/>
      <c r="CK120" s="216"/>
      <c r="CL120" s="212"/>
      <c r="CM120" s="216"/>
      <c r="CN120" s="216"/>
      <c r="CO120" s="216"/>
      <c r="CP120" s="216"/>
      <c r="CQ120" s="216"/>
      <c r="CR120" s="212"/>
      <c r="CS120" s="216"/>
      <c r="CT120" s="212"/>
      <c r="CU120" s="214"/>
      <c r="CV120" s="212"/>
      <c r="CW120" s="212"/>
      <c r="CX120" s="212"/>
      <c r="CY120" s="212"/>
      <c r="CZ120" s="212"/>
      <c r="DA120" s="212"/>
      <c r="DB120" s="212"/>
      <c r="DC120" s="212"/>
      <c r="DD120" s="212"/>
      <c r="DE120" s="212"/>
      <c r="DF120" s="216"/>
      <c r="DG120" s="216"/>
      <c r="DH120" s="216"/>
      <c r="DI120" s="217"/>
      <c r="DJ120" s="217"/>
      <c r="DK120" s="216"/>
      <c r="DL120" s="216"/>
      <c r="DM120" s="216"/>
      <c r="DN120" s="216"/>
      <c r="DO120" s="212"/>
      <c r="DP120" s="212"/>
      <c r="DQ120" s="216">
        <v>892806</v>
      </c>
      <c r="DR120" s="218">
        <f t="shared" si="6"/>
        <v>892806</v>
      </c>
      <c r="DS120" s="26">
        <f>DN124</f>
        <v>892806</v>
      </c>
      <c r="DT120" s="47">
        <f t="shared" si="5"/>
        <v>0</v>
      </c>
    </row>
    <row r="121" spans="1:124">
      <c r="A121" s="38" t="s">
        <v>203</v>
      </c>
      <c r="B121" s="219"/>
      <c r="C121" s="190"/>
      <c r="D121" s="190"/>
      <c r="E121" s="190"/>
      <c r="F121" s="190"/>
      <c r="G121" s="190"/>
      <c r="H121" s="190"/>
      <c r="I121" s="190"/>
      <c r="J121" s="190"/>
      <c r="K121" s="190"/>
      <c r="L121" s="190"/>
      <c r="M121" s="190"/>
      <c r="N121" s="190"/>
      <c r="O121" s="190"/>
      <c r="P121" s="190"/>
      <c r="Q121" s="190"/>
      <c r="R121" s="190"/>
      <c r="S121" s="220"/>
      <c r="T121" s="221"/>
      <c r="U121" s="220"/>
      <c r="V121" s="220"/>
      <c r="W121" s="220"/>
      <c r="X121" s="220"/>
      <c r="Y121" s="220"/>
      <c r="Z121" s="220"/>
      <c r="AA121" s="220"/>
      <c r="AB121" s="220"/>
      <c r="AC121" s="220"/>
      <c r="AD121" s="220"/>
      <c r="AE121" s="220"/>
      <c r="AF121" s="220"/>
      <c r="AG121" s="220"/>
      <c r="AH121" s="220"/>
      <c r="AI121" s="220"/>
      <c r="AJ121" s="221"/>
      <c r="AK121" s="222"/>
      <c r="AL121" s="190"/>
      <c r="AM121" s="190"/>
      <c r="AN121" s="190"/>
      <c r="AO121" s="190"/>
      <c r="AP121" s="190"/>
      <c r="AQ121" s="190"/>
      <c r="AR121" s="190"/>
      <c r="AS121" s="190"/>
      <c r="AT121" s="190"/>
      <c r="AU121" s="190"/>
      <c r="AV121" s="190"/>
      <c r="AW121" s="190"/>
      <c r="AX121" s="190"/>
      <c r="AY121" s="190"/>
      <c r="AZ121" s="190"/>
      <c r="BA121" s="190"/>
      <c r="BB121" s="221"/>
      <c r="BC121" s="221"/>
      <c r="BD121" s="223"/>
      <c r="BE121" s="220"/>
      <c r="BF121" s="220"/>
      <c r="BG121" s="220"/>
      <c r="BH121" s="220"/>
      <c r="BI121" s="220"/>
      <c r="BJ121" s="220"/>
      <c r="BK121" s="220"/>
      <c r="BL121" s="220"/>
      <c r="BM121" s="220"/>
      <c r="BN121" s="220"/>
      <c r="BO121" s="220"/>
      <c r="BP121" s="220"/>
      <c r="BQ121" s="220"/>
      <c r="BR121" s="220"/>
      <c r="BS121" s="190"/>
      <c r="BT121" s="190"/>
      <c r="BU121" s="220"/>
      <c r="BV121" s="220"/>
      <c r="BW121" s="220"/>
      <c r="BX121" s="220"/>
      <c r="BY121" s="220"/>
      <c r="BZ121" s="190"/>
      <c r="CA121" s="190"/>
      <c r="CB121" s="190"/>
      <c r="CC121" s="190"/>
      <c r="CD121" s="190"/>
      <c r="CE121" s="220"/>
      <c r="CF121" s="220"/>
      <c r="CG121" s="220"/>
      <c r="CH121" s="220"/>
      <c r="CI121" s="220"/>
      <c r="CJ121" s="190"/>
      <c r="CK121" s="220"/>
      <c r="CL121" s="190"/>
      <c r="CM121" s="220"/>
      <c r="CN121" s="220"/>
      <c r="CO121" s="220"/>
      <c r="CP121" s="220"/>
      <c r="CQ121" s="220"/>
      <c r="CR121" s="190"/>
      <c r="CS121" s="220"/>
      <c r="CT121" s="190"/>
      <c r="CU121" s="222"/>
      <c r="CV121" s="190"/>
      <c r="CW121" s="190"/>
      <c r="CX121" s="190"/>
      <c r="CY121" s="190"/>
      <c r="CZ121" s="190"/>
      <c r="DA121" s="190"/>
      <c r="DB121" s="190"/>
      <c r="DC121" s="190"/>
      <c r="DD121" s="190"/>
      <c r="DE121" s="190"/>
      <c r="DF121" s="220"/>
      <c r="DG121" s="220"/>
      <c r="DH121" s="220"/>
      <c r="DI121" s="224"/>
      <c r="DJ121" s="224"/>
      <c r="DK121" s="220"/>
      <c r="DL121" s="220"/>
      <c r="DM121" s="220"/>
      <c r="DN121" s="220"/>
      <c r="DO121" s="190"/>
      <c r="DP121" s="190"/>
      <c r="DQ121" s="220">
        <v>160528</v>
      </c>
      <c r="DR121" s="225">
        <f t="shared" si="6"/>
        <v>160528</v>
      </c>
      <c r="DS121" s="26">
        <f>DO124</f>
        <v>160528</v>
      </c>
      <c r="DT121" s="47">
        <f t="shared" si="5"/>
        <v>0</v>
      </c>
    </row>
    <row r="122" spans="1:124" ht="15" thickBot="1">
      <c r="A122" s="39" t="s">
        <v>204</v>
      </c>
      <c r="B122" s="211"/>
      <c r="C122" s="212"/>
      <c r="D122" s="212"/>
      <c r="E122" s="212"/>
      <c r="F122" s="212"/>
      <c r="G122" s="212"/>
      <c r="H122" s="212"/>
      <c r="I122" s="212"/>
      <c r="J122" s="212"/>
      <c r="K122" s="212"/>
      <c r="L122" s="212"/>
      <c r="M122" s="212"/>
      <c r="N122" s="212"/>
      <c r="O122" s="212"/>
      <c r="P122" s="212"/>
      <c r="Q122" s="212"/>
      <c r="R122" s="212"/>
      <c r="S122" s="213"/>
      <c r="T122" s="213"/>
      <c r="U122" s="213"/>
      <c r="V122" s="213"/>
      <c r="W122" s="213"/>
      <c r="X122" s="213"/>
      <c r="Y122" s="213"/>
      <c r="Z122" s="213"/>
      <c r="AA122" s="213"/>
      <c r="AB122" s="213"/>
      <c r="AC122" s="213"/>
      <c r="AD122" s="213"/>
      <c r="AE122" s="213"/>
      <c r="AF122" s="213"/>
      <c r="AG122" s="213"/>
      <c r="AH122" s="213"/>
      <c r="AI122" s="213"/>
      <c r="AJ122" s="213"/>
      <c r="AK122" s="214"/>
      <c r="AL122" s="212"/>
      <c r="AM122" s="212"/>
      <c r="AN122" s="212"/>
      <c r="AO122" s="212"/>
      <c r="AP122" s="212"/>
      <c r="AQ122" s="212"/>
      <c r="AR122" s="212"/>
      <c r="AS122" s="212"/>
      <c r="AT122" s="212"/>
      <c r="AU122" s="212"/>
      <c r="AV122" s="212"/>
      <c r="AW122" s="212"/>
      <c r="AX122" s="212"/>
      <c r="AY122" s="212"/>
      <c r="AZ122" s="212"/>
      <c r="BA122" s="212"/>
      <c r="BB122" s="213"/>
      <c r="BC122" s="213"/>
      <c r="BD122" s="215"/>
      <c r="BE122" s="216"/>
      <c r="BF122" s="216"/>
      <c r="BG122" s="216"/>
      <c r="BH122" s="216"/>
      <c r="BI122" s="216"/>
      <c r="BJ122" s="216"/>
      <c r="BK122" s="216"/>
      <c r="BL122" s="216"/>
      <c r="BM122" s="216"/>
      <c r="BN122" s="216"/>
      <c r="BO122" s="216"/>
      <c r="BP122" s="216"/>
      <c r="BQ122" s="216"/>
      <c r="BR122" s="216"/>
      <c r="BS122" s="212"/>
      <c r="BT122" s="212"/>
      <c r="BU122" s="216"/>
      <c r="BV122" s="216"/>
      <c r="BW122" s="216"/>
      <c r="BX122" s="216"/>
      <c r="BY122" s="216"/>
      <c r="BZ122" s="212"/>
      <c r="CA122" s="212"/>
      <c r="CB122" s="212"/>
      <c r="CC122" s="212"/>
      <c r="CD122" s="212"/>
      <c r="CE122" s="216"/>
      <c r="CF122" s="216"/>
      <c r="CG122" s="216"/>
      <c r="CH122" s="216"/>
      <c r="CI122" s="216"/>
      <c r="CJ122" s="212"/>
      <c r="CK122" s="216"/>
      <c r="CL122" s="212"/>
      <c r="CM122" s="216"/>
      <c r="CN122" s="216"/>
      <c r="CO122" s="216"/>
      <c r="CP122" s="216"/>
      <c r="CQ122" s="216"/>
      <c r="CR122" s="212"/>
      <c r="CS122" s="216"/>
      <c r="CT122" s="212"/>
      <c r="CU122" s="214"/>
      <c r="CV122" s="212"/>
      <c r="CW122" s="212"/>
      <c r="CX122" s="212"/>
      <c r="CY122" s="212"/>
      <c r="CZ122" s="212"/>
      <c r="DA122" s="212"/>
      <c r="DB122" s="212"/>
      <c r="DC122" s="212"/>
      <c r="DD122" s="212"/>
      <c r="DE122" s="212"/>
      <c r="DF122" s="216"/>
      <c r="DG122" s="216"/>
      <c r="DH122" s="216"/>
      <c r="DI122" s="217"/>
      <c r="DJ122" s="217"/>
      <c r="DK122" s="216"/>
      <c r="DL122" s="216"/>
      <c r="DM122" s="216"/>
      <c r="DN122" s="216"/>
      <c r="DO122" s="212"/>
      <c r="DP122" s="212"/>
      <c r="DQ122" s="216">
        <v>5143273</v>
      </c>
      <c r="DR122" s="218">
        <f t="shared" si="6"/>
        <v>5143273</v>
      </c>
      <c r="DS122" s="26">
        <f>DP124</f>
        <v>5143273</v>
      </c>
      <c r="DT122" s="47">
        <f t="shared" si="5"/>
        <v>0</v>
      </c>
    </row>
    <row r="123" spans="1:124" ht="15" thickBot="1">
      <c r="A123" s="40" t="s">
        <v>59</v>
      </c>
      <c r="B123" s="280"/>
      <c r="C123" s="110"/>
      <c r="D123" s="110"/>
      <c r="E123" s="110"/>
      <c r="F123" s="110"/>
      <c r="G123" s="110"/>
      <c r="H123" s="110"/>
      <c r="I123" s="110"/>
      <c r="J123" s="110"/>
      <c r="K123" s="110"/>
      <c r="L123" s="110"/>
      <c r="M123" s="110"/>
      <c r="N123" s="110"/>
      <c r="O123" s="110"/>
      <c r="P123" s="110"/>
      <c r="Q123" s="110"/>
      <c r="R123" s="110"/>
      <c r="S123" s="281"/>
      <c r="T123" s="282"/>
      <c r="U123" s="281"/>
      <c r="V123" s="281"/>
      <c r="W123" s="281"/>
      <c r="X123" s="281"/>
      <c r="Y123" s="281"/>
      <c r="Z123" s="281"/>
      <c r="AA123" s="281"/>
      <c r="AB123" s="281"/>
      <c r="AC123" s="281"/>
      <c r="AD123" s="281"/>
      <c r="AE123" s="281"/>
      <c r="AF123" s="281"/>
      <c r="AG123" s="281"/>
      <c r="AH123" s="281"/>
      <c r="AI123" s="281"/>
      <c r="AJ123" s="282"/>
      <c r="AK123" s="283"/>
      <c r="AL123" s="110"/>
      <c r="AM123" s="110"/>
      <c r="AN123" s="110"/>
      <c r="AO123" s="110"/>
      <c r="AP123" s="110"/>
      <c r="AQ123" s="110"/>
      <c r="AR123" s="110"/>
      <c r="AS123" s="110"/>
      <c r="AT123" s="110"/>
      <c r="AU123" s="110"/>
      <c r="AV123" s="110"/>
      <c r="AW123" s="110"/>
      <c r="AX123" s="110"/>
      <c r="AY123" s="110"/>
      <c r="AZ123" s="110"/>
      <c r="BA123" s="110"/>
      <c r="BB123" s="282"/>
      <c r="BC123" s="282"/>
      <c r="BD123" s="284"/>
      <c r="BE123" s="281"/>
      <c r="BF123" s="281"/>
      <c r="BG123" s="281"/>
      <c r="BH123" s="281"/>
      <c r="BI123" s="281"/>
      <c r="BJ123" s="281"/>
      <c r="BK123" s="281"/>
      <c r="BL123" s="281"/>
      <c r="BM123" s="281"/>
      <c r="BN123" s="281"/>
      <c r="BO123" s="281"/>
      <c r="BP123" s="281"/>
      <c r="BQ123" s="281"/>
      <c r="BR123" s="281"/>
      <c r="BS123" s="110"/>
      <c r="BT123" s="110"/>
      <c r="BU123" s="281"/>
      <c r="BV123" s="281"/>
      <c r="BW123" s="281"/>
      <c r="BX123" s="281"/>
      <c r="BY123" s="281"/>
      <c r="BZ123" s="110"/>
      <c r="CA123" s="110"/>
      <c r="CB123" s="110"/>
      <c r="CC123" s="110"/>
      <c r="CD123" s="110"/>
      <c r="CE123" s="281"/>
      <c r="CF123" s="281"/>
      <c r="CG123" s="281"/>
      <c r="CH123" s="281"/>
      <c r="CI123" s="281"/>
      <c r="CJ123" s="110"/>
      <c r="CK123" s="281"/>
      <c r="CL123" s="110"/>
      <c r="CM123" s="281"/>
      <c r="CN123" s="281"/>
      <c r="CO123" s="281"/>
      <c r="CP123" s="281"/>
      <c r="CQ123" s="281"/>
      <c r="CR123" s="110"/>
      <c r="CS123" s="281"/>
      <c r="CT123" s="110">
        <v>18551</v>
      </c>
      <c r="CU123" s="286">
        <v>9218</v>
      </c>
      <c r="CV123" s="110">
        <v>54912</v>
      </c>
      <c r="CW123" s="110">
        <v>1119504</v>
      </c>
      <c r="CX123" s="110">
        <v>8342746</v>
      </c>
      <c r="CY123" s="110">
        <v>3412475</v>
      </c>
      <c r="CZ123" s="110">
        <v>23827997</v>
      </c>
      <c r="DA123" s="110">
        <v>252627</v>
      </c>
      <c r="DB123" s="110">
        <v>2424057</v>
      </c>
      <c r="DC123" s="110">
        <v>3127026</v>
      </c>
      <c r="DD123" s="110">
        <v>2940760</v>
      </c>
      <c r="DE123" s="110">
        <v>916630</v>
      </c>
      <c r="DF123" s="281"/>
      <c r="DG123" s="281"/>
      <c r="DH123" s="281"/>
      <c r="DI123" s="285"/>
      <c r="DJ123" s="285"/>
      <c r="DK123" s="281"/>
      <c r="DL123" s="281"/>
      <c r="DM123" s="281"/>
      <c r="DN123" s="281"/>
      <c r="DO123" s="110"/>
      <c r="DP123" s="110"/>
      <c r="DQ123" s="281"/>
      <c r="DR123" s="136">
        <f t="shared" si="6"/>
        <v>46446503</v>
      </c>
      <c r="DS123" s="26">
        <f>DQ124</f>
        <v>46446503</v>
      </c>
      <c r="DT123" s="47">
        <f t="shared" si="5"/>
        <v>0</v>
      </c>
    </row>
    <row r="124" spans="1:124" ht="15" thickBot="1">
      <c r="A124" s="297" t="s">
        <v>205</v>
      </c>
      <c r="B124" s="287">
        <f t="shared" ref="B124:AG124" si="7">SUM(B4:B123)</f>
        <v>3053836</v>
      </c>
      <c r="C124" s="288">
        <f t="shared" si="7"/>
        <v>269822</v>
      </c>
      <c r="D124" s="288">
        <f t="shared" si="7"/>
        <v>71704844</v>
      </c>
      <c r="E124" s="288">
        <f t="shared" si="7"/>
        <v>2949139</v>
      </c>
      <c r="F124" s="288">
        <f t="shared" si="7"/>
        <v>1397421</v>
      </c>
      <c r="G124" s="288">
        <f t="shared" si="7"/>
        <v>1931877</v>
      </c>
      <c r="H124" s="288">
        <f t="shared" si="7"/>
        <v>6538334</v>
      </c>
      <c r="I124" s="288">
        <f t="shared" si="7"/>
        <v>9828450</v>
      </c>
      <c r="J124" s="288">
        <f t="shared" si="7"/>
        <v>1057776</v>
      </c>
      <c r="K124" s="288">
        <f t="shared" si="7"/>
        <v>2431654</v>
      </c>
      <c r="L124" s="288">
        <f t="shared" si="7"/>
        <v>446559</v>
      </c>
      <c r="M124" s="288">
        <f t="shared" si="7"/>
        <v>11432339</v>
      </c>
      <c r="N124" s="288">
        <f t="shared" si="7"/>
        <v>10459745</v>
      </c>
      <c r="O124" s="288">
        <f t="shared" si="7"/>
        <v>5063674</v>
      </c>
      <c r="P124" s="288">
        <f t="shared" si="7"/>
        <v>3979440</v>
      </c>
      <c r="Q124" s="288">
        <f t="shared" si="7"/>
        <v>1059986</v>
      </c>
      <c r="R124" s="288">
        <f t="shared" si="7"/>
        <v>1096963</v>
      </c>
      <c r="S124" s="289">
        <f t="shared" si="7"/>
        <v>4340889</v>
      </c>
      <c r="T124" s="289">
        <f t="shared" si="7"/>
        <v>999996</v>
      </c>
      <c r="U124" s="289">
        <f t="shared" si="7"/>
        <v>126988128</v>
      </c>
      <c r="V124" s="289">
        <f t="shared" si="7"/>
        <v>8032870</v>
      </c>
      <c r="W124" s="289">
        <f t="shared" si="7"/>
        <v>2545023</v>
      </c>
      <c r="X124" s="289">
        <f t="shared" si="7"/>
        <v>2502887</v>
      </c>
      <c r="Y124" s="289">
        <f t="shared" si="7"/>
        <v>15356361</v>
      </c>
      <c r="Z124" s="289">
        <f t="shared" si="7"/>
        <v>13290103</v>
      </c>
      <c r="AA124" s="289">
        <f t="shared" si="7"/>
        <v>2982467</v>
      </c>
      <c r="AB124" s="289">
        <f t="shared" si="7"/>
        <v>4854768</v>
      </c>
      <c r="AC124" s="289">
        <f t="shared" si="7"/>
        <v>1032894</v>
      </c>
      <c r="AD124" s="289">
        <f t="shared" si="7"/>
        <v>16658685</v>
      </c>
      <c r="AE124" s="289">
        <f t="shared" si="7"/>
        <v>13285419</v>
      </c>
      <c r="AF124" s="289">
        <f t="shared" si="7"/>
        <v>5403901</v>
      </c>
      <c r="AG124" s="289">
        <f t="shared" si="7"/>
        <v>4996496</v>
      </c>
      <c r="AH124" s="289">
        <f t="shared" ref="AH124:BM124" si="8">SUM(AH4:AH123)</f>
        <v>2024633</v>
      </c>
      <c r="AI124" s="289">
        <f t="shared" si="8"/>
        <v>1154726</v>
      </c>
      <c r="AJ124" s="289">
        <f t="shared" si="8"/>
        <v>12995642</v>
      </c>
      <c r="AK124" s="290">
        <f t="shared" si="8"/>
        <v>5510481</v>
      </c>
      <c r="AL124" s="288">
        <f t="shared" si="8"/>
        <v>1194620</v>
      </c>
      <c r="AM124" s="288">
        <f t="shared" si="8"/>
        <v>125179793</v>
      </c>
      <c r="AN124" s="288">
        <f t="shared" si="8"/>
        <v>11203042</v>
      </c>
      <c r="AO124" s="288">
        <f t="shared" si="8"/>
        <v>12126521</v>
      </c>
      <c r="AP124" s="288">
        <f t="shared" si="8"/>
        <v>2373197</v>
      </c>
      <c r="AQ124" s="288">
        <f t="shared" si="8"/>
        <v>15394303</v>
      </c>
      <c r="AR124" s="288">
        <f t="shared" si="8"/>
        <v>13986686</v>
      </c>
      <c r="AS124" s="288">
        <f t="shared" si="8"/>
        <v>3004796</v>
      </c>
      <c r="AT124" s="288">
        <f t="shared" si="8"/>
        <v>4556994</v>
      </c>
      <c r="AU124" s="288">
        <f t="shared" si="8"/>
        <v>1026251</v>
      </c>
      <c r="AV124" s="288">
        <f t="shared" si="8"/>
        <v>18624148</v>
      </c>
      <c r="AW124" s="288">
        <f t="shared" si="8"/>
        <v>13285419</v>
      </c>
      <c r="AX124" s="288">
        <f t="shared" si="8"/>
        <v>5443025</v>
      </c>
      <c r="AY124" s="288">
        <f t="shared" si="8"/>
        <v>5035776</v>
      </c>
      <c r="AZ124" s="288">
        <f t="shared" si="8"/>
        <v>1640480</v>
      </c>
      <c r="BA124" s="288">
        <f t="shared" si="8"/>
        <v>1154726</v>
      </c>
      <c r="BB124" s="289">
        <f t="shared" si="8"/>
        <v>6648536</v>
      </c>
      <c r="BC124" s="289">
        <f t="shared" si="8"/>
        <v>1194620</v>
      </c>
      <c r="BD124" s="291">
        <f t="shared" si="8"/>
        <v>133522539</v>
      </c>
      <c r="BE124" s="292">
        <f t="shared" si="8"/>
        <v>14624735</v>
      </c>
      <c r="BF124" s="292">
        <f t="shared" si="8"/>
        <v>36009430</v>
      </c>
      <c r="BG124" s="292">
        <f t="shared" si="8"/>
        <v>2373197</v>
      </c>
      <c r="BH124" s="292">
        <f t="shared" si="8"/>
        <v>15394303</v>
      </c>
      <c r="BI124" s="292">
        <f t="shared" si="8"/>
        <v>13986686</v>
      </c>
      <c r="BJ124" s="292">
        <f t="shared" si="8"/>
        <v>3257423</v>
      </c>
      <c r="BK124" s="292">
        <f t="shared" si="8"/>
        <v>6981051</v>
      </c>
      <c r="BL124" s="292">
        <f t="shared" si="8"/>
        <v>4153277</v>
      </c>
      <c r="BM124" s="292">
        <f t="shared" si="8"/>
        <v>21564908</v>
      </c>
      <c r="BN124" s="292">
        <f t="shared" ref="BN124:CS124" si="9">SUM(BN4:BN123)</f>
        <v>13285419</v>
      </c>
      <c r="BO124" s="292">
        <f t="shared" si="9"/>
        <v>6359655</v>
      </c>
      <c r="BP124" s="292">
        <f t="shared" si="9"/>
        <v>5035776</v>
      </c>
      <c r="BQ124" s="292">
        <f t="shared" si="9"/>
        <v>1640480</v>
      </c>
      <c r="BR124" s="292">
        <f t="shared" si="9"/>
        <v>1154726</v>
      </c>
      <c r="BS124" s="288">
        <f t="shared" si="9"/>
        <v>34683301</v>
      </c>
      <c r="BT124" s="288">
        <f t="shared" si="9"/>
        <v>100141619</v>
      </c>
      <c r="BU124" s="292">
        <f t="shared" si="9"/>
        <v>3480551</v>
      </c>
      <c r="BV124" s="292">
        <f t="shared" si="9"/>
        <v>7869270</v>
      </c>
      <c r="BW124" s="292">
        <f t="shared" si="9"/>
        <v>12770894</v>
      </c>
      <c r="BX124" s="292">
        <f t="shared" si="9"/>
        <v>22919841</v>
      </c>
      <c r="BY124" s="292">
        <f t="shared" si="9"/>
        <v>87784364</v>
      </c>
      <c r="BZ124" s="288">
        <f t="shared" si="9"/>
        <v>296250</v>
      </c>
      <c r="CA124" s="288">
        <f t="shared" si="9"/>
        <v>446911</v>
      </c>
      <c r="CB124" s="288">
        <f t="shared" si="9"/>
        <v>783791</v>
      </c>
      <c r="CC124" s="288">
        <f t="shared" si="9"/>
        <v>738468</v>
      </c>
      <c r="CD124" s="288">
        <f t="shared" si="9"/>
        <v>1272738</v>
      </c>
      <c r="CE124" s="292">
        <f t="shared" si="9"/>
        <v>3776801</v>
      </c>
      <c r="CF124" s="292">
        <f t="shared" si="9"/>
        <v>8316181</v>
      </c>
      <c r="CG124" s="292">
        <f t="shared" si="9"/>
        <v>13554685</v>
      </c>
      <c r="CH124" s="292">
        <f t="shared" si="9"/>
        <v>23658309</v>
      </c>
      <c r="CI124" s="292">
        <f t="shared" si="9"/>
        <v>89057102</v>
      </c>
      <c r="CJ124" s="288">
        <f t="shared" si="9"/>
        <v>1171309</v>
      </c>
      <c r="CK124" s="292">
        <f t="shared" si="9"/>
        <v>18426583</v>
      </c>
      <c r="CL124" s="288">
        <f t="shared" si="9"/>
        <v>19597892</v>
      </c>
      <c r="CM124" s="292">
        <f t="shared" si="9"/>
        <v>3153796</v>
      </c>
      <c r="CN124" s="292">
        <f t="shared" si="9"/>
        <v>4584213</v>
      </c>
      <c r="CO124" s="292">
        <f t="shared" si="9"/>
        <v>7106585</v>
      </c>
      <c r="CP124" s="292">
        <f t="shared" si="9"/>
        <v>11017856</v>
      </c>
      <c r="CQ124" s="292">
        <f t="shared" si="9"/>
        <v>29996423</v>
      </c>
      <c r="CR124" s="288">
        <f t="shared" si="9"/>
        <v>21367202</v>
      </c>
      <c r="CS124" s="292">
        <f t="shared" si="9"/>
        <v>16501709</v>
      </c>
      <c r="CT124" s="288">
        <f t="shared" ref="CT124:DH124" si="10">SUM(CT4:CT123)</f>
        <v>18551</v>
      </c>
      <c r="CU124" s="293">
        <f t="shared" si="10"/>
        <v>9218</v>
      </c>
      <c r="CV124" s="288">
        <f t="shared" si="10"/>
        <v>54912</v>
      </c>
      <c r="CW124" s="288">
        <f t="shared" si="10"/>
        <v>1119504</v>
      </c>
      <c r="CX124" s="288">
        <f t="shared" si="10"/>
        <v>8342746</v>
      </c>
      <c r="CY124" s="288">
        <f t="shared" si="10"/>
        <v>3412475</v>
      </c>
      <c r="CZ124" s="288">
        <f t="shared" si="10"/>
        <v>23827997</v>
      </c>
      <c r="DA124" s="288">
        <f t="shared" si="10"/>
        <v>252627</v>
      </c>
      <c r="DB124" s="288">
        <f t="shared" si="10"/>
        <v>2424057</v>
      </c>
      <c r="DC124" s="288">
        <f t="shared" si="10"/>
        <v>3127026</v>
      </c>
      <c r="DD124" s="288">
        <f t="shared" si="10"/>
        <v>2940760</v>
      </c>
      <c r="DE124" s="288">
        <f t="shared" si="10"/>
        <v>916630</v>
      </c>
      <c r="DF124" s="292">
        <f t="shared" si="10"/>
        <v>25889227</v>
      </c>
      <c r="DG124" s="292">
        <f t="shared" si="10"/>
        <v>2923</v>
      </c>
      <c r="DH124" s="292">
        <f t="shared" si="10"/>
        <v>67476</v>
      </c>
      <c r="DI124" s="294">
        <f t="shared" ref="DI124:DJ124" si="11">SUM(DI4:DI123)</f>
        <v>1154258</v>
      </c>
      <c r="DJ124" s="294">
        <f t="shared" si="11"/>
        <v>672980</v>
      </c>
      <c r="DK124" s="292">
        <f t="shared" ref="DK124:DR124" si="12">SUM(DK4:DK123)</f>
        <v>57592936</v>
      </c>
      <c r="DL124" s="292">
        <f t="shared" si="12"/>
        <v>2001125</v>
      </c>
      <c r="DM124" s="292">
        <f t="shared" si="12"/>
        <v>441217</v>
      </c>
      <c r="DN124" s="292">
        <f t="shared" si="12"/>
        <v>892806</v>
      </c>
      <c r="DO124" s="288">
        <f t="shared" si="12"/>
        <v>160528</v>
      </c>
      <c r="DP124" s="288">
        <f t="shared" si="12"/>
        <v>5143273</v>
      </c>
      <c r="DQ124" s="292">
        <f t="shared" si="12"/>
        <v>46446503</v>
      </c>
      <c r="DR124" s="295">
        <f t="shared" si="12"/>
        <v>1633461165</v>
      </c>
      <c r="DS124" s="26">
        <f>SUM(DS4:DS123)</f>
        <v>1633461165</v>
      </c>
      <c r="DT124" s="47">
        <f t="shared" si="5"/>
        <v>0</v>
      </c>
    </row>
    <row r="125" spans="1:124" ht="15" thickTop="1"/>
    <row r="126" spans="1:124">
      <c r="BE126" s="26">
        <v>3290711</v>
      </c>
    </row>
    <row r="127" spans="1:124">
      <c r="BE127" s="26">
        <v>121764</v>
      </c>
    </row>
    <row r="128" spans="1:124">
      <c r="BE128" s="26">
        <f>BE126+BE127</f>
        <v>3412475</v>
      </c>
    </row>
  </sheetData>
  <pageMargins left="0.39370078740157483" right="0.43307086614173229" top="0.43307086614173229" bottom="0.47244094488188981" header="0.31496062992125984" footer="0.31496062992125984"/>
  <pageSetup scale="85" fitToWidth="0" fitToHeight="0" orientation="landscape" horizontalDpi="4294967294" verticalDpi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42"/>
  <sheetViews>
    <sheetView topLeftCell="B2" workbookViewId="0">
      <selection activeCell="E7" sqref="E7:L7"/>
    </sheetView>
  </sheetViews>
  <sheetFormatPr baseColWidth="10" defaultRowHeight="12" x14ac:dyDescent="0"/>
  <cols>
    <col min="1" max="1" width="10.83203125" style="340"/>
    <col min="2" max="2" width="3.6640625" style="340" customWidth="1"/>
    <col min="3" max="3" width="9.83203125" style="340" hidden="1" customWidth="1"/>
    <col min="4" max="4" width="5.5" style="341" customWidth="1"/>
    <col min="5" max="8" width="10.83203125" style="340" bestFit="1" customWidth="1"/>
    <col min="9" max="10" width="9.83203125" style="340" bestFit="1" customWidth="1"/>
    <col min="11" max="11" width="10.5" style="340" bestFit="1" customWidth="1"/>
    <col min="12" max="12" width="11" style="340" bestFit="1" customWidth="1"/>
    <col min="13" max="13" width="10.83203125" style="340" bestFit="1" customWidth="1"/>
    <col min="14" max="14" width="10.83203125" style="340"/>
    <col min="15" max="15" width="3.5" style="340" customWidth="1"/>
    <col min="16" max="16" width="3.6640625" style="340" customWidth="1"/>
    <col min="17" max="17" width="9.1640625" style="340" bestFit="1" customWidth="1"/>
    <col min="18" max="18" width="9" style="340" bestFit="1" customWidth="1"/>
    <col min="19" max="20" width="7.5" style="340" bestFit="1" customWidth="1"/>
    <col min="21" max="21" width="8" style="340" bestFit="1" customWidth="1"/>
    <col min="22" max="22" width="7.5" style="340" customWidth="1"/>
    <col min="23" max="23" width="9.5" style="340" customWidth="1"/>
    <col min="24" max="24" width="8" style="340" customWidth="1"/>
    <col min="25" max="25" width="7.6640625" style="340" customWidth="1"/>
    <col min="26" max="16384" width="10.83203125" style="340"/>
  </cols>
  <sheetData>
    <row r="2" spans="2:16" ht="13" thickBot="1"/>
    <row r="3" spans="2:16" ht="13" thickBot="1">
      <c r="B3" s="299"/>
      <c r="C3" s="791" t="s">
        <v>102</v>
      </c>
      <c r="D3" s="792"/>
      <c r="E3" s="792"/>
      <c r="F3" s="792"/>
      <c r="G3" s="792"/>
      <c r="H3" s="792"/>
      <c r="I3" s="792"/>
      <c r="J3" s="792"/>
      <c r="K3" s="792"/>
      <c r="L3" s="792"/>
      <c r="M3" s="793"/>
    </row>
    <row r="4" spans="2:16" ht="33" customHeight="1" thickTop="1">
      <c r="B4" s="786" t="s">
        <v>103</v>
      </c>
      <c r="C4" s="794"/>
      <c r="D4" s="302"/>
      <c r="E4" s="303" t="s">
        <v>42</v>
      </c>
      <c r="F4" s="303" t="s">
        <v>43</v>
      </c>
      <c r="G4" s="303" t="s">
        <v>2</v>
      </c>
      <c r="H4" s="303" t="s">
        <v>107</v>
      </c>
      <c r="I4" s="303" t="s">
        <v>109</v>
      </c>
      <c r="J4" s="303" t="s">
        <v>111</v>
      </c>
      <c r="K4" s="303" t="s">
        <v>113</v>
      </c>
      <c r="L4" s="303" t="s">
        <v>115</v>
      </c>
      <c r="M4" s="789" t="s">
        <v>45</v>
      </c>
    </row>
    <row r="5" spans="2:16" ht="18" customHeight="1" thickBot="1">
      <c r="B5" s="787"/>
      <c r="C5" s="795"/>
      <c r="D5" s="306"/>
      <c r="E5" s="307" t="s">
        <v>104</v>
      </c>
      <c r="F5" s="307" t="s">
        <v>105</v>
      </c>
      <c r="G5" s="307" t="s">
        <v>106</v>
      </c>
      <c r="H5" s="307" t="s">
        <v>108</v>
      </c>
      <c r="I5" s="307" t="s">
        <v>110</v>
      </c>
      <c r="J5" s="307" t="s">
        <v>112</v>
      </c>
      <c r="K5" s="307" t="s">
        <v>59</v>
      </c>
      <c r="L5" s="307" t="s">
        <v>114</v>
      </c>
      <c r="M5" s="790"/>
    </row>
    <row r="6" spans="2:16" ht="24" customHeight="1" thickBot="1">
      <c r="B6" s="787"/>
      <c r="C6" s="310" t="s">
        <v>42</v>
      </c>
      <c r="D6" s="311" t="s">
        <v>104</v>
      </c>
      <c r="E6" s="312"/>
      <c r="F6" s="312">
        <f>SUM(CUADR!V3:AL20)</f>
        <v>239445888</v>
      </c>
      <c r="G6" s="312"/>
      <c r="H6" s="312"/>
      <c r="I6" s="312"/>
      <c r="J6" s="312"/>
      <c r="K6" s="312"/>
      <c r="L6" s="312"/>
      <c r="M6" s="337">
        <f t="shared" ref="M6:M13" si="0">SUM(E6:L6)</f>
        <v>239445888</v>
      </c>
    </row>
    <row r="7" spans="2:16" ht="24" customHeight="1" thickBot="1">
      <c r="B7" s="787"/>
      <c r="C7" s="316" t="s">
        <v>43</v>
      </c>
      <c r="D7" s="317" t="s">
        <v>105</v>
      </c>
      <c r="E7" s="318">
        <f>SUM(CUADR!D21:U37)</f>
        <v>104744029</v>
      </c>
      <c r="F7" s="318"/>
      <c r="G7" s="318"/>
      <c r="H7" s="318">
        <f>SUM(CUADR!AO21:AS37)</f>
        <v>55858873</v>
      </c>
      <c r="I7" s="318">
        <f>SUM(CUADR!AT21:AT37)</f>
        <v>21367202</v>
      </c>
      <c r="J7" s="318">
        <f>SUM(CUADR!AV21:AV37)</f>
        <v>16501709</v>
      </c>
      <c r="K7" s="318">
        <f>SUM(CUADR!AW21:AW37)</f>
        <v>25959626</v>
      </c>
      <c r="L7" s="318">
        <f>SUM(CUADR!AX21:AX37)</f>
        <v>62755322</v>
      </c>
      <c r="M7" s="338">
        <f t="shared" si="0"/>
        <v>287186761</v>
      </c>
    </row>
    <row r="8" spans="2:16" ht="24" customHeight="1" thickBot="1">
      <c r="B8" s="787"/>
      <c r="C8" s="321" t="s">
        <v>2</v>
      </c>
      <c r="D8" s="322" t="s">
        <v>106</v>
      </c>
      <c r="E8" s="312">
        <f>SUM(CUADR!D38:U39)</f>
        <v>134433534</v>
      </c>
      <c r="F8" s="312"/>
      <c r="G8" s="312"/>
      <c r="H8" s="312"/>
      <c r="I8" s="312"/>
      <c r="J8" s="312"/>
      <c r="K8" s="312"/>
      <c r="L8" s="312"/>
      <c r="M8" s="337">
        <f t="shared" si="0"/>
        <v>134433534</v>
      </c>
    </row>
    <row r="9" spans="2:16" ht="24" customHeight="1" thickBot="1">
      <c r="B9" s="787"/>
      <c r="C9" s="316" t="s">
        <v>107</v>
      </c>
      <c r="D9" s="317" t="s">
        <v>108</v>
      </c>
      <c r="E9" s="318"/>
      <c r="F9" s="318"/>
      <c r="G9" s="318">
        <f>SUM(CUADR!AM40:AN44)</f>
        <v>134824920</v>
      </c>
      <c r="H9" s="318">
        <f>SUM(CUADR!AO40:AS45)</f>
        <v>714865</v>
      </c>
      <c r="I9" s="318">
        <f>SUM(CUADR!AT40:AT44)</f>
        <v>756588</v>
      </c>
      <c r="J9" s="318"/>
      <c r="K9" s="318">
        <f>SUM(CUADR!AW40:AW44)</f>
        <v>160528</v>
      </c>
      <c r="L9" s="318">
        <f>SUM(CUADR!AX40:AX44)</f>
        <v>1906177</v>
      </c>
      <c r="M9" s="338">
        <f t="shared" si="0"/>
        <v>138363078</v>
      </c>
    </row>
    <row r="10" spans="2:16" ht="24" customHeight="1" thickBot="1">
      <c r="B10" s="787"/>
      <c r="C10" s="310" t="s">
        <v>109</v>
      </c>
      <c r="D10" s="311" t="s">
        <v>110</v>
      </c>
      <c r="E10" s="312">
        <f>SUM(CUADR!D46:U46)</f>
        <v>-123061</v>
      </c>
      <c r="F10" s="312">
        <f>SUM(CUADR!V46:AL46)</f>
        <v>1294370</v>
      </c>
      <c r="G10" s="312"/>
      <c r="H10" s="312">
        <f>SUM(CUADR!AO46:AS46)</f>
        <v>15189487</v>
      </c>
      <c r="I10" s="312"/>
      <c r="J10" s="312"/>
      <c r="K10" s="312"/>
      <c r="L10" s="312">
        <f>CUADR!AX46</f>
        <v>3237096</v>
      </c>
      <c r="M10" s="337">
        <f t="shared" si="0"/>
        <v>19597892</v>
      </c>
    </row>
    <row r="11" spans="2:16" ht="26.25" customHeight="1" thickBot="1">
      <c r="B11" s="787"/>
      <c r="C11" s="316" t="s">
        <v>111</v>
      </c>
      <c r="D11" s="317" t="s">
        <v>116</v>
      </c>
      <c r="E11" s="318"/>
      <c r="F11" s="318"/>
      <c r="G11" s="318"/>
      <c r="H11" s="318">
        <f>SUM(CUADR!AO47:AS47)</f>
        <v>66599853</v>
      </c>
      <c r="I11" s="318">
        <f>CUADR!AT47</f>
        <v>-2525898</v>
      </c>
      <c r="J11" s="318"/>
      <c r="K11" s="318">
        <f>CUADR!AW47</f>
        <v>-26037473</v>
      </c>
      <c r="L11" s="318">
        <f>CUADR!AX47</f>
        <v>-21534773</v>
      </c>
      <c r="M11" s="338">
        <f t="shared" si="0"/>
        <v>16501709</v>
      </c>
    </row>
    <row r="12" spans="2:16" ht="24" customHeight="1" thickBot="1">
      <c r="B12" s="787"/>
      <c r="C12" s="323" t="s">
        <v>59</v>
      </c>
      <c r="D12" s="475" t="s">
        <v>59</v>
      </c>
      <c r="E12" s="312"/>
      <c r="F12" s="312">
        <f>SUM(CUADR!V48:AL48)</f>
        <v>82681</v>
      </c>
      <c r="G12" s="312"/>
      <c r="H12" s="312"/>
      <c r="I12" s="312"/>
      <c r="J12" s="312"/>
      <c r="K12" s="312"/>
      <c r="L12" s="312"/>
      <c r="M12" s="337">
        <f t="shared" si="0"/>
        <v>82681</v>
      </c>
    </row>
    <row r="13" spans="2:16" ht="24" customHeight="1" thickBot="1">
      <c r="B13" s="787"/>
      <c r="C13" s="324" t="s">
        <v>114</v>
      </c>
      <c r="D13" s="476" t="s">
        <v>114</v>
      </c>
      <c r="E13" s="318"/>
      <c r="F13" s="318">
        <f>SUM(CUADR!V49:AL49)</f>
        <v>46363822</v>
      </c>
      <c r="G13" s="318"/>
      <c r="H13" s="318"/>
      <c r="I13" s="318"/>
      <c r="J13" s="318"/>
      <c r="K13" s="318"/>
      <c r="L13" s="318"/>
      <c r="M13" s="338">
        <f t="shared" si="0"/>
        <v>46363822</v>
      </c>
    </row>
    <row r="14" spans="2:16" ht="24" customHeight="1" thickBot="1">
      <c r="B14" s="788"/>
      <c r="C14" s="325" t="s">
        <v>45</v>
      </c>
      <c r="D14" s="326"/>
      <c r="E14" s="335">
        <f>SUM(E6:E12)</f>
        <v>239054502</v>
      </c>
      <c r="F14" s="335">
        <f>SUM(F6:F13)</f>
        <v>287186761</v>
      </c>
      <c r="G14" s="335">
        <f>SUM(G6:G13)</f>
        <v>134824920</v>
      </c>
      <c r="H14" s="335">
        <f>SUM(H6:H13)</f>
        <v>138363078</v>
      </c>
      <c r="I14" s="335">
        <f>SUM(I6:I13)</f>
        <v>19597892</v>
      </c>
      <c r="J14" s="335">
        <f t="shared" ref="J14:L14" si="1">SUM(J6:J13)</f>
        <v>16501709</v>
      </c>
      <c r="K14" s="335">
        <f t="shared" si="1"/>
        <v>82681</v>
      </c>
      <c r="L14" s="335">
        <f t="shared" si="1"/>
        <v>46363822</v>
      </c>
      <c r="M14" s="336"/>
    </row>
    <row r="16" spans="2:16" ht="13" thickBot="1">
      <c r="O16" s="342" t="s">
        <v>263</v>
      </c>
      <c r="P16" s="341"/>
    </row>
    <row r="17" spans="2:25" ht="13" thickBot="1">
      <c r="O17" s="299"/>
      <c r="P17" s="300"/>
      <c r="Q17" s="300"/>
      <c r="R17" s="300"/>
      <c r="S17" s="300"/>
      <c r="T17" s="300"/>
      <c r="U17" s="300"/>
      <c r="V17" s="300"/>
      <c r="W17" s="300"/>
      <c r="X17" s="301"/>
    </row>
    <row r="18" spans="2:25" ht="21" customHeight="1" thickTop="1">
      <c r="K18" s="340">
        <f>K9/L19</f>
        <v>7.767339799342432E-2</v>
      </c>
      <c r="L18" s="340">
        <f>L9/L19</f>
        <v>0.92232660200657568</v>
      </c>
      <c r="O18" s="304"/>
      <c r="P18" s="302"/>
      <c r="Q18" s="303" t="s">
        <v>42</v>
      </c>
      <c r="R18" s="303" t="s">
        <v>43</v>
      </c>
      <c r="S18" s="303" t="s">
        <v>2</v>
      </c>
      <c r="T18" s="303" t="s">
        <v>107</v>
      </c>
      <c r="U18" s="303" t="s">
        <v>109</v>
      </c>
      <c r="V18" s="303" t="s">
        <v>111</v>
      </c>
      <c r="W18" s="303" t="s">
        <v>113</v>
      </c>
      <c r="X18" s="305" t="s">
        <v>115</v>
      </c>
    </row>
    <row r="19" spans="2:25" ht="13" thickBot="1">
      <c r="L19" s="343">
        <f>K9+L9</f>
        <v>2066705</v>
      </c>
      <c r="O19" s="308"/>
      <c r="P19" s="306"/>
      <c r="Q19" s="307" t="s">
        <v>104</v>
      </c>
      <c r="R19" s="307" t="s">
        <v>105</v>
      </c>
      <c r="S19" s="307" t="s">
        <v>106</v>
      </c>
      <c r="T19" s="307" t="s">
        <v>108</v>
      </c>
      <c r="U19" s="307" t="s">
        <v>110</v>
      </c>
      <c r="V19" s="307" t="s">
        <v>112</v>
      </c>
      <c r="W19" s="307" t="s">
        <v>59</v>
      </c>
      <c r="X19" s="309" t="s">
        <v>114</v>
      </c>
    </row>
    <row r="20" spans="2:25" ht="13" thickBot="1">
      <c r="O20" s="308"/>
      <c r="P20" s="311" t="s">
        <v>104</v>
      </c>
      <c r="Q20" s="313"/>
      <c r="R20" s="314">
        <f>F6/F$14</f>
        <v>0.83376367060318635</v>
      </c>
      <c r="S20" s="313"/>
      <c r="T20" s="313"/>
      <c r="U20" s="313"/>
      <c r="V20" s="313"/>
      <c r="W20" s="313"/>
      <c r="X20" s="315"/>
    </row>
    <row r="21" spans="2:25" ht="13" thickBot="1">
      <c r="O21" s="308"/>
      <c r="P21" s="317" t="s">
        <v>105</v>
      </c>
      <c r="Q21" s="319">
        <f>E7/E$14</f>
        <v>0.43815961683917587</v>
      </c>
      <c r="R21" s="319"/>
      <c r="S21" s="319"/>
      <c r="T21" s="319">
        <f>H7/H$14</f>
        <v>0.4037122750333727</v>
      </c>
      <c r="U21" s="319">
        <f>I7/I$14</f>
        <v>1.0902806281410267</v>
      </c>
      <c r="V21" s="319">
        <f>J7/J$14</f>
        <v>1</v>
      </c>
      <c r="W21" s="319">
        <f>K7/K$14</f>
        <v>313.97329495289125</v>
      </c>
      <c r="X21" s="320">
        <f>L7/L$14</f>
        <v>1.3535407413133456</v>
      </c>
    </row>
    <row r="22" spans="2:25" ht="13" thickBot="1">
      <c r="O22" s="308"/>
      <c r="P22" s="322" t="s">
        <v>106</v>
      </c>
      <c r="Q22" s="319">
        <f>E8/E$14</f>
        <v>0.56235516535053587</v>
      </c>
      <c r="R22" s="313"/>
      <c r="S22" s="313"/>
      <c r="T22" s="313"/>
      <c r="U22" s="313"/>
      <c r="V22" s="313"/>
      <c r="W22" s="313"/>
      <c r="X22" s="315"/>
    </row>
    <row r="23" spans="2:25" ht="13" thickBot="1">
      <c r="O23" s="308"/>
      <c r="P23" s="317" t="s">
        <v>108</v>
      </c>
      <c r="Q23" s="319"/>
      <c r="R23" s="319"/>
      <c r="S23" s="319">
        <f>G9/G$14</f>
        <v>1</v>
      </c>
      <c r="T23" s="319">
        <f>H9/H$14</f>
        <v>5.1665878667428895E-3</v>
      </c>
      <c r="U23" s="319">
        <f>I9/I$14</f>
        <v>3.860558064101996E-2</v>
      </c>
      <c r="V23" s="319"/>
      <c r="W23" s="319">
        <f t="shared" ref="W23:X25" si="2">K9/K$14</f>
        <v>1.9415343307410409</v>
      </c>
      <c r="X23" s="320">
        <f t="shared" si="2"/>
        <v>4.1113456953570396E-2</v>
      </c>
    </row>
    <row r="24" spans="2:25" ht="13" thickBot="1">
      <c r="O24" s="308"/>
      <c r="P24" s="311" t="s">
        <v>110</v>
      </c>
      <c r="Q24" s="313">
        <f>E10/E$14</f>
        <v>-5.147821897117001E-4</v>
      </c>
      <c r="R24" s="313">
        <f>F10/F$14</f>
        <v>4.5070670928316226E-3</v>
      </c>
      <c r="S24" s="313"/>
      <c r="T24" s="313">
        <f>H10/H$14</f>
        <v>0.1097799154193433</v>
      </c>
      <c r="U24" s="313"/>
      <c r="V24" s="313"/>
      <c r="W24" s="313">
        <f t="shared" si="2"/>
        <v>0</v>
      </c>
      <c r="X24" s="315">
        <f t="shared" si="2"/>
        <v>6.9819438095504727E-2</v>
      </c>
    </row>
    <row r="25" spans="2:25" ht="16.5" customHeight="1" thickBot="1">
      <c r="O25" s="308"/>
      <c r="P25" s="317" t="s">
        <v>116</v>
      </c>
      <c r="Q25" s="319"/>
      <c r="R25" s="319"/>
      <c r="S25" s="319"/>
      <c r="T25" s="319">
        <f>H11/H$14</f>
        <v>0.48134122168054111</v>
      </c>
      <c r="U25" s="319">
        <f>I11/I$14</f>
        <v>-0.12888620878204657</v>
      </c>
      <c r="V25" s="319"/>
      <c r="W25" s="319">
        <f t="shared" si="2"/>
        <v>-314.91482928363229</v>
      </c>
      <c r="X25" s="320">
        <f t="shared" si="2"/>
        <v>-0.46447363636242067</v>
      </c>
    </row>
    <row r="26" spans="2:25" ht="23" thickBot="1">
      <c r="O26" s="308"/>
      <c r="P26" s="475" t="s">
        <v>59</v>
      </c>
      <c r="Q26" s="313"/>
      <c r="R26" s="313">
        <f>F12/F$14</f>
        <v>2.8789976150746032E-4</v>
      </c>
      <c r="S26" s="313"/>
      <c r="T26" s="313"/>
      <c r="U26" s="313"/>
      <c r="V26" s="313"/>
      <c r="W26" s="313"/>
      <c r="X26" s="315"/>
    </row>
    <row r="27" spans="2:25" ht="23" thickBot="1">
      <c r="O27" s="308"/>
      <c r="P27" s="476" t="s">
        <v>114</v>
      </c>
      <c r="Q27" s="319"/>
      <c r="R27" s="319">
        <f>F13/F$14</f>
        <v>0.16144136254247457</v>
      </c>
      <c r="S27" s="319"/>
      <c r="T27" s="319"/>
      <c r="U27" s="319"/>
      <c r="V27" s="319"/>
      <c r="W27" s="319"/>
      <c r="X27" s="320"/>
    </row>
    <row r="28" spans="2:25" ht="13" thickBot="1">
      <c r="O28" s="327"/>
      <c r="P28" s="326"/>
      <c r="Q28" s="328">
        <f>SUM(Q20:Q26)</f>
        <v>1</v>
      </c>
      <c r="R28" s="328">
        <f>SUM(R20:R27)</f>
        <v>1</v>
      </c>
      <c r="S28" s="328">
        <f>SUM(S20:S27)</f>
        <v>1</v>
      </c>
      <c r="T28" s="328">
        <f>SUM(T20:T27)</f>
        <v>1</v>
      </c>
      <c r="U28" s="328">
        <f>SUM(U20:U27)</f>
        <v>1</v>
      </c>
      <c r="V28" s="328">
        <f t="shared" ref="V28" si="3">SUM(V20:V27)</f>
        <v>1</v>
      </c>
      <c r="W28" s="328">
        <f t="shared" ref="W28" si="4">SUM(W20:W27)</f>
        <v>1</v>
      </c>
      <c r="X28" s="329">
        <f t="shared" ref="X28" si="5">SUM(X20:X27)</f>
        <v>1.0000000000000002</v>
      </c>
    </row>
    <row r="30" spans="2:25" ht="13" thickBot="1">
      <c r="O30" s="342" t="s">
        <v>117</v>
      </c>
      <c r="P30" s="341"/>
    </row>
    <row r="31" spans="2:25" ht="13" thickBot="1">
      <c r="B31" s="342"/>
      <c r="O31" s="299"/>
      <c r="P31" s="792"/>
      <c r="Q31" s="792"/>
      <c r="R31" s="792"/>
      <c r="S31" s="792"/>
      <c r="T31" s="792"/>
      <c r="U31" s="792"/>
      <c r="V31" s="792"/>
      <c r="W31" s="792"/>
      <c r="X31" s="792"/>
      <c r="Y31" s="793"/>
    </row>
    <row r="32" spans="2:25" ht="25" thickTop="1">
      <c r="O32" s="786" t="s">
        <v>94</v>
      </c>
      <c r="P32" s="302"/>
      <c r="Q32" s="303" t="s">
        <v>42</v>
      </c>
      <c r="R32" s="303" t="s">
        <v>43</v>
      </c>
      <c r="S32" s="303" t="s">
        <v>2</v>
      </c>
      <c r="T32" s="303" t="s">
        <v>107</v>
      </c>
      <c r="U32" s="303" t="s">
        <v>109</v>
      </c>
      <c r="V32" s="303" t="s">
        <v>111</v>
      </c>
      <c r="W32" s="303" t="s">
        <v>113</v>
      </c>
      <c r="X32" s="303" t="s">
        <v>115</v>
      </c>
      <c r="Y32" s="789" t="s">
        <v>45</v>
      </c>
    </row>
    <row r="33" spans="15:26" ht="13" thickBot="1">
      <c r="O33" s="787"/>
      <c r="P33" s="306"/>
      <c r="Q33" s="307" t="s">
        <v>104</v>
      </c>
      <c r="R33" s="307" t="s">
        <v>105</v>
      </c>
      <c r="S33" s="307" t="s">
        <v>106</v>
      </c>
      <c r="T33" s="307" t="s">
        <v>108</v>
      </c>
      <c r="U33" s="307" t="s">
        <v>110</v>
      </c>
      <c r="V33" s="307" t="s">
        <v>112</v>
      </c>
      <c r="W33" s="307" t="s">
        <v>59</v>
      </c>
      <c r="X33" s="307" t="s">
        <v>114</v>
      </c>
      <c r="Y33" s="790"/>
    </row>
    <row r="34" spans="15:26" ht="13" thickBot="1">
      <c r="O34" s="787"/>
      <c r="P34" s="311" t="s">
        <v>104</v>
      </c>
      <c r="Q34" s="313"/>
      <c r="R34" s="313">
        <f>F6/$M6</f>
        <v>1</v>
      </c>
      <c r="S34" s="313"/>
      <c r="T34" s="313"/>
      <c r="U34" s="313"/>
      <c r="V34" s="313"/>
      <c r="W34" s="313"/>
      <c r="X34" s="313"/>
      <c r="Y34" s="330">
        <f t="shared" ref="Y34:Y41" si="6">SUM(Q34:X34)</f>
        <v>1</v>
      </c>
    </row>
    <row r="35" spans="15:26" ht="13" thickBot="1">
      <c r="O35" s="787"/>
      <c r="P35" s="317" t="s">
        <v>105</v>
      </c>
      <c r="Q35" s="319">
        <f>E7/$M7</f>
        <v>0.36472443449438813</v>
      </c>
      <c r="R35" s="319"/>
      <c r="S35" s="319"/>
      <c r="T35" s="319">
        <f>H7/$M7</f>
        <v>0.19450364914279597</v>
      </c>
      <c r="U35" s="319">
        <f>I7/$M7</f>
        <v>7.4401765337643824E-2</v>
      </c>
      <c r="V35" s="319">
        <f>J7/$M7</f>
        <v>5.7459852754145585E-2</v>
      </c>
      <c r="W35" s="319">
        <f>K7/$M7</f>
        <v>9.0392836736648871E-2</v>
      </c>
      <c r="X35" s="319">
        <f>L7/$M7</f>
        <v>0.21851746153437762</v>
      </c>
      <c r="Y35" s="331">
        <f t="shared" si="6"/>
        <v>1</v>
      </c>
      <c r="Z35" s="344">
        <f>Q35+T35</f>
        <v>0.55922808363718413</v>
      </c>
    </row>
    <row r="36" spans="15:26" ht="13" thickBot="1">
      <c r="O36" s="787"/>
      <c r="P36" s="322" t="s">
        <v>106</v>
      </c>
      <c r="Q36" s="313">
        <f>E8/$M8</f>
        <v>1</v>
      </c>
      <c r="R36" s="313"/>
      <c r="S36" s="313"/>
      <c r="T36" s="313"/>
      <c r="U36" s="313"/>
      <c r="V36" s="313"/>
      <c r="W36" s="313"/>
      <c r="X36" s="313"/>
      <c r="Y36" s="330">
        <f t="shared" si="6"/>
        <v>1</v>
      </c>
    </row>
    <row r="37" spans="15:26" ht="13" thickBot="1">
      <c r="O37" s="787"/>
      <c r="P37" s="317" t="s">
        <v>108</v>
      </c>
      <c r="Q37" s="319"/>
      <c r="R37" s="319"/>
      <c r="S37" s="319">
        <f>G9/$M9</f>
        <v>0.97442845265411049</v>
      </c>
      <c r="T37" s="319">
        <f>H9/$M9</f>
        <v>5.1665878667428895E-3</v>
      </c>
      <c r="U37" s="319">
        <f>I9/$M9</f>
        <v>5.468135075746147E-3</v>
      </c>
      <c r="V37" s="319"/>
      <c r="W37" s="319">
        <f>K9/$M9</f>
        <v>1.1601939066432159E-3</v>
      </c>
      <c r="X37" s="319">
        <f>L9/$M9</f>
        <v>1.3776630496757234E-2</v>
      </c>
      <c r="Y37" s="331">
        <f t="shared" si="6"/>
        <v>1</v>
      </c>
    </row>
    <row r="38" spans="15:26" ht="13" thickBot="1">
      <c r="O38" s="787"/>
      <c r="P38" s="311" t="s">
        <v>110</v>
      </c>
      <c r="Q38" s="313">
        <f>E10/$M10</f>
        <v>-6.2792977938647687E-3</v>
      </c>
      <c r="R38" s="313">
        <f>F10/$M10</f>
        <v>6.6046389070824552E-2</v>
      </c>
      <c r="S38" s="313"/>
      <c r="T38" s="313">
        <f>H10/$M10</f>
        <v>0.77505718472170371</v>
      </c>
      <c r="U38" s="313"/>
      <c r="V38" s="313"/>
      <c r="W38" s="313">
        <f>CUADR!AW74</f>
        <v>0</v>
      </c>
      <c r="X38" s="313"/>
      <c r="Y38" s="330">
        <f t="shared" si="6"/>
        <v>0.83482427599866349</v>
      </c>
    </row>
    <row r="39" spans="15:26" ht="13" thickBot="1">
      <c r="O39" s="787"/>
      <c r="P39" s="317" t="s">
        <v>116</v>
      </c>
      <c r="Q39" s="319"/>
      <c r="R39" s="319"/>
      <c r="S39" s="319"/>
      <c r="T39" s="319">
        <f>H11/$M11</f>
        <v>4.0359367020712824</v>
      </c>
      <c r="U39" s="319">
        <f>I11/$M11</f>
        <v>-0.15306887304824005</v>
      </c>
      <c r="V39" s="319"/>
      <c r="W39" s="319">
        <f>K11/$M11</f>
        <v>-1.5778652380792801</v>
      </c>
      <c r="X39" s="319">
        <f>L11/$M11</f>
        <v>-1.3050025909437621</v>
      </c>
      <c r="Y39" s="331">
        <f t="shared" si="6"/>
        <v>1.0000000000000002</v>
      </c>
    </row>
    <row r="40" spans="15:26" ht="23" thickBot="1">
      <c r="O40" s="787"/>
      <c r="P40" s="475" t="s">
        <v>59</v>
      </c>
      <c r="Q40" s="313"/>
      <c r="R40" s="313">
        <f>F12/$M12</f>
        <v>1</v>
      </c>
      <c r="S40" s="313"/>
      <c r="T40" s="313"/>
      <c r="U40" s="313"/>
      <c r="V40" s="313"/>
      <c r="W40" s="313"/>
      <c r="X40" s="313"/>
      <c r="Y40" s="330">
        <f t="shared" si="6"/>
        <v>1</v>
      </c>
    </row>
    <row r="41" spans="15:26" ht="23" thickBot="1">
      <c r="O41" s="788"/>
      <c r="P41" s="476" t="s">
        <v>114</v>
      </c>
      <c r="Q41" s="332"/>
      <c r="R41" s="332">
        <f>F13/$M13</f>
        <v>1</v>
      </c>
      <c r="S41" s="332"/>
      <c r="T41" s="332"/>
      <c r="U41" s="332"/>
      <c r="V41" s="332"/>
      <c r="W41" s="332"/>
      <c r="X41" s="332"/>
      <c r="Y41" s="333">
        <f t="shared" si="6"/>
        <v>1</v>
      </c>
    </row>
    <row r="42" spans="15:26" ht="13" thickBot="1">
      <c r="P42" s="326"/>
    </row>
  </sheetData>
  <mergeCells count="7">
    <mergeCell ref="O32:O41"/>
    <mergeCell ref="Y32:Y33"/>
    <mergeCell ref="C3:M3"/>
    <mergeCell ref="B4:B14"/>
    <mergeCell ref="C4:C5"/>
    <mergeCell ref="M4:M5"/>
    <mergeCell ref="P31:Y31"/>
  </mergeCells>
  <pageMargins left="0.7" right="0.7" top="0.75" bottom="0.75" header="0.3" footer="0.3"/>
  <pageSetup orientation="portrait" horizontalDpi="4294967293" verticalDpi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AZ38"/>
  <sheetViews>
    <sheetView topLeftCell="T1" workbookViewId="0">
      <selection activeCell="AF35" sqref="AF35"/>
    </sheetView>
  </sheetViews>
  <sheetFormatPr baseColWidth="10" defaultRowHeight="14" x14ac:dyDescent="0"/>
  <cols>
    <col min="1" max="2" width="10.83203125" style="334"/>
    <col min="3" max="3" width="6.83203125" style="340" bestFit="1" customWidth="1"/>
    <col min="4" max="4" width="8.5" style="340" bestFit="1" customWidth="1"/>
    <col min="5" max="5" width="8.6640625" style="340" bestFit="1" customWidth="1"/>
    <col min="6" max="6" width="9.5" style="340" bestFit="1" customWidth="1"/>
    <col min="7" max="8" width="7.83203125" style="340" bestFit="1" customWidth="1"/>
    <col min="9" max="14" width="8.6640625" style="340" bestFit="1" customWidth="1"/>
    <col min="15" max="16" width="9.33203125" style="340" bestFit="1" customWidth="1"/>
    <col min="17" max="17" width="5.33203125" style="334" customWidth="1"/>
    <col min="18" max="18" width="10" style="334" customWidth="1"/>
    <col min="19" max="19" width="3.5" style="334" customWidth="1"/>
    <col min="20" max="21" width="7.5" style="334" customWidth="1"/>
    <col min="22" max="28" width="6.6640625" style="334" customWidth="1"/>
    <col min="29" max="29" width="6.33203125" style="334" customWidth="1"/>
    <col min="30" max="31" width="6.33203125" style="334" hidden="1" customWidth="1"/>
    <col min="32" max="33" width="8.33203125" style="334" customWidth="1"/>
    <col min="34" max="34" width="3.83203125" style="358" customWidth="1"/>
    <col min="35" max="35" width="5.6640625" style="358" customWidth="1"/>
    <col min="36" max="36" width="4.33203125" style="334" customWidth="1"/>
    <col min="37" max="37" width="7.5" style="334" bestFit="1" customWidth="1"/>
    <col min="38" max="38" width="7.5" style="334" hidden="1" customWidth="1"/>
    <col min="39" max="46" width="6.5" style="334" customWidth="1"/>
    <col min="47" max="47" width="6.5" style="334" hidden="1" customWidth="1"/>
    <col min="48" max="48" width="8.5" style="334" customWidth="1"/>
    <col min="49" max="50" width="6.6640625" style="334" bestFit="1" customWidth="1"/>
    <col min="51" max="16384" width="10.83203125" style="334"/>
  </cols>
  <sheetData>
    <row r="6" spans="3:50" ht="15" thickBot="1"/>
    <row r="7" spans="3:50" ht="15" thickBot="1">
      <c r="C7" s="433"/>
      <c r="D7" s="434" t="s">
        <v>261</v>
      </c>
      <c r="E7" s="434" t="s">
        <v>51</v>
      </c>
      <c r="F7" s="434" t="s">
        <v>52</v>
      </c>
      <c r="G7" s="434" t="s">
        <v>46</v>
      </c>
      <c r="H7" s="434" t="s">
        <v>47</v>
      </c>
      <c r="I7" s="434" t="s">
        <v>48</v>
      </c>
      <c r="J7" s="434" t="s">
        <v>49</v>
      </c>
      <c r="K7" s="434" t="s">
        <v>50</v>
      </c>
      <c r="L7" s="434" t="s">
        <v>110</v>
      </c>
      <c r="M7" s="434" t="s">
        <v>53</v>
      </c>
      <c r="N7" s="434" t="s">
        <v>206</v>
      </c>
      <c r="O7" s="435" t="s">
        <v>40</v>
      </c>
      <c r="P7" s="436" t="s">
        <v>41</v>
      </c>
      <c r="Q7" s="355"/>
      <c r="R7" s="355"/>
      <c r="T7" s="345"/>
      <c r="U7" s="346" t="s">
        <v>262</v>
      </c>
      <c r="V7" s="346" t="s">
        <v>51</v>
      </c>
      <c r="W7" s="346" t="s">
        <v>52</v>
      </c>
      <c r="X7" s="346" t="s">
        <v>46</v>
      </c>
      <c r="Y7" s="346" t="s">
        <v>47</v>
      </c>
      <c r="Z7" s="346" t="s">
        <v>48</v>
      </c>
      <c r="AA7" s="346" t="s">
        <v>49</v>
      </c>
      <c r="AB7" s="346" t="s">
        <v>50</v>
      </c>
      <c r="AC7" s="346" t="s">
        <v>110</v>
      </c>
      <c r="AD7" s="346" t="s">
        <v>53</v>
      </c>
      <c r="AE7" s="346" t="s">
        <v>54</v>
      </c>
      <c r="AF7" s="347" t="s">
        <v>40</v>
      </c>
      <c r="AG7" s="348" t="s">
        <v>41</v>
      </c>
      <c r="AH7" s="423"/>
      <c r="AI7" s="355"/>
      <c r="AK7" s="431"/>
      <c r="AL7" s="346" t="s">
        <v>262</v>
      </c>
      <c r="AM7" s="346" t="s">
        <v>51</v>
      </c>
      <c r="AN7" s="346" t="s">
        <v>52</v>
      </c>
      <c r="AO7" s="346" t="s">
        <v>46</v>
      </c>
      <c r="AP7" s="346" t="s">
        <v>47</v>
      </c>
      <c r="AQ7" s="346" t="s">
        <v>48</v>
      </c>
      <c r="AR7" s="346" t="s">
        <v>49</v>
      </c>
      <c r="AS7" s="346" t="s">
        <v>50</v>
      </c>
      <c r="AT7" s="346" t="s">
        <v>110</v>
      </c>
      <c r="AU7" s="346" t="s">
        <v>53</v>
      </c>
      <c r="AV7" s="346" t="s">
        <v>206</v>
      </c>
      <c r="AW7" s="432" t="s">
        <v>40</v>
      </c>
      <c r="AX7" s="348" t="s">
        <v>41</v>
      </c>
    </row>
    <row r="8" spans="3:50">
      <c r="C8" s="437" t="s">
        <v>21</v>
      </c>
      <c r="D8" s="438"/>
      <c r="E8" s="439"/>
      <c r="F8" s="440"/>
      <c r="G8" s="438">
        <v>262898</v>
      </c>
      <c r="H8" s="438">
        <v>368632</v>
      </c>
      <c r="I8" s="438">
        <v>393196</v>
      </c>
      <c r="J8" s="438">
        <v>427119</v>
      </c>
      <c r="K8" s="441">
        <v>474608</v>
      </c>
      <c r="L8" s="439"/>
      <c r="M8" s="439"/>
      <c r="N8" s="441">
        <v>141710</v>
      </c>
      <c r="O8" s="439"/>
      <c r="P8" s="442">
        <v>1154258</v>
      </c>
      <c r="Q8" s="25"/>
      <c r="R8" s="25">
        <f>SUM(G8:K8)</f>
        <v>1926453</v>
      </c>
      <c r="T8" s="349" t="s">
        <v>21</v>
      </c>
      <c r="U8" s="65"/>
      <c r="V8" s="54"/>
      <c r="W8" s="62"/>
      <c r="X8" s="359">
        <f>G8/$R8</f>
        <v>0.13646738332053779</v>
      </c>
      <c r="Y8" s="359">
        <f t="shared" ref="Y8:Y24" si="0">H8/$R8</f>
        <v>0.19135270883847152</v>
      </c>
      <c r="Z8" s="359">
        <f t="shared" ref="Z8:Z24" si="1">I8/$R8</f>
        <v>0.20410360387717738</v>
      </c>
      <c r="AA8" s="359">
        <f t="shared" ref="AA8:AA24" si="2">J8/$R8</f>
        <v>0.22171265013992036</v>
      </c>
      <c r="AB8" s="360">
        <f t="shared" ref="AB8:AB24" si="3">K8/$R8</f>
        <v>0.24636365382389291</v>
      </c>
      <c r="AC8" s="54"/>
      <c r="AD8" s="54"/>
      <c r="AE8" s="360"/>
      <c r="AF8" s="54"/>
      <c r="AG8" s="350"/>
      <c r="AH8" s="25"/>
      <c r="AI8" s="422">
        <f t="shared" ref="AI8:AI13" si="4">SUM(X8:AB8)</f>
        <v>1</v>
      </c>
      <c r="AK8" s="349" t="s">
        <v>21</v>
      </c>
      <c r="AL8" s="65"/>
      <c r="AM8" s="54"/>
      <c r="AN8" s="62"/>
      <c r="AO8" s="359">
        <f t="shared" ref="AO8:AO24" si="5">G8/G$34</f>
        <v>6.9608644988179147E-2</v>
      </c>
      <c r="AP8" s="359">
        <f t="shared" ref="AP8:AP24" si="6">H8/H$34</f>
        <v>4.4327077537153169E-2</v>
      </c>
      <c r="AQ8" s="359">
        <f t="shared" ref="AQ8:AQ24" si="7">I8/I$34</f>
        <v>2.9008125234927996E-2</v>
      </c>
      <c r="AR8" s="359">
        <f t="shared" ref="AR8:AR24" si="8">J8/J$34</f>
        <v>1.8053657173891846E-2</v>
      </c>
      <c r="AS8" s="360">
        <f t="shared" ref="AS8:AS24" si="9">K8/K$34</f>
        <v>5.3292549312911617E-3</v>
      </c>
      <c r="AT8" s="54"/>
      <c r="AU8" s="54"/>
      <c r="AV8" s="360">
        <f>N8/N$34</f>
        <v>8.5875953817874263E-3</v>
      </c>
      <c r="AW8" s="54"/>
      <c r="AX8" s="430">
        <f t="shared" ref="AW8:AX12" si="10">P8/P$34</f>
        <v>1.8392989840766014E-2</v>
      </c>
    </row>
    <row r="9" spans="3:50">
      <c r="C9" s="437" t="s">
        <v>22</v>
      </c>
      <c r="D9" s="443"/>
      <c r="E9" s="444"/>
      <c r="F9" s="445"/>
      <c r="G9" s="443">
        <v>59891</v>
      </c>
      <c r="H9" s="443">
        <v>61396</v>
      </c>
      <c r="I9" s="443">
        <v>49939</v>
      </c>
      <c r="J9" s="443">
        <v>104086</v>
      </c>
      <c r="K9" s="446">
        <v>142617</v>
      </c>
      <c r="L9" s="444"/>
      <c r="M9" s="444"/>
      <c r="N9" s="446"/>
      <c r="O9" s="444"/>
      <c r="P9" s="447">
        <v>672980</v>
      </c>
      <c r="Q9" s="25"/>
      <c r="R9" s="25">
        <f t="shared" ref="R9:R24" si="11">SUM(G9:K9)</f>
        <v>417929</v>
      </c>
      <c r="T9" s="349" t="s">
        <v>22</v>
      </c>
      <c r="U9" s="73"/>
      <c r="V9" s="56"/>
      <c r="W9" s="57"/>
      <c r="X9" s="361">
        <f>G9/$R9</f>
        <v>0.14330424545796056</v>
      </c>
      <c r="Y9" s="361">
        <f t="shared" si="0"/>
        <v>0.14690533559528055</v>
      </c>
      <c r="Z9" s="361">
        <f t="shared" si="1"/>
        <v>0.11949158828413439</v>
      </c>
      <c r="AA9" s="361">
        <f t="shared" si="2"/>
        <v>0.24905187244723387</v>
      </c>
      <c r="AB9" s="362">
        <f t="shared" si="3"/>
        <v>0.34124695821539064</v>
      </c>
      <c r="AC9" s="56"/>
      <c r="AD9" s="56"/>
      <c r="AE9" s="362"/>
      <c r="AF9" s="56"/>
      <c r="AG9" s="132"/>
      <c r="AH9" s="25"/>
      <c r="AI9" s="422">
        <f t="shared" si="4"/>
        <v>1</v>
      </c>
      <c r="AK9" s="349" t="s">
        <v>22</v>
      </c>
      <c r="AL9" s="73"/>
      <c r="AM9" s="56"/>
      <c r="AN9" s="57"/>
      <c r="AO9" s="361">
        <f t="shared" si="5"/>
        <v>1.5857600122431655E-2</v>
      </c>
      <c r="AP9" s="361">
        <f t="shared" si="6"/>
        <v>7.382715696062892E-3</v>
      </c>
      <c r="AQ9" s="361">
        <f t="shared" si="7"/>
        <v>3.6842611982499042E-3</v>
      </c>
      <c r="AR9" s="361">
        <f t="shared" si="8"/>
        <v>4.3995536620981658E-3</v>
      </c>
      <c r="AS9" s="362">
        <f t="shared" si="9"/>
        <v>1.6014107443109928E-3</v>
      </c>
      <c r="AT9" s="56"/>
      <c r="AU9" s="56"/>
      <c r="AV9" s="362"/>
      <c r="AW9" s="56"/>
      <c r="AX9" s="375">
        <f t="shared" si="10"/>
        <v>1.07238713554844E-2</v>
      </c>
    </row>
    <row r="10" spans="3:50">
      <c r="C10" s="437" t="s">
        <v>23</v>
      </c>
      <c r="D10" s="444"/>
      <c r="E10" s="448"/>
      <c r="F10" s="449"/>
      <c r="G10" s="444">
        <v>0</v>
      </c>
      <c r="H10" s="444">
        <v>0</v>
      </c>
      <c r="I10" s="444">
        <v>0</v>
      </c>
      <c r="J10" s="444">
        <v>0</v>
      </c>
      <c r="K10" s="445">
        <v>0</v>
      </c>
      <c r="L10" s="448"/>
      <c r="M10" s="448"/>
      <c r="N10" s="445"/>
      <c r="O10" s="448">
        <v>25889227</v>
      </c>
      <c r="P10" s="450">
        <v>57592936</v>
      </c>
      <c r="Q10" s="25"/>
      <c r="R10" s="25">
        <f t="shared" si="11"/>
        <v>0</v>
      </c>
      <c r="T10" s="349" t="s">
        <v>23</v>
      </c>
      <c r="U10" s="56"/>
      <c r="V10" s="58"/>
      <c r="W10" s="59"/>
      <c r="X10" s="363"/>
      <c r="Y10" s="363"/>
      <c r="Z10" s="363"/>
      <c r="AA10" s="363"/>
      <c r="AB10" s="364"/>
      <c r="AC10" s="58"/>
      <c r="AD10" s="58"/>
      <c r="AE10" s="364"/>
      <c r="AF10" s="58"/>
      <c r="AG10" s="351"/>
      <c r="AH10" s="25"/>
      <c r="AI10" s="422">
        <f t="shared" si="4"/>
        <v>0</v>
      </c>
      <c r="AK10" s="349" t="s">
        <v>23</v>
      </c>
      <c r="AL10" s="56"/>
      <c r="AM10" s="58"/>
      <c r="AN10" s="59"/>
      <c r="AO10" s="363">
        <f t="shared" si="5"/>
        <v>0</v>
      </c>
      <c r="AP10" s="363">
        <f t="shared" si="6"/>
        <v>0</v>
      </c>
      <c r="AQ10" s="363">
        <f t="shared" si="7"/>
        <v>0</v>
      </c>
      <c r="AR10" s="363">
        <f t="shared" si="8"/>
        <v>0</v>
      </c>
      <c r="AS10" s="364">
        <f t="shared" si="9"/>
        <v>0</v>
      </c>
      <c r="AT10" s="58"/>
      <c r="AU10" s="58"/>
      <c r="AV10" s="364"/>
      <c r="AW10" s="367">
        <f t="shared" si="10"/>
        <v>0.99728813504478064</v>
      </c>
      <c r="AX10" s="374">
        <f t="shared" si="10"/>
        <v>0.91773787727517353</v>
      </c>
    </row>
    <row r="11" spans="3:50">
      <c r="C11" s="437" t="s">
        <v>24</v>
      </c>
      <c r="D11" s="443"/>
      <c r="E11" s="444"/>
      <c r="F11" s="445"/>
      <c r="G11" s="443">
        <v>977820</v>
      </c>
      <c r="H11" s="443">
        <v>1554259</v>
      </c>
      <c r="I11" s="443">
        <v>2056310</v>
      </c>
      <c r="J11" s="443">
        <v>2538644</v>
      </c>
      <c r="K11" s="446">
        <v>3176811</v>
      </c>
      <c r="L11" s="444"/>
      <c r="M11" s="444"/>
      <c r="N11" s="446"/>
      <c r="O11" s="444">
        <v>2923</v>
      </c>
      <c r="P11" s="447">
        <v>2001125</v>
      </c>
      <c r="Q11" s="25"/>
      <c r="R11" s="25">
        <f t="shared" si="11"/>
        <v>10303844</v>
      </c>
      <c r="T11" s="349" t="s">
        <v>24</v>
      </c>
      <c r="U11" s="73"/>
      <c r="V11" s="56"/>
      <c r="W11" s="57"/>
      <c r="X11" s="361">
        <f>G11/$R11</f>
        <v>9.4898564069875277E-2</v>
      </c>
      <c r="Y11" s="361">
        <f t="shared" si="0"/>
        <v>0.15084263698091702</v>
      </c>
      <c r="Z11" s="361">
        <f t="shared" si="1"/>
        <v>0.19956726829326996</v>
      </c>
      <c r="AA11" s="361">
        <f t="shared" si="2"/>
        <v>0.24637834190812671</v>
      </c>
      <c r="AB11" s="362">
        <f t="shared" si="3"/>
        <v>0.308313188747811</v>
      </c>
      <c r="AC11" s="56"/>
      <c r="AD11" s="56"/>
      <c r="AE11" s="362"/>
      <c r="AF11" s="56"/>
      <c r="AG11" s="132"/>
      <c r="AH11" s="25"/>
      <c r="AI11" s="422">
        <f t="shared" si="4"/>
        <v>0.99999999999999989</v>
      </c>
      <c r="AK11" s="349" t="s">
        <v>24</v>
      </c>
      <c r="AL11" s="73"/>
      <c r="AM11" s="56"/>
      <c r="AN11" s="57"/>
      <c r="AO11" s="361">
        <f t="shared" si="5"/>
        <v>0.25890164718765962</v>
      </c>
      <c r="AP11" s="361">
        <f t="shared" si="6"/>
        <v>0.18689576381274048</v>
      </c>
      <c r="AQ11" s="361">
        <f t="shared" si="7"/>
        <v>0.15170474267753178</v>
      </c>
      <c r="AR11" s="361">
        <f t="shared" si="8"/>
        <v>0.10730454150379048</v>
      </c>
      <c r="AS11" s="362">
        <f t="shared" si="9"/>
        <v>3.5671618867633939E-2</v>
      </c>
      <c r="AT11" s="56"/>
      <c r="AU11" s="56"/>
      <c r="AV11" s="362"/>
      <c r="AW11" s="363">
        <f t="shared" si="10"/>
        <v>1.1259792417656556E-4</v>
      </c>
      <c r="AX11" s="375">
        <f t="shared" si="10"/>
        <v>3.1887733760652202E-2</v>
      </c>
    </row>
    <row r="12" spans="3:50">
      <c r="C12" s="437" t="s">
        <v>25</v>
      </c>
      <c r="D12" s="444"/>
      <c r="E12" s="448"/>
      <c r="F12" s="449"/>
      <c r="G12" s="444">
        <v>787285</v>
      </c>
      <c r="H12" s="444">
        <v>1375341</v>
      </c>
      <c r="I12" s="444">
        <v>2123707</v>
      </c>
      <c r="J12" s="444">
        <v>3227548</v>
      </c>
      <c r="K12" s="445">
        <v>7541758</v>
      </c>
      <c r="L12" s="448"/>
      <c r="M12" s="448"/>
      <c r="N12" s="445">
        <v>3343538</v>
      </c>
      <c r="O12" s="448">
        <v>67476</v>
      </c>
      <c r="P12" s="450"/>
      <c r="Q12" s="25"/>
      <c r="R12" s="25">
        <f t="shared" si="11"/>
        <v>15055639</v>
      </c>
      <c r="T12" s="349" t="s">
        <v>25</v>
      </c>
      <c r="U12" s="56"/>
      <c r="V12" s="58"/>
      <c r="W12" s="59"/>
      <c r="X12" s="363">
        <f>G12/$R12</f>
        <v>5.2291702796540218E-2</v>
      </c>
      <c r="Y12" s="363">
        <f t="shared" si="0"/>
        <v>9.1350556426067334E-2</v>
      </c>
      <c r="Z12" s="363">
        <f t="shared" si="1"/>
        <v>0.14105724771960859</v>
      </c>
      <c r="AA12" s="363">
        <f t="shared" si="2"/>
        <v>0.21437469376092241</v>
      </c>
      <c r="AB12" s="364">
        <f t="shared" si="3"/>
        <v>0.50092579929686143</v>
      </c>
      <c r="AC12" s="58"/>
      <c r="AD12" s="58"/>
      <c r="AE12" s="364"/>
      <c r="AF12" s="58"/>
      <c r="AG12" s="351"/>
      <c r="AH12" s="25"/>
      <c r="AI12" s="422">
        <f t="shared" si="4"/>
        <v>1</v>
      </c>
      <c r="AK12" s="349" t="s">
        <v>25</v>
      </c>
      <c r="AL12" s="56"/>
      <c r="AM12" s="58"/>
      <c r="AN12" s="59"/>
      <c r="AO12" s="363">
        <f t="shared" si="5"/>
        <v>0.20845286791652512</v>
      </c>
      <c r="AP12" s="363">
        <f t="shared" si="6"/>
        <v>0.16538132106552275</v>
      </c>
      <c r="AQ12" s="363">
        <f t="shared" si="7"/>
        <v>0.15667697183667492</v>
      </c>
      <c r="AR12" s="363">
        <f t="shared" si="8"/>
        <v>0.13642344429603992</v>
      </c>
      <c r="AS12" s="364">
        <f t="shared" si="9"/>
        <v>8.4684520724691889E-2</v>
      </c>
      <c r="AT12" s="58"/>
      <c r="AU12" s="58"/>
      <c r="AV12" s="364">
        <f>N12/N$34</f>
        <v>0.20261768038692235</v>
      </c>
      <c r="AW12" s="367">
        <f t="shared" si="10"/>
        <v>2.5992670310427432E-3</v>
      </c>
      <c r="AX12" s="351"/>
    </row>
    <row r="13" spans="3:50">
      <c r="C13" s="437" t="s">
        <v>26</v>
      </c>
      <c r="D13" s="443"/>
      <c r="E13" s="444"/>
      <c r="F13" s="445"/>
      <c r="G13" s="443">
        <v>29196</v>
      </c>
      <c r="H13" s="443">
        <v>55569</v>
      </c>
      <c r="I13" s="443">
        <v>87299</v>
      </c>
      <c r="J13" s="443">
        <v>197162</v>
      </c>
      <c r="K13" s="446">
        <v>484644</v>
      </c>
      <c r="L13" s="444"/>
      <c r="M13" s="444"/>
      <c r="N13" s="446"/>
      <c r="O13" s="444"/>
      <c r="P13" s="447"/>
      <c r="Q13" s="25"/>
      <c r="R13" s="25">
        <f t="shared" si="11"/>
        <v>853870</v>
      </c>
      <c r="T13" s="349" t="s">
        <v>26</v>
      </c>
      <c r="U13" s="73"/>
      <c r="V13" s="56"/>
      <c r="W13" s="57"/>
      <c r="X13" s="361">
        <f>G13/$R13</f>
        <v>3.4192558586201648E-2</v>
      </c>
      <c r="Y13" s="361">
        <f t="shared" si="0"/>
        <v>6.5078993289376608E-2</v>
      </c>
      <c r="Z13" s="361">
        <f t="shared" si="1"/>
        <v>0.10223921674259548</v>
      </c>
      <c r="AA13" s="361">
        <f t="shared" si="2"/>
        <v>0.23090400178013046</v>
      </c>
      <c r="AB13" s="362">
        <f t="shared" si="3"/>
        <v>0.56758522960169577</v>
      </c>
      <c r="AC13" s="56"/>
      <c r="AD13" s="56"/>
      <c r="AE13" s="362"/>
      <c r="AF13" s="56"/>
      <c r="AG13" s="132"/>
      <c r="AH13" s="25"/>
      <c r="AI13" s="422">
        <f t="shared" si="4"/>
        <v>1</v>
      </c>
      <c r="AK13" s="349" t="s">
        <v>26</v>
      </c>
      <c r="AL13" s="73"/>
      <c r="AM13" s="56"/>
      <c r="AN13" s="57"/>
      <c r="AO13" s="361">
        <f t="shared" si="5"/>
        <v>7.7303516918153748E-3</v>
      </c>
      <c r="AP13" s="361">
        <f t="shared" si="6"/>
        <v>6.6820334959039494E-3</v>
      </c>
      <c r="AQ13" s="361">
        <f t="shared" si="7"/>
        <v>6.4405037815338387E-3</v>
      </c>
      <c r="AR13" s="361">
        <f t="shared" si="8"/>
        <v>8.3337317134542458E-3</v>
      </c>
      <c r="AS13" s="362">
        <f t="shared" si="9"/>
        <v>5.4419466737195199E-3</v>
      </c>
      <c r="AT13" s="56"/>
      <c r="AU13" s="56"/>
      <c r="AV13" s="362"/>
      <c r="AW13" s="56"/>
      <c r="AX13" s="132"/>
    </row>
    <row r="14" spans="3:50">
      <c r="C14" s="437" t="s">
        <v>27</v>
      </c>
      <c r="D14" s="444"/>
      <c r="E14" s="448"/>
      <c r="F14" s="449"/>
      <c r="G14" s="444">
        <v>0</v>
      </c>
      <c r="H14" s="444">
        <v>0</v>
      </c>
      <c r="I14" s="444">
        <v>0</v>
      </c>
      <c r="J14" s="444">
        <v>0</v>
      </c>
      <c r="K14" s="445">
        <v>0</v>
      </c>
      <c r="L14" s="448"/>
      <c r="M14" s="448"/>
      <c r="N14" s="445">
        <v>13015565</v>
      </c>
      <c r="O14" s="448"/>
      <c r="P14" s="450"/>
      <c r="Q14" s="25"/>
      <c r="R14" s="25">
        <f t="shared" si="11"/>
        <v>0</v>
      </c>
      <c r="T14" s="349" t="s">
        <v>27</v>
      </c>
      <c r="U14" s="56"/>
      <c r="V14" s="58"/>
      <c r="W14" s="59"/>
      <c r="X14" s="363"/>
      <c r="Y14" s="363"/>
      <c r="Z14" s="363"/>
      <c r="AA14" s="363"/>
      <c r="AB14" s="364"/>
      <c r="AC14" s="58"/>
      <c r="AD14" s="58"/>
      <c r="AE14" s="364"/>
      <c r="AF14" s="58"/>
      <c r="AG14" s="351"/>
      <c r="AH14" s="25"/>
      <c r="AI14" s="422">
        <v>0</v>
      </c>
      <c r="AK14" s="349" t="s">
        <v>27</v>
      </c>
      <c r="AL14" s="56"/>
      <c r="AM14" s="58"/>
      <c r="AN14" s="59"/>
      <c r="AO14" s="363">
        <f t="shared" si="5"/>
        <v>0</v>
      </c>
      <c r="AP14" s="363">
        <f t="shared" si="6"/>
        <v>0</v>
      </c>
      <c r="AQ14" s="363">
        <f t="shared" si="7"/>
        <v>0</v>
      </c>
      <c r="AR14" s="363">
        <f t="shared" si="8"/>
        <v>0</v>
      </c>
      <c r="AS14" s="364">
        <f t="shared" si="9"/>
        <v>0</v>
      </c>
      <c r="AT14" s="58"/>
      <c r="AU14" s="58"/>
      <c r="AV14" s="364">
        <f>N14/N$34</f>
        <v>0.78874042682488221</v>
      </c>
      <c r="AW14" s="58"/>
      <c r="AX14" s="351"/>
    </row>
    <row r="15" spans="3:50">
      <c r="C15" s="437" t="s">
        <v>28</v>
      </c>
      <c r="D15" s="443"/>
      <c r="E15" s="444"/>
      <c r="F15" s="445"/>
      <c r="G15" s="443">
        <v>12162</v>
      </c>
      <c r="H15" s="443">
        <v>14670</v>
      </c>
      <c r="I15" s="443">
        <v>34643</v>
      </c>
      <c r="J15" s="443">
        <v>88102</v>
      </c>
      <c r="K15" s="446">
        <v>366441</v>
      </c>
      <c r="L15" s="444"/>
      <c r="M15" s="444"/>
      <c r="N15" s="446"/>
      <c r="O15" s="444"/>
      <c r="P15" s="447"/>
      <c r="Q15" s="25"/>
      <c r="R15" s="25">
        <f t="shared" si="11"/>
        <v>516018</v>
      </c>
      <c r="T15" s="349" t="s">
        <v>28</v>
      </c>
      <c r="U15" s="73"/>
      <c r="V15" s="56"/>
      <c r="W15" s="57"/>
      <c r="X15" s="361">
        <f t="shared" ref="X15:X25" si="12">G15/$R15</f>
        <v>2.356894526935107E-2</v>
      </c>
      <c r="Y15" s="361">
        <f t="shared" si="0"/>
        <v>2.8429240840435799E-2</v>
      </c>
      <c r="Z15" s="361">
        <f t="shared" si="1"/>
        <v>6.7135254971725788E-2</v>
      </c>
      <c r="AA15" s="361">
        <f t="shared" si="2"/>
        <v>0.1707343542279533</v>
      </c>
      <c r="AB15" s="362">
        <f t="shared" si="3"/>
        <v>0.71013220469053406</v>
      </c>
      <c r="AC15" s="56"/>
      <c r="AD15" s="56"/>
      <c r="AE15" s="75"/>
      <c r="AF15" s="56"/>
      <c r="AG15" s="132"/>
      <c r="AH15" s="25"/>
      <c r="AI15" s="422">
        <f t="shared" ref="AI15:AI24" si="13">SUM(X15:AB15)</f>
        <v>1</v>
      </c>
      <c r="AK15" s="349" t="s">
        <v>28</v>
      </c>
      <c r="AL15" s="73"/>
      <c r="AM15" s="56"/>
      <c r="AN15" s="57"/>
      <c r="AO15" s="361">
        <f t="shared" si="5"/>
        <v>3.2201855485634538E-3</v>
      </c>
      <c r="AP15" s="361">
        <f t="shared" si="6"/>
        <v>1.764030869457988E-3</v>
      </c>
      <c r="AQ15" s="361">
        <f t="shared" si="7"/>
        <v>2.5557952840659891E-3</v>
      </c>
      <c r="AR15" s="361">
        <f t="shared" si="8"/>
        <v>3.7239347917892188E-3</v>
      </c>
      <c r="AS15" s="362">
        <f t="shared" si="9"/>
        <v>4.1146746499790658E-3</v>
      </c>
      <c r="AT15" s="56"/>
      <c r="AU15" s="56"/>
      <c r="AV15" s="75"/>
      <c r="AW15" s="56"/>
      <c r="AX15" s="132"/>
    </row>
    <row r="16" spans="3:50">
      <c r="C16" s="437" t="s">
        <v>29</v>
      </c>
      <c r="D16" s="444"/>
      <c r="E16" s="448"/>
      <c r="F16" s="449"/>
      <c r="G16" s="444">
        <v>73236</v>
      </c>
      <c r="H16" s="444">
        <v>156962</v>
      </c>
      <c r="I16" s="444">
        <v>327122</v>
      </c>
      <c r="J16" s="444">
        <v>595053</v>
      </c>
      <c r="K16" s="445">
        <v>1474996</v>
      </c>
      <c r="L16" s="448"/>
      <c r="M16" s="448"/>
      <c r="N16" s="445"/>
      <c r="O16" s="448"/>
      <c r="P16" s="450">
        <v>441217</v>
      </c>
      <c r="Q16" s="25"/>
      <c r="R16" s="25">
        <f t="shared" si="11"/>
        <v>2627369</v>
      </c>
      <c r="T16" s="349" t="s">
        <v>29</v>
      </c>
      <c r="U16" s="56"/>
      <c r="V16" s="58"/>
      <c r="W16" s="59"/>
      <c r="X16" s="363">
        <f t="shared" si="12"/>
        <v>2.7874272703986382E-2</v>
      </c>
      <c r="Y16" s="363">
        <f t="shared" si="0"/>
        <v>5.9741132669221569E-2</v>
      </c>
      <c r="Z16" s="363">
        <f t="shared" si="1"/>
        <v>0.1245055414751411</v>
      </c>
      <c r="AA16" s="363">
        <f t="shared" si="2"/>
        <v>0.22648246211323952</v>
      </c>
      <c r="AB16" s="364">
        <f t="shared" si="3"/>
        <v>0.56139659103841144</v>
      </c>
      <c r="AC16" s="58"/>
      <c r="AD16" s="58"/>
      <c r="AE16" s="57"/>
      <c r="AF16" s="58"/>
      <c r="AG16" s="351"/>
      <c r="AH16" s="25"/>
      <c r="AI16" s="422">
        <f t="shared" si="13"/>
        <v>1</v>
      </c>
      <c r="AK16" s="349" t="s">
        <v>29</v>
      </c>
      <c r="AL16" s="56"/>
      <c r="AM16" s="58"/>
      <c r="AN16" s="59"/>
      <c r="AO16" s="363">
        <f t="shared" si="5"/>
        <v>1.9391013717693889E-2</v>
      </c>
      <c r="AP16" s="363">
        <f t="shared" si="6"/>
        <v>1.8874288570679257E-2</v>
      </c>
      <c r="AQ16" s="363">
        <f t="shared" si="7"/>
        <v>2.4133500704737881E-2</v>
      </c>
      <c r="AR16" s="363">
        <f t="shared" si="8"/>
        <v>2.515196669381569E-2</v>
      </c>
      <c r="AS16" s="364">
        <f t="shared" si="9"/>
        <v>1.6562362426749525E-2</v>
      </c>
      <c r="AT16" s="58"/>
      <c r="AU16" s="58"/>
      <c r="AV16" s="57"/>
      <c r="AW16" s="58"/>
      <c r="AX16" s="374">
        <f t="shared" ref="AX16" si="14">P16/P$34</f>
        <v>7.0307503162839319E-3</v>
      </c>
    </row>
    <row r="17" spans="3:52">
      <c r="C17" s="437" t="s">
        <v>30</v>
      </c>
      <c r="D17" s="443"/>
      <c r="E17" s="444"/>
      <c r="F17" s="445"/>
      <c r="G17" s="443">
        <v>248437</v>
      </c>
      <c r="H17" s="443">
        <v>568137</v>
      </c>
      <c r="I17" s="443">
        <v>941219</v>
      </c>
      <c r="J17" s="443">
        <v>1488860</v>
      </c>
      <c r="K17" s="446">
        <v>2654228</v>
      </c>
      <c r="L17" s="444"/>
      <c r="M17" s="444"/>
      <c r="N17" s="446"/>
      <c r="O17" s="444"/>
      <c r="P17" s="447"/>
      <c r="Q17" s="25"/>
      <c r="R17" s="25">
        <f t="shared" si="11"/>
        <v>5900881</v>
      </c>
      <c r="T17" s="349" t="s">
        <v>30</v>
      </c>
      <c r="U17" s="73"/>
      <c r="V17" s="56"/>
      <c r="W17" s="57"/>
      <c r="X17" s="361">
        <f t="shared" si="12"/>
        <v>4.2101679393297377E-2</v>
      </c>
      <c r="Y17" s="361">
        <f t="shared" si="0"/>
        <v>9.6280030049750193E-2</v>
      </c>
      <c r="Z17" s="361">
        <f t="shared" si="1"/>
        <v>0.15950482648268963</v>
      </c>
      <c r="AA17" s="361">
        <f t="shared" si="2"/>
        <v>0.25231147687946937</v>
      </c>
      <c r="AB17" s="362">
        <f t="shared" si="3"/>
        <v>0.44980198719479347</v>
      </c>
      <c r="AC17" s="56"/>
      <c r="AD17" s="56"/>
      <c r="AE17" s="75"/>
      <c r="AF17" s="56"/>
      <c r="AG17" s="132"/>
      <c r="AH17" s="25"/>
      <c r="AI17" s="422">
        <f t="shared" si="13"/>
        <v>1</v>
      </c>
      <c r="AK17" s="349" t="s">
        <v>30</v>
      </c>
      <c r="AL17" s="73"/>
      <c r="AM17" s="56"/>
      <c r="AN17" s="57"/>
      <c r="AO17" s="361">
        <f t="shared" si="5"/>
        <v>6.5779743227138518E-2</v>
      </c>
      <c r="AP17" s="361">
        <f t="shared" si="6"/>
        <v>6.831705562926059E-2</v>
      </c>
      <c r="AQ17" s="361">
        <f t="shared" si="7"/>
        <v>6.9438647965629596E-2</v>
      </c>
      <c r="AR17" s="361">
        <f t="shared" si="8"/>
        <v>6.2931801254265465E-2</v>
      </c>
      <c r="AS17" s="362">
        <f t="shared" si="9"/>
        <v>2.9803664619583062E-2</v>
      </c>
      <c r="AT17" s="56"/>
      <c r="AU17" s="56"/>
      <c r="AV17" s="75"/>
      <c r="AW17" s="56"/>
      <c r="AX17" s="375"/>
    </row>
    <row r="18" spans="3:52">
      <c r="C18" s="437" t="s">
        <v>31</v>
      </c>
      <c r="D18" s="444"/>
      <c r="E18" s="448"/>
      <c r="F18" s="449"/>
      <c r="G18" s="444">
        <v>150</v>
      </c>
      <c r="H18" s="444">
        <v>28</v>
      </c>
      <c r="I18" s="444">
        <v>6661</v>
      </c>
      <c r="J18" s="444">
        <v>7715</v>
      </c>
      <c r="K18" s="445">
        <v>189034</v>
      </c>
      <c r="L18" s="448"/>
      <c r="M18" s="448"/>
      <c r="N18" s="445"/>
      <c r="O18" s="448"/>
      <c r="P18" s="450">
        <v>892806</v>
      </c>
      <c r="Q18" s="25"/>
      <c r="R18" s="25">
        <f t="shared" si="11"/>
        <v>203588</v>
      </c>
      <c r="T18" s="349" t="s">
        <v>31</v>
      </c>
      <c r="U18" s="56"/>
      <c r="V18" s="58"/>
      <c r="W18" s="59"/>
      <c r="X18" s="363">
        <f t="shared" si="12"/>
        <v>7.3678212861268838E-4</v>
      </c>
      <c r="Y18" s="363">
        <f t="shared" si="0"/>
        <v>1.3753266400770182E-4</v>
      </c>
      <c r="Z18" s="363">
        <f t="shared" si="1"/>
        <v>3.2718038391260779E-2</v>
      </c>
      <c r="AA18" s="363">
        <f t="shared" si="2"/>
        <v>3.7895160814979269E-2</v>
      </c>
      <c r="AB18" s="364">
        <f t="shared" si="3"/>
        <v>0.92851248600113956</v>
      </c>
      <c r="AC18" s="58"/>
      <c r="AD18" s="58"/>
      <c r="AE18" s="57"/>
      <c r="AF18" s="58"/>
      <c r="AG18" s="351"/>
      <c r="AH18" s="25"/>
      <c r="AI18" s="422">
        <f t="shared" si="13"/>
        <v>1</v>
      </c>
      <c r="AK18" s="349" t="s">
        <v>31</v>
      </c>
      <c r="AL18" s="56"/>
      <c r="AM18" s="58"/>
      <c r="AN18" s="59"/>
      <c r="AO18" s="363">
        <f t="shared" si="5"/>
        <v>3.9716151314300117E-5</v>
      </c>
      <c r="AP18" s="363">
        <f t="shared" si="6"/>
        <v>3.3669300848550554E-6</v>
      </c>
      <c r="AQ18" s="363">
        <f t="shared" si="7"/>
        <v>4.9141680533335886E-4</v>
      </c>
      <c r="AR18" s="363">
        <f t="shared" si="8"/>
        <v>3.2610107510219771E-4</v>
      </c>
      <c r="AS18" s="364">
        <f t="shared" si="9"/>
        <v>2.1226156674175184E-3</v>
      </c>
      <c r="AT18" s="58"/>
      <c r="AU18" s="58"/>
      <c r="AV18" s="57"/>
      <c r="AW18" s="58"/>
      <c r="AX18" s="374">
        <f t="shared" ref="AX18" si="15">P18/P$34</f>
        <v>1.4226777451639878E-2</v>
      </c>
    </row>
    <row r="19" spans="3:52">
      <c r="C19" s="437" t="s">
        <v>32</v>
      </c>
      <c r="D19" s="443"/>
      <c r="E19" s="444"/>
      <c r="F19" s="445"/>
      <c r="G19" s="443">
        <v>521855</v>
      </c>
      <c r="H19" s="443">
        <v>154697</v>
      </c>
      <c r="I19" s="443">
        <v>554044</v>
      </c>
      <c r="J19" s="443">
        <v>1305300</v>
      </c>
      <c r="K19" s="446">
        <v>9876467</v>
      </c>
      <c r="L19" s="444"/>
      <c r="M19" s="444"/>
      <c r="N19" s="446"/>
      <c r="O19" s="444"/>
      <c r="P19" s="447"/>
      <c r="Q19" s="25"/>
      <c r="R19" s="25">
        <f t="shared" si="11"/>
        <v>12412363</v>
      </c>
      <c r="T19" s="349" t="s">
        <v>32</v>
      </c>
      <c r="U19" s="73"/>
      <c r="V19" s="56"/>
      <c r="W19" s="57"/>
      <c r="X19" s="361">
        <f t="shared" si="12"/>
        <v>4.2043162933600962E-2</v>
      </c>
      <c r="Y19" s="361">
        <f t="shared" si="0"/>
        <v>1.2463138565960406E-2</v>
      </c>
      <c r="Z19" s="361">
        <f t="shared" si="1"/>
        <v>4.463646446691899E-2</v>
      </c>
      <c r="AA19" s="361">
        <f t="shared" si="2"/>
        <v>0.10516128153841456</v>
      </c>
      <c r="AB19" s="362">
        <f t="shared" si="3"/>
        <v>0.79569595249510505</v>
      </c>
      <c r="AC19" s="56"/>
      <c r="AD19" s="56"/>
      <c r="AE19" s="75"/>
      <c r="AF19" s="56"/>
      <c r="AG19" s="132"/>
      <c r="AH19" s="25"/>
      <c r="AI19" s="422">
        <f t="shared" si="13"/>
        <v>1</v>
      </c>
      <c r="AK19" s="349" t="s">
        <v>32</v>
      </c>
      <c r="AL19" s="73"/>
      <c r="AM19" s="56"/>
      <c r="AN19" s="57"/>
      <c r="AO19" s="361">
        <f t="shared" si="5"/>
        <v>0.13817381429416059</v>
      </c>
      <c r="AP19" s="361">
        <f t="shared" si="6"/>
        <v>1.8601927976315089E-2</v>
      </c>
      <c r="AQ19" s="361">
        <f t="shared" si="7"/>
        <v>4.0874723388997974E-2</v>
      </c>
      <c r="AR19" s="361">
        <f t="shared" si="8"/>
        <v>5.5173004968360168E-2</v>
      </c>
      <c r="AS19" s="362">
        <f t="shared" si="9"/>
        <v>0.1109003861365262</v>
      </c>
      <c r="AT19" s="56"/>
      <c r="AU19" s="56"/>
      <c r="AV19" s="75"/>
      <c r="AW19" s="56"/>
      <c r="AX19" s="132"/>
    </row>
    <row r="20" spans="3:52">
      <c r="C20" s="437" t="s">
        <v>33</v>
      </c>
      <c r="D20" s="444"/>
      <c r="E20" s="448"/>
      <c r="F20" s="449"/>
      <c r="G20" s="444">
        <v>364</v>
      </c>
      <c r="H20" s="444">
        <v>347</v>
      </c>
      <c r="I20" s="444">
        <v>1734</v>
      </c>
      <c r="J20" s="444">
        <v>2272</v>
      </c>
      <c r="K20" s="445">
        <v>16203</v>
      </c>
      <c r="L20" s="448">
        <v>13263699</v>
      </c>
      <c r="M20" s="448"/>
      <c r="N20" s="445"/>
      <c r="O20" s="448"/>
      <c r="P20" s="450"/>
      <c r="Q20" s="25"/>
      <c r="R20" s="25">
        <f t="shared" si="11"/>
        <v>20920</v>
      </c>
      <c r="T20" s="349" t="s">
        <v>33</v>
      </c>
      <c r="U20" s="56"/>
      <c r="V20" s="58"/>
      <c r="W20" s="59"/>
      <c r="X20" s="363">
        <f t="shared" si="12"/>
        <v>1.7399617590822179E-2</v>
      </c>
      <c r="Y20" s="363">
        <f t="shared" si="0"/>
        <v>1.6586998087954111E-2</v>
      </c>
      <c r="Z20" s="363">
        <f t="shared" si="1"/>
        <v>8.2887189292543018E-2</v>
      </c>
      <c r="AA20" s="363">
        <f t="shared" si="2"/>
        <v>0.10860420650095602</v>
      </c>
      <c r="AB20" s="364">
        <f t="shared" si="3"/>
        <v>0.77452198852772469</v>
      </c>
      <c r="AC20" s="58"/>
      <c r="AD20" s="58"/>
      <c r="AE20" s="57"/>
      <c r="AF20" s="58"/>
      <c r="AG20" s="351"/>
      <c r="AH20" s="25"/>
      <c r="AI20" s="422">
        <f t="shared" si="13"/>
        <v>1</v>
      </c>
      <c r="AK20" s="349" t="s">
        <v>33</v>
      </c>
      <c r="AL20" s="56"/>
      <c r="AM20" s="58"/>
      <c r="AN20" s="59"/>
      <c r="AO20" s="363">
        <f t="shared" si="5"/>
        <v>9.6377860522701614E-5</v>
      </c>
      <c r="AP20" s="363">
        <f t="shared" si="6"/>
        <v>4.1725883551596583E-5</v>
      </c>
      <c r="AQ20" s="363">
        <f t="shared" si="7"/>
        <v>1.2792624837832823E-4</v>
      </c>
      <c r="AR20" s="363">
        <f t="shared" si="8"/>
        <v>9.6033913497367885E-5</v>
      </c>
      <c r="AS20" s="364">
        <f t="shared" si="9"/>
        <v>1.8193944824299358E-4</v>
      </c>
      <c r="AT20" s="367">
        <f>L20/L$34</f>
        <v>0.6767921264184944</v>
      </c>
      <c r="AU20" s="58"/>
      <c r="AV20" s="57"/>
      <c r="AW20" s="58"/>
      <c r="AX20" s="351"/>
    </row>
    <row r="21" spans="3:52">
      <c r="C21" s="437" t="s">
        <v>34</v>
      </c>
      <c r="D21" s="443"/>
      <c r="E21" s="444"/>
      <c r="F21" s="445"/>
      <c r="G21" s="443">
        <v>60444</v>
      </c>
      <c r="H21" s="443">
        <v>125220</v>
      </c>
      <c r="I21" s="443">
        <v>212569</v>
      </c>
      <c r="J21" s="443">
        <v>253758</v>
      </c>
      <c r="K21" s="446">
        <v>975208</v>
      </c>
      <c r="L21" s="444">
        <v>4731172</v>
      </c>
      <c r="M21" s="444"/>
      <c r="N21" s="446"/>
      <c r="O21" s="444"/>
      <c r="P21" s="447"/>
      <c r="Q21" s="25"/>
      <c r="R21" s="25">
        <f t="shared" si="11"/>
        <v>1627199</v>
      </c>
      <c r="T21" s="349" t="s">
        <v>34</v>
      </c>
      <c r="U21" s="73"/>
      <c r="V21" s="56"/>
      <c r="W21" s="57"/>
      <c r="X21" s="361">
        <f t="shared" si="12"/>
        <v>3.714604052731104E-2</v>
      </c>
      <c r="Y21" s="361">
        <f t="shared" si="0"/>
        <v>7.6954324578616382E-2</v>
      </c>
      <c r="Z21" s="361">
        <f t="shared" si="1"/>
        <v>0.1306349131237175</v>
      </c>
      <c r="AA21" s="361">
        <f t="shared" si="2"/>
        <v>0.15594773595608158</v>
      </c>
      <c r="AB21" s="362">
        <f t="shared" si="3"/>
        <v>0.59931698581427351</v>
      </c>
      <c r="AC21" s="56"/>
      <c r="AD21" s="56"/>
      <c r="AE21" s="75"/>
      <c r="AF21" s="56"/>
      <c r="AG21" s="132"/>
      <c r="AH21" s="25"/>
      <c r="AI21" s="422">
        <f t="shared" si="13"/>
        <v>1</v>
      </c>
      <c r="AK21" s="349" t="s">
        <v>34</v>
      </c>
      <c r="AL21" s="73"/>
      <c r="AM21" s="56"/>
      <c r="AN21" s="57"/>
      <c r="AO21" s="361">
        <f t="shared" si="5"/>
        <v>1.6004020333610376E-2</v>
      </c>
      <c r="AP21" s="361">
        <f t="shared" si="6"/>
        <v>1.5057392329483931E-2</v>
      </c>
      <c r="AQ21" s="361">
        <f t="shared" si="7"/>
        <v>1.5682326811725981E-2</v>
      </c>
      <c r="AR21" s="361">
        <f t="shared" si="8"/>
        <v>1.0725956787528643E-2</v>
      </c>
      <c r="AS21" s="362">
        <f t="shared" si="9"/>
        <v>1.0950367551820854E-2</v>
      </c>
      <c r="AT21" s="363">
        <f t="shared" ref="AT21:AT22" si="16">L21/L$34</f>
        <v>0.24141229066881276</v>
      </c>
      <c r="AU21" s="56"/>
      <c r="AV21" s="75"/>
      <c r="AW21" s="56"/>
      <c r="AX21" s="132"/>
    </row>
    <row r="22" spans="3:52">
      <c r="C22" s="437" t="s">
        <v>35</v>
      </c>
      <c r="D22" s="444"/>
      <c r="E22" s="448"/>
      <c r="F22" s="449"/>
      <c r="G22" s="444">
        <v>69154</v>
      </c>
      <c r="H22" s="444">
        <v>84031</v>
      </c>
      <c r="I22" s="444">
        <v>160228</v>
      </c>
      <c r="J22" s="444">
        <v>387367</v>
      </c>
      <c r="K22" s="445">
        <v>962665</v>
      </c>
      <c r="L22" s="448">
        <v>3372331</v>
      </c>
      <c r="M22" s="448"/>
      <c r="N22" s="445"/>
      <c r="O22" s="448"/>
      <c r="P22" s="450"/>
      <c r="Q22" s="25"/>
      <c r="R22" s="25">
        <f t="shared" si="11"/>
        <v>1663445</v>
      </c>
      <c r="T22" s="349" t="s">
        <v>35</v>
      </c>
      <c r="U22" s="56"/>
      <c r="V22" s="58"/>
      <c r="W22" s="59"/>
      <c r="X22" s="363">
        <f t="shared" si="12"/>
        <v>4.157276014536098E-2</v>
      </c>
      <c r="Y22" s="363">
        <f t="shared" si="0"/>
        <v>5.0516247907204624E-2</v>
      </c>
      <c r="Z22" s="363">
        <f t="shared" si="1"/>
        <v>9.6322992344201344E-2</v>
      </c>
      <c r="AA22" s="363">
        <f t="shared" si="2"/>
        <v>0.23287033836405771</v>
      </c>
      <c r="AB22" s="364">
        <f t="shared" si="3"/>
        <v>0.57871766123917534</v>
      </c>
      <c r="AC22" s="58"/>
      <c r="AD22" s="58"/>
      <c r="AE22" s="57"/>
      <c r="AF22" s="58"/>
      <c r="AG22" s="351"/>
      <c r="AH22" s="25"/>
      <c r="AI22" s="422">
        <f t="shared" si="13"/>
        <v>1</v>
      </c>
      <c r="AK22" s="349" t="s">
        <v>35</v>
      </c>
      <c r="AL22" s="56"/>
      <c r="AM22" s="58"/>
      <c r="AN22" s="59"/>
      <c r="AO22" s="363">
        <f t="shared" si="5"/>
        <v>1.8310204853260736E-2</v>
      </c>
      <c r="AP22" s="363">
        <f t="shared" si="6"/>
        <v>1.0104517927159114E-2</v>
      </c>
      <c r="AQ22" s="363">
        <f t="shared" si="7"/>
        <v>1.1820857511627899E-2</v>
      </c>
      <c r="AR22" s="363">
        <f t="shared" si="8"/>
        <v>1.6373401835270644E-2</v>
      </c>
      <c r="AS22" s="364">
        <f t="shared" si="9"/>
        <v>1.0809525331286885E-2</v>
      </c>
      <c r="AT22" s="367">
        <f t="shared" si="16"/>
        <v>0.17207621105371945</v>
      </c>
      <c r="AU22" s="58"/>
      <c r="AV22" s="57"/>
      <c r="AW22" s="58"/>
      <c r="AX22" s="351"/>
    </row>
    <row r="23" spans="3:52">
      <c r="C23" s="437" t="s">
        <v>36</v>
      </c>
      <c r="D23" s="443"/>
      <c r="E23" s="444"/>
      <c r="F23" s="445"/>
      <c r="G23" s="443">
        <v>41907</v>
      </c>
      <c r="H23" s="443">
        <v>56005</v>
      </c>
      <c r="I23" s="443">
        <v>104293</v>
      </c>
      <c r="J23" s="443">
        <v>256688</v>
      </c>
      <c r="K23" s="446">
        <v>715736</v>
      </c>
      <c r="L23" s="444"/>
      <c r="M23" s="444"/>
      <c r="N23" s="446">
        <v>896</v>
      </c>
      <c r="O23" s="444"/>
      <c r="P23" s="447"/>
      <c r="Q23" s="25"/>
      <c r="R23" s="25">
        <f t="shared" si="11"/>
        <v>1174629</v>
      </c>
      <c r="T23" s="349" t="s">
        <v>36</v>
      </c>
      <c r="U23" s="73"/>
      <c r="V23" s="56"/>
      <c r="W23" s="57"/>
      <c r="X23" s="361">
        <f t="shared" si="12"/>
        <v>3.5676796673673135E-2</v>
      </c>
      <c r="Y23" s="361">
        <f t="shared" si="0"/>
        <v>4.7678884141290567E-2</v>
      </c>
      <c r="Z23" s="361">
        <f t="shared" si="1"/>
        <v>8.8788034349569098E-2</v>
      </c>
      <c r="AA23" s="361">
        <f t="shared" si="2"/>
        <v>0.21852687103757867</v>
      </c>
      <c r="AB23" s="362">
        <f t="shared" si="3"/>
        <v>0.60932941379788852</v>
      </c>
      <c r="AC23" s="56"/>
      <c r="AD23" s="56"/>
      <c r="AE23" s="429"/>
      <c r="AF23" s="56"/>
      <c r="AG23" s="132"/>
      <c r="AH23" s="25"/>
      <c r="AI23" s="422">
        <f t="shared" si="13"/>
        <v>1</v>
      </c>
      <c r="AK23" s="349" t="s">
        <v>36</v>
      </c>
      <c r="AL23" s="73"/>
      <c r="AM23" s="56"/>
      <c r="AN23" s="57"/>
      <c r="AO23" s="361">
        <f t="shared" si="5"/>
        <v>1.1095898354189167E-2</v>
      </c>
      <c r="AP23" s="361">
        <f t="shared" si="6"/>
        <v>6.7344614072252637E-3</v>
      </c>
      <c r="AQ23" s="361">
        <f t="shared" si="7"/>
        <v>7.6942400358252514E-3</v>
      </c>
      <c r="AR23" s="361">
        <f t="shared" si="8"/>
        <v>1.0849803339706147E-2</v>
      </c>
      <c r="AS23" s="362">
        <f t="shared" si="9"/>
        <v>8.0368211397671575E-3</v>
      </c>
      <c r="AT23" s="56"/>
      <c r="AU23" s="56"/>
      <c r="AV23" s="429"/>
      <c r="AW23" s="56"/>
      <c r="AX23" s="132"/>
    </row>
    <row r="24" spans="3:52" ht="15" thickBot="1">
      <c r="C24" s="437" t="s">
        <v>37</v>
      </c>
      <c r="D24" s="451"/>
      <c r="E24" s="452"/>
      <c r="F24" s="453"/>
      <c r="G24" s="451">
        <v>8997</v>
      </c>
      <c r="H24" s="451">
        <v>8919</v>
      </c>
      <c r="I24" s="451">
        <v>53621</v>
      </c>
      <c r="J24" s="451">
        <v>138182</v>
      </c>
      <c r="K24" s="454">
        <v>945007</v>
      </c>
      <c r="L24" s="452"/>
      <c r="M24" s="452"/>
      <c r="N24" s="454"/>
      <c r="O24" s="452"/>
      <c r="P24" s="455"/>
      <c r="Q24" s="25"/>
      <c r="R24" s="25">
        <f t="shared" si="11"/>
        <v>1154726</v>
      </c>
      <c r="T24" s="349" t="s">
        <v>37</v>
      </c>
      <c r="U24" s="60"/>
      <c r="V24" s="63"/>
      <c r="W24" s="64"/>
      <c r="X24" s="365">
        <f t="shared" si="12"/>
        <v>7.791458752985557E-3</v>
      </c>
      <c r="Y24" s="365">
        <f t="shared" si="0"/>
        <v>7.7239102609623408E-3</v>
      </c>
      <c r="Z24" s="365">
        <f t="shared" si="1"/>
        <v>4.6436124240728967E-2</v>
      </c>
      <c r="AA24" s="365">
        <f t="shared" si="2"/>
        <v>0.11966648365066691</v>
      </c>
      <c r="AB24" s="366">
        <f t="shared" si="3"/>
        <v>0.81838202309465624</v>
      </c>
      <c r="AC24" s="63"/>
      <c r="AD24" s="63"/>
      <c r="AE24" s="61"/>
      <c r="AF24" s="63"/>
      <c r="AG24" s="352"/>
      <c r="AH24" s="25"/>
      <c r="AI24" s="422">
        <f t="shared" si="13"/>
        <v>1</v>
      </c>
      <c r="AK24" s="349" t="s">
        <v>37</v>
      </c>
      <c r="AL24" s="60"/>
      <c r="AM24" s="63"/>
      <c r="AN24" s="64"/>
      <c r="AO24" s="365">
        <f t="shared" si="5"/>
        <v>2.3821747558317209E-3</v>
      </c>
      <c r="AP24" s="365">
        <f t="shared" si="6"/>
        <v>1.0724874795293657E-3</v>
      </c>
      <c r="AQ24" s="365">
        <f t="shared" si="7"/>
        <v>3.9559015941720522E-3</v>
      </c>
      <c r="AR24" s="365">
        <f t="shared" si="8"/>
        <v>5.8407386597241588E-3</v>
      </c>
      <c r="AS24" s="366">
        <f t="shared" si="9"/>
        <v>1.0611248050716943E-2</v>
      </c>
      <c r="AT24" s="63"/>
      <c r="AU24" s="63"/>
      <c r="AV24" s="61"/>
      <c r="AW24" s="63"/>
      <c r="AX24" s="352"/>
    </row>
    <row r="25" spans="3:52">
      <c r="C25" s="437" t="s">
        <v>46</v>
      </c>
      <c r="D25" s="456"/>
      <c r="E25" s="438">
        <v>704445</v>
      </c>
      <c r="F25" s="441">
        <v>2776106</v>
      </c>
      <c r="G25" s="456">
        <v>141038</v>
      </c>
      <c r="H25" s="456"/>
      <c r="I25" s="456"/>
      <c r="J25" s="456"/>
      <c r="K25" s="457"/>
      <c r="L25" s="438">
        <v>123894</v>
      </c>
      <c r="M25" s="438"/>
      <c r="N25" s="457"/>
      <c r="O25" s="438">
        <v>7699</v>
      </c>
      <c r="P25" s="458">
        <v>23619</v>
      </c>
      <c r="Q25" s="25"/>
      <c r="R25" s="25">
        <f t="shared" ref="R25:R32" si="17">SUM(E25:P25)</f>
        <v>3776801</v>
      </c>
      <c r="T25" s="349" t="s">
        <v>46</v>
      </c>
      <c r="U25" s="377"/>
      <c r="V25" s="359">
        <f t="shared" ref="V25:V29" si="18">E25/$R25</f>
        <v>0.18651896141734764</v>
      </c>
      <c r="W25" s="360">
        <f t="shared" ref="W25:W29" si="19">F25/$R25</f>
        <v>0.73504163973690961</v>
      </c>
      <c r="X25" s="377">
        <f t="shared" si="12"/>
        <v>3.7343243660441734E-2</v>
      </c>
      <c r="Y25" s="377"/>
      <c r="Z25" s="377"/>
      <c r="AA25" s="377"/>
      <c r="AB25" s="424"/>
      <c r="AC25" s="359">
        <f t="shared" ref="AC25:AC29" si="20">L25/$R25</f>
        <v>3.2803952339559322E-2</v>
      </c>
      <c r="AD25" s="359"/>
      <c r="AE25" s="424"/>
      <c r="AF25" s="359">
        <f t="shared" ref="AF25:AF29" si="21">O25/$R25</f>
        <v>2.0384976597919774E-3</v>
      </c>
      <c r="AG25" s="373">
        <f t="shared" ref="AG25:AG29" si="22">P25/$R25</f>
        <v>6.2537051859496966E-3</v>
      </c>
      <c r="AH25" s="25"/>
      <c r="AI25" s="422">
        <f>SUM(U25:AG25)</f>
        <v>1</v>
      </c>
      <c r="AK25" s="349" t="s">
        <v>46</v>
      </c>
      <c r="AL25" s="377"/>
      <c r="AM25" s="359">
        <f>E25/E$34</f>
        <v>2.0310782990350312E-2</v>
      </c>
      <c r="AN25" s="360">
        <f>F25/F$34</f>
        <v>2.7721800663118898E-2</v>
      </c>
      <c r="AO25" s="377">
        <f>G25/G$34</f>
        <v>3.7343243660441734E-2</v>
      </c>
      <c r="AP25" s="377"/>
      <c r="AQ25" s="377"/>
      <c r="AR25" s="377"/>
      <c r="AS25" s="424"/>
      <c r="AT25" s="359">
        <f>L25/L$34</f>
        <v>6.3218023652747962E-3</v>
      </c>
      <c r="AU25" s="359"/>
      <c r="AV25" s="424"/>
      <c r="AW25" s="359">
        <f>O25/O$36</f>
        <v>4.7960480414631718E-2</v>
      </c>
      <c r="AX25" s="373">
        <f>P25/P$36</f>
        <v>1.2390769587504203E-2</v>
      </c>
    </row>
    <row r="26" spans="3:52">
      <c r="C26" s="437" t="s">
        <v>47</v>
      </c>
      <c r="D26" s="444"/>
      <c r="E26" s="448">
        <v>1955347</v>
      </c>
      <c r="F26" s="449">
        <v>5913923</v>
      </c>
      <c r="G26" s="444"/>
      <c r="H26" s="444">
        <v>144217</v>
      </c>
      <c r="I26" s="444"/>
      <c r="J26" s="444"/>
      <c r="K26" s="445"/>
      <c r="L26" s="448">
        <v>235947</v>
      </c>
      <c r="M26" s="448"/>
      <c r="N26" s="445"/>
      <c r="O26" s="448">
        <v>23747</v>
      </c>
      <c r="P26" s="450">
        <v>43000</v>
      </c>
      <c r="Q26" s="25"/>
      <c r="R26" s="25">
        <f t="shared" si="17"/>
        <v>8316181</v>
      </c>
      <c r="T26" s="349" t="s">
        <v>47</v>
      </c>
      <c r="U26" s="363"/>
      <c r="V26" s="367">
        <f t="shared" si="18"/>
        <v>0.23512559430825278</v>
      </c>
      <c r="W26" s="368">
        <f t="shared" si="19"/>
        <v>0.71113447386486661</v>
      </c>
      <c r="X26" s="363"/>
      <c r="Y26" s="363">
        <f>H26/$R26</f>
        <v>1.7341734144555056E-2</v>
      </c>
      <c r="Z26" s="363"/>
      <c r="AA26" s="363"/>
      <c r="AB26" s="364"/>
      <c r="AC26" s="367">
        <f t="shared" si="20"/>
        <v>2.8372037597546279E-2</v>
      </c>
      <c r="AD26" s="367"/>
      <c r="AE26" s="364"/>
      <c r="AF26" s="367">
        <f t="shared" si="21"/>
        <v>2.8555174544661788E-3</v>
      </c>
      <c r="AG26" s="374">
        <f t="shared" si="22"/>
        <v>5.1706426303131207E-3</v>
      </c>
      <c r="AH26" s="25"/>
      <c r="AI26" s="422">
        <f t="shared" ref="AI26:AI29" si="23">SUM(U26:AG26)</f>
        <v>1</v>
      </c>
      <c r="AK26" s="349" t="s">
        <v>47</v>
      </c>
      <c r="AL26" s="363"/>
      <c r="AM26" s="367">
        <f t="shared" ref="AM26:AN29" si="24">E26/E$34</f>
        <v>5.6377188549613544E-2</v>
      </c>
      <c r="AN26" s="368">
        <f t="shared" si="24"/>
        <v>5.9055596055422273E-2</v>
      </c>
      <c r="AO26" s="363"/>
      <c r="AP26" s="363">
        <f>H26/H$34</f>
        <v>1.7341734144555056E-2</v>
      </c>
      <c r="AQ26" s="363"/>
      <c r="AR26" s="363"/>
      <c r="AS26" s="364"/>
      <c r="AT26" s="367">
        <f>L26/L$34</f>
        <v>1.203940709541618E-2</v>
      </c>
      <c r="AU26" s="367"/>
      <c r="AV26" s="364"/>
      <c r="AW26" s="367">
        <f t="shared" ref="AW26:AW29" si="25">O26/O$36</f>
        <v>0.14793057908900628</v>
      </c>
      <c r="AX26" s="374">
        <f t="shared" ref="AX26:AX29" si="26">P26/P$36</f>
        <v>2.2558240918865352E-2</v>
      </c>
    </row>
    <row r="27" spans="3:52">
      <c r="C27" s="437" t="s">
        <v>48</v>
      </c>
      <c r="D27" s="443"/>
      <c r="E27" s="444">
        <v>3678935</v>
      </c>
      <c r="F27" s="445">
        <v>9091959</v>
      </c>
      <c r="G27" s="443"/>
      <c r="H27" s="443"/>
      <c r="I27" s="443">
        <v>247345</v>
      </c>
      <c r="J27" s="443"/>
      <c r="K27" s="446"/>
      <c r="L27" s="444">
        <v>208560</v>
      </c>
      <c r="M27" s="444"/>
      <c r="N27" s="446"/>
      <c r="O27" s="444">
        <v>55186</v>
      </c>
      <c r="P27" s="447">
        <v>272700</v>
      </c>
      <c r="Q27" s="25"/>
      <c r="R27" s="25">
        <f t="shared" si="17"/>
        <v>13554685</v>
      </c>
      <c r="T27" s="349" t="s">
        <v>48</v>
      </c>
      <c r="U27" s="361"/>
      <c r="V27" s="363">
        <f t="shared" si="18"/>
        <v>0.27141427484297864</v>
      </c>
      <c r="W27" s="364">
        <f t="shared" si="19"/>
        <v>0.67076136405973286</v>
      </c>
      <c r="X27" s="361"/>
      <c r="Y27" s="361"/>
      <c r="Z27" s="361">
        <f>I27/$R27</f>
        <v>1.8247934201348095E-2</v>
      </c>
      <c r="AA27" s="361"/>
      <c r="AB27" s="362"/>
      <c r="AC27" s="363">
        <f t="shared" si="20"/>
        <v>1.5386561915677126E-2</v>
      </c>
      <c r="AD27" s="363"/>
      <c r="AE27" s="362"/>
      <c r="AF27" s="363">
        <f t="shared" si="21"/>
        <v>4.0713598287234268E-3</v>
      </c>
      <c r="AG27" s="375">
        <f t="shared" si="22"/>
        <v>2.0118505151539855E-2</v>
      </c>
      <c r="AH27" s="25"/>
      <c r="AI27" s="422">
        <f t="shared" si="23"/>
        <v>1</v>
      </c>
      <c r="AK27" s="349" t="s">
        <v>48</v>
      </c>
      <c r="AL27" s="361"/>
      <c r="AM27" s="363">
        <f t="shared" si="24"/>
        <v>0.10607222766944818</v>
      </c>
      <c r="AN27" s="364">
        <f t="shared" si="24"/>
        <v>9.0791012675758717E-2</v>
      </c>
      <c r="AO27" s="361"/>
      <c r="AP27" s="361"/>
      <c r="AQ27" s="361">
        <f>I27/I$34</f>
        <v>1.8247934201348095E-2</v>
      </c>
      <c r="AR27" s="361"/>
      <c r="AS27" s="362"/>
      <c r="AT27" s="363">
        <f>L27/L$34</f>
        <v>1.0641960880282431E-2</v>
      </c>
      <c r="AU27" s="363"/>
      <c r="AV27" s="362"/>
      <c r="AW27" s="363">
        <f t="shared" si="25"/>
        <v>0.34377803249277383</v>
      </c>
      <c r="AX27" s="375">
        <f t="shared" si="26"/>
        <v>0.1430612162459205</v>
      </c>
    </row>
    <row r="28" spans="3:52">
      <c r="C28" s="437" t="s">
        <v>49</v>
      </c>
      <c r="D28" s="444"/>
      <c r="E28" s="448">
        <v>6851863</v>
      </c>
      <c r="F28" s="449">
        <v>16067978</v>
      </c>
      <c r="G28" s="444"/>
      <c r="H28" s="444"/>
      <c r="I28" s="444"/>
      <c r="J28" s="444">
        <v>156847</v>
      </c>
      <c r="K28" s="445"/>
      <c r="L28" s="448">
        <v>121213</v>
      </c>
      <c r="M28" s="448"/>
      <c r="N28" s="445"/>
      <c r="O28" s="448">
        <v>1200</v>
      </c>
      <c r="P28" s="450">
        <v>459208</v>
      </c>
      <c r="Q28" s="25"/>
      <c r="R28" s="25">
        <f t="shared" si="17"/>
        <v>23658309</v>
      </c>
      <c r="T28" s="349" t="s">
        <v>49</v>
      </c>
      <c r="U28" s="363"/>
      <c r="V28" s="367">
        <f t="shared" si="18"/>
        <v>0.28961761383706669</v>
      </c>
      <c r="W28" s="368">
        <f t="shared" si="19"/>
        <v>0.67916849002183544</v>
      </c>
      <c r="X28" s="363"/>
      <c r="Y28" s="363"/>
      <c r="Z28" s="363"/>
      <c r="AA28" s="363">
        <f>J28/$R28</f>
        <v>6.6296792386979133E-3</v>
      </c>
      <c r="AB28" s="364"/>
      <c r="AC28" s="367">
        <f t="shared" si="20"/>
        <v>5.1234853682906919E-3</v>
      </c>
      <c r="AD28" s="367"/>
      <c r="AE28" s="364"/>
      <c r="AF28" s="367">
        <f t="shared" si="21"/>
        <v>5.0722137410581625E-5</v>
      </c>
      <c r="AG28" s="374">
        <f t="shared" si="22"/>
        <v>1.9410009396698638E-2</v>
      </c>
      <c r="AH28" s="25"/>
      <c r="AI28" s="422">
        <f t="shared" si="23"/>
        <v>0.99999999999999989</v>
      </c>
      <c r="AK28" s="349" t="s">
        <v>49</v>
      </c>
      <c r="AL28" s="363"/>
      <c r="AM28" s="367">
        <f t="shared" si="24"/>
        <v>0.19755510007539362</v>
      </c>
      <c r="AN28" s="368">
        <f t="shared" si="24"/>
        <v>0.16045254870504941</v>
      </c>
      <c r="AO28" s="363"/>
      <c r="AP28" s="363"/>
      <c r="AQ28" s="363"/>
      <c r="AR28" s="363">
        <f>J28/J$34</f>
        <v>6.6296792386979133E-3</v>
      </c>
      <c r="AS28" s="364"/>
      <c r="AT28" s="367">
        <f>L28/L$34</f>
        <v>6.1850019379635322E-3</v>
      </c>
      <c r="AU28" s="367"/>
      <c r="AV28" s="364"/>
      <c r="AW28" s="367">
        <f t="shared" si="25"/>
        <v>7.475331406359015E-3</v>
      </c>
      <c r="AX28" s="374">
        <f t="shared" si="26"/>
        <v>0.24090522548535628</v>
      </c>
    </row>
    <row r="29" spans="3:52" ht="15" thickBot="1">
      <c r="C29" s="437" t="s">
        <v>50</v>
      </c>
      <c r="D29" s="459"/>
      <c r="E29" s="451">
        <v>21492711</v>
      </c>
      <c r="F29" s="454">
        <v>66291653</v>
      </c>
      <c r="G29" s="459"/>
      <c r="H29" s="459"/>
      <c r="I29" s="459"/>
      <c r="J29" s="459"/>
      <c r="K29" s="460">
        <v>25418</v>
      </c>
      <c r="L29" s="451">
        <v>66974</v>
      </c>
      <c r="M29" s="451"/>
      <c r="N29" s="446"/>
      <c r="O29" s="451">
        <v>72696</v>
      </c>
      <c r="P29" s="461">
        <v>1107650</v>
      </c>
      <c r="Q29" s="25"/>
      <c r="R29" s="25">
        <f t="shared" si="17"/>
        <v>89057102</v>
      </c>
      <c r="T29" s="349" t="s">
        <v>50</v>
      </c>
      <c r="U29" s="369"/>
      <c r="V29" s="365">
        <f t="shared" si="18"/>
        <v>0.2413362945495352</v>
      </c>
      <c r="W29" s="366">
        <f t="shared" si="19"/>
        <v>0.74437244769092081</v>
      </c>
      <c r="X29" s="369"/>
      <c r="Y29" s="369"/>
      <c r="Z29" s="369"/>
      <c r="AA29" s="369"/>
      <c r="AB29" s="370">
        <f t="shared" ref="AB29:AB32" si="27">K29/$R29</f>
        <v>2.8541238631367096E-4</v>
      </c>
      <c r="AC29" s="365">
        <f t="shared" si="20"/>
        <v>7.520343520722244E-4</v>
      </c>
      <c r="AD29" s="365"/>
      <c r="AE29" s="362"/>
      <c r="AF29" s="365">
        <f t="shared" si="21"/>
        <v>8.1628526380748392E-4</v>
      </c>
      <c r="AG29" s="376">
        <f t="shared" si="22"/>
        <v>1.2437525757350604E-2</v>
      </c>
      <c r="AH29" s="25"/>
      <c r="AI29" s="422">
        <f t="shared" si="23"/>
        <v>1</v>
      </c>
      <c r="AK29" s="349" t="s">
        <v>50</v>
      </c>
      <c r="AL29" s="369"/>
      <c r="AM29" s="365">
        <f t="shared" si="24"/>
        <v>0.61968470071519433</v>
      </c>
      <c r="AN29" s="366">
        <f t="shared" si="24"/>
        <v>0.66197904190065071</v>
      </c>
      <c r="AO29" s="369"/>
      <c r="AP29" s="369"/>
      <c r="AQ29" s="369"/>
      <c r="AR29" s="369"/>
      <c r="AS29" s="370">
        <f>K29/K$34</f>
        <v>2.8541238631367096E-4</v>
      </c>
      <c r="AT29" s="365">
        <f>L29/L$34</f>
        <v>3.417408362083024E-3</v>
      </c>
      <c r="AU29" s="365"/>
      <c r="AV29" s="362"/>
      <c r="AW29" s="365">
        <f t="shared" si="25"/>
        <v>0.45285557659722914</v>
      </c>
      <c r="AX29" s="376">
        <f t="shared" si="26"/>
        <v>0.58108454776235363</v>
      </c>
    </row>
    <row r="30" spans="3:52">
      <c r="C30" s="466" t="s">
        <v>110</v>
      </c>
      <c r="D30" s="438"/>
      <c r="E30" s="462"/>
      <c r="F30" s="463"/>
      <c r="G30" s="438"/>
      <c r="H30" s="438"/>
      <c r="I30" s="438"/>
      <c r="J30" s="438"/>
      <c r="K30" s="441"/>
      <c r="L30" s="464"/>
      <c r="M30" s="464">
        <v>19597892</v>
      </c>
      <c r="N30" s="441"/>
      <c r="O30" s="464"/>
      <c r="P30" s="465"/>
      <c r="Q30" s="25"/>
      <c r="R30" s="25">
        <f t="shared" si="17"/>
        <v>19597892</v>
      </c>
      <c r="T30" s="353" t="s">
        <v>110</v>
      </c>
      <c r="U30" s="65"/>
      <c r="V30" s="82"/>
      <c r="W30" s="83"/>
      <c r="X30" s="65"/>
      <c r="Y30" s="65"/>
      <c r="Z30" s="65"/>
      <c r="AA30" s="65"/>
      <c r="AB30" s="66"/>
      <c r="AC30" s="81"/>
      <c r="AD30" s="81"/>
      <c r="AE30" s="66"/>
      <c r="AF30" s="81"/>
      <c r="AG30" s="421"/>
      <c r="AH30" s="25"/>
      <c r="AI30" s="422"/>
      <c r="AK30" s="349"/>
      <c r="AL30" s="65"/>
      <c r="AM30" s="82"/>
      <c r="AN30" s="83"/>
      <c r="AO30" s="65"/>
      <c r="AP30" s="65"/>
      <c r="AQ30" s="65"/>
      <c r="AR30" s="65"/>
      <c r="AS30" s="66"/>
      <c r="AT30" s="81"/>
      <c r="AU30" s="81"/>
      <c r="AV30" s="66"/>
      <c r="AW30" s="81"/>
      <c r="AX30" s="421"/>
    </row>
    <row r="31" spans="3:52" ht="15" thickBot="1">
      <c r="C31" s="466" t="s">
        <v>53</v>
      </c>
      <c r="D31" s="459">
        <v>1171309</v>
      </c>
      <c r="E31" s="462"/>
      <c r="F31" s="463"/>
      <c r="G31" s="459">
        <v>368972</v>
      </c>
      <c r="H31" s="459">
        <v>874032</v>
      </c>
      <c r="I31" s="459">
        <v>1491689</v>
      </c>
      <c r="J31" s="459">
        <v>2710409</v>
      </c>
      <c r="K31" s="460">
        <v>9744385</v>
      </c>
      <c r="L31" s="462"/>
      <c r="M31" s="462"/>
      <c r="N31" s="460"/>
      <c r="O31" s="462"/>
      <c r="P31" s="467">
        <v>3237096</v>
      </c>
      <c r="Q31" s="25"/>
      <c r="R31" s="25">
        <f>SUM(D31:P31)</f>
        <v>19597892</v>
      </c>
      <c r="T31" s="353" t="s">
        <v>53</v>
      </c>
      <c r="U31" s="369">
        <f t="shared" ref="U31" si="28">D31/$R31</f>
        <v>5.976709127695979E-2</v>
      </c>
      <c r="V31" s="418"/>
      <c r="W31" s="419"/>
      <c r="X31" s="369">
        <f t="shared" ref="X31:X32" si="29">G31/$R31</f>
        <v>1.8827126917527661E-2</v>
      </c>
      <c r="Y31" s="369">
        <f t="shared" ref="Y31:Y32" si="30">H31/$R31</f>
        <v>4.4598265976769337E-2</v>
      </c>
      <c r="Z31" s="369">
        <f t="shared" ref="Z31:Z32" si="31">I31/$R31</f>
        <v>7.611476785360384E-2</v>
      </c>
      <c r="AA31" s="369">
        <f t="shared" ref="AA31:AA32" si="32">J31/$R31</f>
        <v>0.13830104788821165</v>
      </c>
      <c r="AB31" s="370">
        <f t="shared" si="27"/>
        <v>0.49721597608559126</v>
      </c>
      <c r="AC31" s="418"/>
      <c r="AD31" s="418"/>
      <c r="AE31" s="370"/>
      <c r="AF31" s="418"/>
      <c r="AG31" s="420">
        <f>P31/$R31</f>
        <v>0.16517572400133648</v>
      </c>
      <c r="AH31" s="25"/>
      <c r="AI31" s="422">
        <f>SUM(U31:AG31)</f>
        <v>1</v>
      </c>
      <c r="AK31" s="353" t="s">
        <v>53</v>
      </c>
      <c r="AL31" s="369"/>
      <c r="AM31" s="418"/>
      <c r="AN31" s="419"/>
      <c r="AO31" s="369">
        <f>G31/G$34</f>
        <v>9.7694318551599615E-2</v>
      </c>
      <c r="AP31" s="369">
        <f t="shared" ref="AP31:AP32" si="33">H31/H$34</f>
        <v>0.10510016556878693</v>
      </c>
      <c r="AQ31" s="369">
        <f t="shared" ref="AQ31:AQ32" si="34">I31/I$34</f>
        <v>0.11004969868351791</v>
      </c>
      <c r="AR31" s="369">
        <f t="shared" ref="AR31:AR32" si="35">J31/J$34</f>
        <v>0.11456478144739761</v>
      </c>
      <c r="AS31" s="370">
        <f t="shared" ref="AS31:AT32" si="36">K31/K$34</f>
        <v>0.10941727028126291</v>
      </c>
      <c r="AT31" s="418"/>
      <c r="AU31" s="418"/>
      <c r="AV31" s="370"/>
      <c r="AW31" s="418"/>
      <c r="AX31" s="420"/>
      <c r="AZ31" s="378">
        <f>AVERAGE(AO31:AS31)</f>
        <v>0.10736524690651299</v>
      </c>
    </row>
    <row r="32" spans="3:52" ht="15" thickBot="1">
      <c r="C32" s="468" t="s">
        <v>54</v>
      </c>
      <c r="D32" s="469"/>
      <c r="E32" s="470"/>
      <c r="F32" s="471"/>
      <c r="G32" s="469">
        <v>112995</v>
      </c>
      <c r="H32" s="469">
        <v>2713719</v>
      </c>
      <c r="I32" s="469">
        <v>4709066</v>
      </c>
      <c r="J32" s="469">
        <v>9773197</v>
      </c>
      <c r="K32" s="472">
        <v>49290876</v>
      </c>
      <c r="L32" s="470">
        <v>-2525898</v>
      </c>
      <c r="M32" s="470"/>
      <c r="N32" s="472"/>
      <c r="O32" s="470">
        <v>-26037473</v>
      </c>
      <c r="P32" s="473">
        <v>-21534773</v>
      </c>
      <c r="Q32" s="25"/>
      <c r="R32" s="25">
        <f t="shared" si="17"/>
        <v>16501709</v>
      </c>
      <c r="T32" s="354" t="s">
        <v>54</v>
      </c>
      <c r="U32" s="371"/>
      <c r="V32" s="425"/>
      <c r="W32" s="426"/>
      <c r="X32" s="371">
        <f t="shared" si="29"/>
        <v>6.8474725860212422E-3</v>
      </c>
      <c r="Y32" s="371">
        <f t="shared" si="30"/>
        <v>0.16445078506717092</v>
      </c>
      <c r="Z32" s="371">
        <f t="shared" si="31"/>
        <v>0.28536838214757027</v>
      </c>
      <c r="AA32" s="371">
        <f t="shared" si="32"/>
        <v>0.59225362657891978</v>
      </c>
      <c r="AB32" s="372">
        <f t="shared" si="27"/>
        <v>2.9870164356916002</v>
      </c>
      <c r="AC32" s="425">
        <f t="shared" ref="AC32" si="37">L32/$R32</f>
        <v>-0.15306887304824005</v>
      </c>
      <c r="AD32" s="425"/>
      <c r="AE32" s="372"/>
      <c r="AF32" s="425">
        <f>O32/$R32</f>
        <v>-1.5778652380792801</v>
      </c>
      <c r="AG32" s="427">
        <f>P32/$R32</f>
        <v>-1.3050025909437621</v>
      </c>
      <c r="AH32" s="25"/>
      <c r="AI32" s="422">
        <f>SUM(U32:AG32)</f>
        <v>1.0000000000000002</v>
      </c>
      <c r="AK32" s="354" t="s">
        <v>54</v>
      </c>
      <c r="AL32" s="371"/>
      <c r="AM32" s="425"/>
      <c r="AN32" s="426"/>
      <c r="AO32" s="371">
        <f t="shared" ref="AO32" si="38">G32/G$34</f>
        <v>2.991817678506228E-2</v>
      </c>
      <c r="AP32" s="371">
        <f t="shared" si="33"/>
        <v>0.32631793367652773</v>
      </c>
      <c r="AQ32" s="371">
        <f t="shared" si="34"/>
        <v>0.34741242603572126</v>
      </c>
      <c r="AR32" s="371">
        <f t="shared" si="35"/>
        <v>0.4130978676455701</v>
      </c>
      <c r="AS32" s="372">
        <f t="shared" si="36"/>
        <v>0.55347496036868571</v>
      </c>
      <c r="AT32" s="425">
        <f t="shared" si="36"/>
        <v>-0.12888620878204657</v>
      </c>
      <c r="AU32" s="425"/>
      <c r="AV32" s="372"/>
      <c r="AW32" s="425"/>
      <c r="AX32" s="427"/>
    </row>
    <row r="33" spans="4:50" ht="15" thickTop="1">
      <c r="N33" s="474"/>
      <c r="Q33" s="356"/>
      <c r="R33" s="356"/>
    </row>
    <row r="34" spans="4:50" ht="15" thickBot="1">
      <c r="D34" s="343">
        <f>SUM(D8:D32)</f>
        <v>1171309</v>
      </c>
      <c r="E34" s="343">
        <f>SUM(E8:E32)</f>
        <v>34683301</v>
      </c>
      <c r="F34" s="343">
        <f t="shared" ref="F34:N34" si="39">SUM(F8:F32)</f>
        <v>100141619</v>
      </c>
      <c r="G34" s="343">
        <f t="shared" si="39"/>
        <v>3776801</v>
      </c>
      <c r="H34" s="343">
        <f t="shared" si="39"/>
        <v>8316181</v>
      </c>
      <c r="I34" s="343">
        <f t="shared" si="39"/>
        <v>13554685</v>
      </c>
      <c r="J34" s="343">
        <f t="shared" si="39"/>
        <v>23658309</v>
      </c>
      <c r="K34" s="343">
        <f t="shared" si="39"/>
        <v>89057102</v>
      </c>
      <c r="L34" s="343">
        <f t="shared" si="39"/>
        <v>19597892</v>
      </c>
      <c r="M34" s="343">
        <f t="shared" si="39"/>
        <v>19597892</v>
      </c>
      <c r="N34" s="343">
        <f t="shared" si="39"/>
        <v>16501709</v>
      </c>
      <c r="O34" s="343">
        <f>SUM(O8:O24)</f>
        <v>25959626</v>
      </c>
      <c r="P34" s="343">
        <f>SUM(P8:P24)</f>
        <v>62755322</v>
      </c>
      <c r="Q34" s="357"/>
      <c r="R34" s="357"/>
      <c r="V34" s="339"/>
      <c r="W34" s="366">
        <f>AVERAGE(W25:W29)</f>
        <v>0.70809568307485304</v>
      </c>
      <c r="X34" s="339"/>
      <c r="Y34" s="339"/>
      <c r="Z34" s="339"/>
      <c r="AA34" s="339"/>
      <c r="AB34" s="339"/>
      <c r="AC34" s="339"/>
      <c r="AD34" s="339"/>
      <c r="AE34" s="339"/>
      <c r="AF34" s="339"/>
      <c r="AG34" s="339"/>
      <c r="AH34" s="26"/>
      <c r="AI34" s="26"/>
      <c r="AM34" s="428">
        <f>SUM(AM8:AM32)</f>
        <v>1</v>
      </c>
      <c r="AN34" s="428">
        <f t="shared" ref="AN34:AT34" si="40">SUM(AN8:AN32)</f>
        <v>1</v>
      </c>
      <c r="AO34" s="428">
        <f t="shared" si="40"/>
        <v>0.99999999999999989</v>
      </c>
      <c r="AP34" s="428">
        <f t="shared" si="40"/>
        <v>0.99999999999999989</v>
      </c>
      <c r="AQ34" s="428">
        <f t="shared" si="40"/>
        <v>1</v>
      </c>
      <c r="AR34" s="428">
        <f t="shared" si="40"/>
        <v>1</v>
      </c>
      <c r="AS34" s="428">
        <f t="shared" si="40"/>
        <v>1</v>
      </c>
      <c r="AT34" s="428">
        <f t="shared" si="40"/>
        <v>0.99999999999999978</v>
      </c>
      <c r="AU34" s="428"/>
      <c r="AV34" s="428"/>
      <c r="AW34" s="428">
        <f>SUM(AW8:AW24)</f>
        <v>1</v>
      </c>
      <c r="AX34" s="428">
        <f>SUM(AX8:AX24)</f>
        <v>1</v>
      </c>
    </row>
    <row r="35" spans="4:50">
      <c r="Q35" s="356"/>
      <c r="R35" s="356"/>
    </row>
    <row r="36" spans="4:50">
      <c r="O36" s="343">
        <f>SUM(O25:O29)</f>
        <v>160528</v>
      </c>
      <c r="P36" s="343">
        <f>SUM(P25:P29)</f>
        <v>1906177</v>
      </c>
      <c r="Q36" s="356"/>
      <c r="R36" s="356"/>
      <c r="AW36" s="378">
        <f>SUM(AW25:AW29)</f>
        <v>1</v>
      </c>
      <c r="AX36" s="378">
        <f>SUM(AX25:AX29)</f>
        <v>1</v>
      </c>
    </row>
    <row r="38" spans="4:50">
      <c r="P38" s="343">
        <f>SUM(P25:P31)</f>
        <v>5143273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workbookViewId="0">
      <selection activeCell="B4" sqref="B4:B20"/>
    </sheetView>
  </sheetViews>
  <sheetFormatPr baseColWidth="10" defaultRowHeight="11" x14ac:dyDescent="0"/>
  <cols>
    <col min="1" max="1" width="6" style="381" bestFit="1" customWidth="1"/>
    <col min="2" max="2" width="25" style="383" customWidth="1"/>
    <col min="3" max="3" width="9.1640625" style="381" bestFit="1" customWidth="1"/>
    <col min="4" max="4" width="7.83203125" style="381" bestFit="1" customWidth="1"/>
    <col min="5" max="5" width="9.83203125" style="381" bestFit="1" customWidth="1"/>
    <col min="6" max="6" width="8.83203125" style="381" bestFit="1" customWidth="1"/>
    <col min="7" max="7" width="8.6640625" style="381" bestFit="1" customWidth="1"/>
    <col min="8" max="8" width="7.83203125" style="381" customWidth="1"/>
    <col min="9" max="11" width="8.83203125" style="381" bestFit="1" customWidth="1"/>
    <col min="12" max="16384" width="10.83203125" style="379"/>
  </cols>
  <sheetData>
    <row r="1" spans="1:11" ht="12" thickBot="1"/>
    <row r="2" spans="1:11">
      <c r="A2" s="399"/>
      <c r="B2" s="400"/>
      <c r="C2" s="401"/>
      <c r="D2" s="401"/>
      <c r="E2" s="401"/>
      <c r="F2" s="402" t="s">
        <v>0</v>
      </c>
      <c r="G2" s="401"/>
      <c r="H2" s="401"/>
      <c r="I2" s="401"/>
      <c r="J2" s="401"/>
      <c r="K2" s="403"/>
    </row>
    <row r="3" spans="1:11">
      <c r="A3" s="404"/>
      <c r="B3" s="389"/>
      <c r="C3" s="587" t="s">
        <v>4</v>
      </c>
      <c r="D3" s="390" t="s">
        <v>5</v>
      </c>
      <c r="E3" s="390" t="s">
        <v>6</v>
      </c>
      <c r="F3" s="390" t="s">
        <v>7</v>
      </c>
      <c r="G3" s="390" t="s">
        <v>8</v>
      </c>
      <c r="H3" s="390" t="s">
        <v>9</v>
      </c>
      <c r="I3" s="390" t="s">
        <v>10</v>
      </c>
      <c r="J3" s="390" t="s">
        <v>11</v>
      </c>
      <c r="K3" s="405" t="s">
        <v>12</v>
      </c>
    </row>
    <row r="4" spans="1:11" ht="22">
      <c r="A4" s="406" t="s">
        <v>241</v>
      </c>
      <c r="B4" s="380" t="s">
        <v>227</v>
      </c>
      <c r="C4" s="393">
        <v>277412</v>
      </c>
      <c r="D4" s="394"/>
      <c r="E4" s="394"/>
      <c r="F4" s="394">
        <v>2783519</v>
      </c>
      <c r="G4" s="394">
        <v>2729</v>
      </c>
      <c r="H4" s="394"/>
      <c r="I4" s="394"/>
      <c r="J4" s="394"/>
      <c r="K4" s="407">
        <v>362455</v>
      </c>
    </row>
    <row r="5" spans="1:11" ht="22">
      <c r="A5" s="406" t="s">
        <v>242</v>
      </c>
      <c r="B5" s="380" t="s">
        <v>228</v>
      </c>
      <c r="C5" s="395"/>
      <c r="D5" s="384">
        <v>7617</v>
      </c>
      <c r="E5" s="384"/>
      <c r="F5" s="384">
        <v>957</v>
      </c>
      <c r="G5" s="384"/>
      <c r="H5" s="384"/>
      <c r="I5" s="384"/>
      <c r="J5" s="384"/>
      <c r="K5" s="408">
        <v>95137</v>
      </c>
    </row>
    <row r="6" spans="1:11">
      <c r="A6" s="406" t="s">
        <v>243</v>
      </c>
      <c r="B6" s="380" t="s">
        <v>229</v>
      </c>
      <c r="C6" s="396">
        <v>526</v>
      </c>
      <c r="D6" s="385">
        <v>2031</v>
      </c>
      <c r="E6" s="385">
        <v>49816440</v>
      </c>
      <c r="F6" s="385">
        <v>2701</v>
      </c>
      <c r="G6" s="385">
        <v>214016</v>
      </c>
      <c r="H6" s="385"/>
      <c r="I6" s="385">
        <v>4662</v>
      </c>
      <c r="J6" s="385"/>
      <c r="K6" s="409"/>
    </row>
    <row r="7" spans="1:11">
      <c r="A7" s="406" t="s">
        <v>244</v>
      </c>
      <c r="B7" s="380" t="s">
        <v>230</v>
      </c>
      <c r="C7" s="395">
        <v>297857</v>
      </c>
      <c r="D7" s="384">
        <v>289139</v>
      </c>
      <c r="E7" s="384"/>
      <c r="F7" s="384">
        <v>1016367</v>
      </c>
      <c r="G7" s="384">
        <v>9942</v>
      </c>
      <c r="H7" s="384"/>
      <c r="I7" s="384">
        <v>742</v>
      </c>
      <c r="J7" s="384"/>
      <c r="K7" s="408">
        <v>702796</v>
      </c>
    </row>
    <row r="8" spans="1:11" ht="22">
      <c r="A8" s="406" t="s">
        <v>245</v>
      </c>
      <c r="B8" s="380" t="s">
        <v>231</v>
      </c>
      <c r="C8" s="396">
        <v>605692</v>
      </c>
      <c r="D8" s="385">
        <v>423535</v>
      </c>
      <c r="E8" s="385">
        <v>583818</v>
      </c>
      <c r="F8" s="385">
        <v>616797</v>
      </c>
      <c r="G8" s="385">
        <v>674846</v>
      </c>
      <c r="H8" s="385">
        <v>62740</v>
      </c>
      <c r="I8" s="385">
        <v>7931893</v>
      </c>
      <c r="J8" s="385">
        <v>562482</v>
      </c>
      <c r="K8" s="409">
        <v>356202</v>
      </c>
    </row>
    <row r="9" spans="1:11" ht="22">
      <c r="A9" s="406" t="s">
        <v>246</v>
      </c>
      <c r="B9" s="380" t="s">
        <v>232</v>
      </c>
      <c r="C9" s="395">
        <v>3425</v>
      </c>
      <c r="D9" s="384">
        <v>506</v>
      </c>
      <c r="E9" s="384">
        <v>163200</v>
      </c>
      <c r="F9" s="384">
        <v>62572</v>
      </c>
      <c r="G9" s="384">
        <v>58446</v>
      </c>
      <c r="H9" s="384">
        <v>83708</v>
      </c>
      <c r="I9" s="384">
        <v>66089</v>
      </c>
      <c r="J9" s="384">
        <v>318931</v>
      </c>
      <c r="K9" s="408">
        <v>91793</v>
      </c>
    </row>
    <row r="10" spans="1:11" ht="22">
      <c r="A10" s="406" t="s">
        <v>247</v>
      </c>
      <c r="B10" s="380" t="s">
        <v>258</v>
      </c>
      <c r="C10" s="396"/>
      <c r="D10" s="385"/>
      <c r="E10" s="385"/>
      <c r="F10" s="385"/>
      <c r="G10" s="385"/>
      <c r="H10" s="385"/>
      <c r="I10" s="385"/>
      <c r="J10" s="385"/>
      <c r="K10" s="409"/>
    </row>
    <row r="11" spans="1:11" ht="22">
      <c r="A11" s="406" t="s">
        <v>248</v>
      </c>
      <c r="B11" s="380" t="s">
        <v>233</v>
      </c>
      <c r="C11" s="395"/>
      <c r="D11" s="384"/>
      <c r="E11" s="384">
        <v>472</v>
      </c>
      <c r="F11" s="384">
        <v>9700</v>
      </c>
      <c r="G11" s="384">
        <v>4186</v>
      </c>
      <c r="H11" s="384">
        <v>140</v>
      </c>
      <c r="I11" s="384">
        <v>665</v>
      </c>
      <c r="J11" s="384">
        <v>57819</v>
      </c>
      <c r="K11" s="408">
        <v>364</v>
      </c>
    </row>
    <row r="12" spans="1:11">
      <c r="A12" s="406" t="s">
        <v>249</v>
      </c>
      <c r="B12" s="380" t="s">
        <v>234</v>
      </c>
      <c r="C12" s="396"/>
      <c r="D12" s="385"/>
      <c r="E12" s="385"/>
      <c r="F12" s="385">
        <v>8937</v>
      </c>
      <c r="G12" s="385">
        <v>5622</v>
      </c>
      <c r="H12" s="385"/>
      <c r="I12" s="385">
        <v>11539</v>
      </c>
      <c r="J12" s="385"/>
      <c r="K12" s="409">
        <v>52877</v>
      </c>
    </row>
    <row r="13" spans="1:11" ht="22">
      <c r="A13" s="406" t="s">
        <v>250</v>
      </c>
      <c r="B13" s="380" t="s">
        <v>259</v>
      </c>
      <c r="C13" s="395">
        <v>13665</v>
      </c>
      <c r="D13" s="384">
        <v>3173</v>
      </c>
      <c r="E13" s="384">
        <v>220355</v>
      </c>
      <c r="F13" s="384">
        <v>71085</v>
      </c>
      <c r="G13" s="384">
        <v>30322</v>
      </c>
      <c r="H13" s="384">
        <v>3708</v>
      </c>
      <c r="I13" s="384">
        <v>98715</v>
      </c>
      <c r="J13" s="384">
        <v>132734</v>
      </c>
      <c r="K13" s="408">
        <v>18314</v>
      </c>
    </row>
    <row r="14" spans="1:11" ht="22">
      <c r="A14" s="406" t="s">
        <v>251</v>
      </c>
      <c r="B14" s="380" t="s">
        <v>235</v>
      </c>
      <c r="C14" s="396">
        <v>48204</v>
      </c>
      <c r="D14" s="385">
        <v>4173</v>
      </c>
      <c r="E14" s="385">
        <v>1800888</v>
      </c>
      <c r="F14" s="385">
        <v>73034</v>
      </c>
      <c r="G14" s="385">
        <v>34950</v>
      </c>
      <c r="H14" s="385">
        <v>56181</v>
      </c>
      <c r="I14" s="385">
        <v>183033</v>
      </c>
      <c r="J14" s="385">
        <v>225848</v>
      </c>
      <c r="K14" s="409">
        <v>23736</v>
      </c>
    </row>
    <row r="15" spans="1:11" ht="22">
      <c r="A15" s="406" t="s">
        <v>252</v>
      </c>
      <c r="B15" s="380" t="s">
        <v>260</v>
      </c>
      <c r="C15" s="395">
        <v>40272</v>
      </c>
      <c r="D15" s="384"/>
      <c r="E15" s="384">
        <v>2521177</v>
      </c>
      <c r="F15" s="384">
        <v>294725</v>
      </c>
      <c r="G15" s="384">
        <v>67334</v>
      </c>
      <c r="H15" s="384">
        <v>364533</v>
      </c>
      <c r="I15" s="384">
        <v>515756</v>
      </c>
      <c r="J15" s="384">
        <v>2163839</v>
      </c>
      <c r="K15" s="408">
        <v>221017</v>
      </c>
    </row>
    <row r="16" spans="1:11">
      <c r="A16" s="406" t="s">
        <v>253</v>
      </c>
      <c r="B16" s="380" t="s">
        <v>236</v>
      </c>
      <c r="C16" s="396"/>
      <c r="D16" s="385"/>
      <c r="E16" s="385"/>
      <c r="F16" s="385"/>
      <c r="G16" s="385"/>
      <c r="H16" s="385"/>
      <c r="I16" s="385"/>
      <c r="J16" s="385"/>
      <c r="K16" s="409"/>
    </row>
    <row r="17" spans="1:11">
      <c r="A17" s="406" t="s">
        <v>254</v>
      </c>
      <c r="B17" s="380" t="s">
        <v>237</v>
      </c>
      <c r="C17" s="395"/>
      <c r="D17" s="384"/>
      <c r="E17" s="384"/>
      <c r="F17" s="384"/>
      <c r="G17" s="384"/>
      <c r="H17" s="384"/>
      <c r="I17" s="384">
        <v>1284</v>
      </c>
      <c r="J17" s="384"/>
      <c r="K17" s="408"/>
    </row>
    <row r="18" spans="1:11">
      <c r="A18" s="406" t="s">
        <v>255</v>
      </c>
      <c r="B18" s="380" t="s">
        <v>238</v>
      </c>
      <c r="C18" s="396"/>
      <c r="D18" s="385"/>
      <c r="E18" s="385"/>
      <c r="F18" s="385"/>
      <c r="G18" s="385"/>
      <c r="H18" s="385"/>
      <c r="I18" s="385"/>
      <c r="J18" s="385"/>
      <c r="K18" s="409"/>
    </row>
    <row r="19" spans="1:11" ht="22">
      <c r="A19" s="406" t="s">
        <v>256</v>
      </c>
      <c r="B19" s="380" t="s">
        <v>239</v>
      </c>
      <c r="C19" s="395"/>
      <c r="D19" s="384"/>
      <c r="E19" s="384">
        <v>176934</v>
      </c>
      <c r="F19" s="384">
        <v>143337</v>
      </c>
      <c r="G19" s="384">
        <v>45209</v>
      </c>
      <c r="H19" s="384"/>
      <c r="I19" s="384">
        <v>3649</v>
      </c>
      <c r="J19" s="384"/>
      <c r="K19" s="408"/>
    </row>
    <row r="20" spans="1:11">
      <c r="A20" s="406" t="s">
        <v>257</v>
      </c>
      <c r="B20" s="380" t="s">
        <v>240</v>
      </c>
      <c r="C20" s="397"/>
      <c r="D20" s="398"/>
      <c r="E20" s="398"/>
      <c r="F20" s="398"/>
      <c r="G20" s="398"/>
      <c r="H20" s="398"/>
      <c r="I20" s="398"/>
      <c r="J20" s="398"/>
      <c r="K20" s="410"/>
    </row>
    <row r="21" spans="1:11">
      <c r="A21" s="411"/>
      <c r="B21" s="382" t="s">
        <v>51</v>
      </c>
      <c r="C21" s="589">
        <v>1338014</v>
      </c>
      <c r="D21" s="392">
        <v>103728</v>
      </c>
      <c r="E21" s="392">
        <v>4884643</v>
      </c>
      <c r="F21" s="392">
        <v>611504</v>
      </c>
      <c r="G21" s="392">
        <v>221505</v>
      </c>
      <c r="H21" s="392">
        <v>309045</v>
      </c>
      <c r="I21" s="392">
        <v>1917751</v>
      </c>
      <c r="J21" s="392">
        <v>3708821</v>
      </c>
      <c r="K21" s="412">
        <v>366325</v>
      </c>
    </row>
    <row r="22" spans="1:11">
      <c r="A22" s="411"/>
      <c r="B22" s="386" t="s">
        <v>52</v>
      </c>
      <c r="C22" s="590">
        <v>1715822</v>
      </c>
      <c r="D22" s="387">
        <v>155218</v>
      </c>
      <c r="E22" s="387">
        <v>66820201</v>
      </c>
      <c r="F22" s="387">
        <v>2337635</v>
      </c>
      <c r="G22" s="387">
        <v>1175916</v>
      </c>
      <c r="H22" s="387">
        <v>1805594</v>
      </c>
      <c r="I22" s="387">
        <v>4612401</v>
      </c>
      <c r="J22" s="387">
        <v>6121116</v>
      </c>
      <c r="K22" s="413">
        <v>689400</v>
      </c>
    </row>
    <row r="23" spans="1:11">
      <c r="A23" s="580"/>
      <c r="B23" s="586" t="s">
        <v>53</v>
      </c>
      <c r="C23" s="595"/>
      <c r="D23" s="596">
        <v>10876</v>
      </c>
      <c r="E23" s="596"/>
      <c r="F23" s="596"/>
      <c r="G23" s="596"/>
      <c r="H23" s="596">
        <v>-182762</v>
      </c>
      <c r="I23" s="596">
        <v>8182</v>
      </c>
      <c r="J23" s="596">
        <v>-1487</v>
      </c>
      <c r="K23" s="597">
        <v>2051</v>
      </c>
    </row>
    <row r="24" spans="1:11" ht="12" thickBot="1">
      <c r="A24" s="414"/>
      <c r="B24" s="579" t="s">
        <v>45</v>
      </c>
      <c r="C24" s="578">
        <f>SUM(C4:C23)</f>
        <v>4340889</v>
      </c>
      <c r="D24" s="578">
        <f t="shared" ref="D24:K24" si="0">SUM(D4:D23)</f>
        <v>999996</v>
      </c>
      <c r="E24" s="578">
        <f t="shared" si="0"/>
        <v>126988128</v>
      </c>
      <c r="F24" s="578">
        <f t="shared" si="0"/>
        <v>8032870</v>
      </c>
      <c r="G24" s="578">
        <f t="shared" si="0"/>
        <v>2545023</v>
      </c>
      <c r="H24" s="578">
        <f t="shared" si="0"/>
        <v>2502887</v>
      </c>
      <c r="I24" s="578">
        <f t="shared" si="0"/>
        <v>15356361</v>
      </c>
      <c r="J24" s="578">
        <f t="shared" si="0"/>
        <v>13290103</v>
      </c>
      <c r="K24" s="582">
        <f t="shared" si="0"/>
        <v>2982467</v>
      </c>
    </row>
    <row r="25" spans="1:11" ht="12" thickTop="1"/>
    <row r="26" spans="1:11" ht="12" thickBot="1"/>
    <row r="27" spans="1:11">
      <c r="A27" s="399"/>
      <c r="B27" s="400"/>
      <c r="C27" s="401"/>
      <c r="D27" s="401"/>
      <c r="E27" s="401"/>
      <c r="F27" s="402" t="s">
        <v>0</v>
      </c>
      <c r="G27" s="401"/>
      <c r="H27" s="401"/>
      <c r="I27" s="401"/>
      <c r="J27" s="401"/>
      <c r="K27" s="403"/>
    </row>
    <row r="28" spans="1:11">
      <c r="A28" s="404"/>
      <c r="B28" s="389"/>
      <c r="C28" s="587" t="s">
        <v>13</v>
      </c>
      <c r="D28" s="390" t="s">
        <v>14</v>
      </c>
      <c r="E28" s="390" t="s">
        <v>15</v>
      </c>
      <c r="F28" s="390" t="s">
        <v>16</v>
      </c>
      <c r="G28" s="390" t="s">
        <v>17</v>
      </c>
      <c r="H28" s="390" t="s">
        <v>18</v>
      </c>
      <c r="I28" s="390" t="s">
        <v>19</v>
      </c>
      <c r="J28" s="390" t="s">
        <v>20</v>
      </c>
      <c r="K28" s="405" t="s">
        <v>55</v>
      </c>
    </row>
    <row r="29" spans="1:11" ht="22">
      <c r="A29" s="406" t="s">
        <v>241</v>
      </c>
      <c r="B29" s="380" t="s">
        <v>227</v>
      </c>
      <c r="C29" s="393"/>
      <c r="D29" s="394"/>
      <c r="E29" s="394"/>
      <c r="F29" s="394"/>
      <c r="G29" s="394"/>
      <c r="H29" s="394"/>
      <c r="I29" s="394"/>
      <c r="J29" s="394"/>
      <c r="K29" s="407"/>
    </row>
    <row r="30" spans="1:11" ht="22">
      <c r="A30" s="406" t="s">
        <v>242</v>
      </c>
      <c r="B30" s="380" t="s">
        <v>228</v>
      </c>
      <c r="C30" s="395"/>
      <c r="D30" s="384"/>
      <c r="E30" s="384"/>
      <c r="F30" s="384"/>
      <c r="G30" s="384"/>
      <c r="H30" s="384"/>
      <c r="I30" s="384"/>
      <c r="J30" s="384"/>
      <c r="K30" s="408"/>
    </row>
    <row r="31" spans="1:11">
      <c r="A31" s="406" t="s">
        <v>243</v>
      </c>
      <c r="B31" s="380" t="s">
        <v>229</v>
      </c>
      <c r="C31" s="396"/>
      <c r="D31" s="385"/>
      <c r="E31" s="385"/>
      <c r="F31" s="385"/>
      <c r="G31" s="385"/>
      <c r="H31" s="385"/>
      <c r="I31" s="385"/>
      <c r="J31" s="385"/>
      <c r="K31" s="409"/>
    </row>
    <row r="32" spans="1:11">
      <c r="A32" s="406" t="s">
        <v>244</v>
      </c>
      <c r="B32" s="380" t="s">
        <v>230</v>
      </c>
      <c r="C32" s="395"/>
      <c r="D32" s="384"/>
      <c r="E32" s="384"/>
      <c r="F32" s="384"/>
      <c r="G32" s="384"/>
      <c r="H32" s="384"/>
      <c r="I32" s="384"/>
      <c r="J32" s="384"/>
      <c r="K32" s="408"/>
    </row>
    <row r="33" spans="1:11" ht="22">
      <c r="A33" s="406" t="s">
        <v>245</v>
      </c>
      <c r="B33" s="380" t="s">
        <v>231</v>
      </c>
      <c r="C33" s="396">
        <v>1535614</v>
      </c>
      <c r="D33" s="385">
        <v>16601</v>
      </c>
      <c r="E33" s="385">
        <v>1368636</v>
      </c>
      <c r="F33" s="385">
        <v>1370063</v>
      </c>
      <c r="G33" s="385">
        <v>93077</v>
      </c>
      <c r="H33" s="385">
        <v>715692</v>
      </c>
      <c r="I33" s="385">
        <v>625089</v>
      </c>
      <c r="J33" s="385"/>
      <c r="K33" s="409"/>
    </row>
    <row r="34" spans="1:11" ht="22">
      <c r="A34" s="406" t="s">
        <v>246</v>
      </c>
      <c r="B34" s="380" t="s">
        <v>232</v>
      </c>
      <c r="C34" s="395">
        <v>29760</v>
      </c>
      <c r="D34" s="384">
        <v>9446</v>
      </c>
      <c r="E34" s="384">
        <v>242196</v>
      </c>
      <c r="F34" s="384">
        <v>292402</v>
      </c>
      <c r="G34" s="384">
        <v>12872</v>
      </c>
      <c r="H34" s="384">
        <v>42751</v>
      </c>
      <c r="I34" s="384">
        <v>41230</v>
      </c>
      <c r="J34" s="384"/>
      <c r="K34" s="408"/>
    </row>
    <row r="35" spans="1:11" ht="22">
      <c r="A35" s="406" t="s">
        <v>247</v>
      </c>
      <c r="B35" s="380" t="s">
        <v>258</v>
      </c>
      <c r="C35" s="396"/>
      <c r="D35" s="385"/>
      <c r="E35" s="385">
        <v>2378564</v>
      </c>
      <c r="F35" s="385"/>
      <c r="G35" s="385"/>
      <c r="H35" s="385"/>
      <c r="I35" s="385">
        <v>174</v>
      </c>
      <c r="J35" s="385"/>
      <c r="K35" s="409"/>
    </row>
    <row r="36" spans="1:11" ht="22">
      <c r="A36" s="406" t="s">
        <v>248</v>
      </c>
      <c r="B36" s="380" t="s">
        <v>233</v>
      </c>
      <c r="C36" s="395">
        <v>399852</v>
      </c>
      <c r="D36" s="384"/>
      <c r="E36" s="384">
        <v>1155</v>
      </c>
      <c r="F36" s="384"/>
      <c r="G36" s="384">
        <v>80</v>
      </c>
      <c r="H36" s="384">
        <v>24</v>
      </c>
      <c r="I36" s="384">
        <v>569</v>
      </c>
      <c r="J36" s="384"/>
      <c r="K36" s="408">
        <v>12995642</v>
      </c>
    </row>
    <row r="37" spans="1:11">
      <c r="A37" s="406" t="s">
        <v>249</v>
      </c>
      <c r="B37" s="380" t="s">
        <v>234</v>
      </c>
      <c r="C37" s="396">
        <v>18688</v>
      </c>
      <c r="D37" s="385"/>
      <c r="E37" s="385">
        <v>5609</v>
      </c>
      <c r="F37" s="385">
        <v>72434</v>
      </c>
      <c r="G37" s="385">
        <v>12727</v>
      </c>
      <c r="H37" s="385">
        <v>404</v>
      </c>
      <c r="I37" s="385"/>
      <c r="J37" s="385"/>
      <c r="K37" s="409"/>
    </row>
    <row r="38" spans="1:11" ht="22">
      <c r="A38" s="406" t="s">
        <v>250</v>
      </c>
      <c r="B38" s="380" t="s">
        <v>259</v>
      </c>
      <c r="C38" s="395">
        <v>63922</v>
      </c>
      <c r="D38" s="384">
        <v>1986</v>
      </c>
      <c r="E38" s="384">
        <v>184613</v>
      </c>
      <c r="F38" s="384">
        <v>186568</v>
      </c>
      <c r="G38" s="384">
        <v>13925</v>
      </c>
      <c r="H38" s="384">
        <v>10973</v>
      </c>
      <c r="I38" s="384">
        <v>26112</v>
      </c>
      <c r="J38" s="384"/>
      <c r="K38" s="408"/>
    </row>
    <row r="39" spans="1:11" ht="22">
      <c r="A39" s="406" t="s">
        <v>251</v>
      </c>
      <c r="B39" s="380" t="s">
        <v>235</v>
      </c>
      <c r="C39" s="396">
        <v>103629</v>
      </c>
      <c r="D39" s="385">
        <v>8083</v>
      </c>
      <c r="E39" s="385">
        <v>367763</v>
      </c>
      <c r="F39" s="385">
        <v>56244</v>
      </c>
      <c r="G39" s="385">
        <v>7155</v>
      </c>
      <c r="H39" s="385">
        <v>35786</v>
      </c>
      <c r="I39" s="385">
        <v>28176</v>
      </c>
      <c r="J39" s="385"/>
      <c r="K39" s="409"/>
    </row>
    <row r="40" spans="1:11" ht="22">
      <c r="A40" s="406" t="s">
        <v>252</v>
      </c>
      <c r="B40" s="380" t="s">
        <v>260</v>
      </c>
      <c r="C40" s="395">
        <v>271649</v>
      </c>
      <c r="D40" s="384">
        <v>550219</v>
      </c>
      <c r="E40" s="384">
        <v>677810</v>
      </c>
      <c r="F40" s="384">
        <v>752216</v>
      </c>
      <c r="G40" s="384">
        <v>199514</v>
      </c>
      <c r="H40" s="384">
        <v>211424</v>
      </c>
      <c r="I40" s="384">
        <v>243297</v>
      </c>
      <c r="J40" s="384">
        <v>57763</v>
      </c>
      <c r="K40" s="408"/>
    </row>
    <row r="41" spans="1:11">
      <c r="A41" s="406" t="s">
        <v>253</v>
      </c>
      <c r="B41" s="380" t="s">
        <v>236</v>
      </c>
      <c r="C41" s="396"/>
      <c r="D41" s="385"/>
      <c r="E41" s="385"/>
      <c r="F41" s="385"/>
      <c r="G41" s="385">
        <v>798</v>
      </c>
      <c r="H41" s="385">
        <v>2</v>
      </c>
      <c r="I41" s="385"/>
      <c r="J41" s="385"/>
      <c r="K41" s="409"/>
    </row>
    <row r="42" spans="1:11">
      <c r="A42" s="406" t="s">
        <v>254</v>
      </c>
      <c r="B42" s="380" t="s">
        <v>237</v>
      </c>
      <c r="C42" s="395"/>
      <c r="D42" s="384"/>
      <c r="E42" s="384"/>
      <c r="F42" s="384"/>
      <c r="G42" s="384"/>
      <c r="H42" s="384"/>
      <c r="I42" s="384"/>
      <c r="J42" s="384"/>
      <c r="K42" s="408"/>
    </row>
    <row r="43" spans="1:11">
      <c r="A43" s="406" t="s">
        <v>255</v>
      </c>
      <c r="B43" s="380" t="s">
        <v>238</v>
      </c>
      <c r="C43" s="396"/>
      <c r="D43" s="385"/>
      <c r="E43" s="385"/>
      <c r="F43" s="385"/>
      <c r="G43" s="385"/>
      <c r="H43" s="385"/>
      <c r="I43" s="385"/>
      <c r="J43" s="385"/>
      <c r="K43" s="409"/>
    </row>
    <row r="44" spans="1:11" ht="22">
      <c r="A44" s="406" t="s">
        <v>256</v>
      </c>
      <c r="B44" s="380" t="s">
        <v>239</v>
      </c>
      <c r="C44" s="395"/>
      <c r="D44" s="384"/>
      <c r="E44" s="384"/>
      <c r="F44" s="384">
        <v>95747</v>
      </c>
      <c r="G44" s="384">
        <v>79</v>
      </c>
      <c r="H44" s="384"/>
      <c r="I44" s="384"/>
      <c r="J44" s="384"/>
      <c r="K44" s="408"/>
    </row>
    <row r="45" spans="1:11">
      <c r="A45" s="406" t="s">
        <v>257</v>
      </c>
      <c r="B45" s="380" t="s">
        <v>240</v>
      </c>
      <c r="C45" s="397"/>
      <c r="D45" s="398"/>
      <c r="E45" s="398"/>
      <c r="F45" s="398"/>
      <c r="G45" s="398"/>
      <c r="H45" s="398"/>
      <c r="I45" s="398"/>
      <c r="J45" s="398"/>
      <c r="K45" s="410"/>
    </row>
    <row r="46" spans="1:11">
      <c r="A46" s="411"/>
      <c r="B46" s="382" t="s">
        <v>51</v>
      </c>
      <c r="C46" s="391">
        <v>775924</v>
      </c>
      <c r="D46" s="392">
        <v>391386</v>
      </c>
      <c r="E46" s="392">
        <v>634454</v>
      </c>
      <c r="F46" s="392">
        <v>10459745</v>
      </c>
      <c r="G46" s="392">
        <v>4854841</v>
      </c>
      <c r="H46" s="392">
        <v>2655118</v>
      </c>
      <c r="I46" s="392">
        <v>353534</v>
      </c>
      <c r="J46" s="392">
        <v>1096963</v>
      </c>
      <c r="K46" s="412"/>
    </row>
    <row r="47" spans="1:11">
      <c r="A47" s="411"/>
      <c r="B47" s="386" t="s">
        <v>52</v>
      </c>
      <c r="C47" s="388">
        <v>1655425</v>
      </c>
      <c r="D47" s="387">
        <v>55316</v>
      </c>
      <c r="E47" s="387">
        <v>10758521</v>
      </c>
      <c r="F47" s="387"/>
      <c r="G47" s="387">
        <v>208634</v>
      </c>
      <c r="H47" s="387">
        <v>1323437</v>
      </c>
      <c r="I47" s="387">
        <v>706983</v>
      </c>
      <c r="J47" s="387"/>
      <c r="K47" s="413"/>
    </row>
    <row r="48" spans="1:11" ht="12" thickBot="1">
      <c r="A48" s="580"/>
      <c r="B48" s="581" t="s">
        <v>53</v>
      </c>
      <c r="C48" s="415">
        <v>305</v>
      </c>
      <c r="D48" s="416">
        <v>-143</v>
      </c>
      <c r="E48" s="416">
        <v>39364</v>
      </c>
      <c r="F48" s="416"/>
      <c r="G48" s="416">
        <v>199</v>
      </c>
      <c r="H48" s="416">
        <v>885</v>
      </c>
      <c r="I48" s="416">
        <v>-531</v>
      </c>
      <c r="J48" s="416"/>
      <c r="K48" s="417"/>
    </row>
    <row r="49" spans="1:11" ht="13" thickTop="1" thickBot="1">
      <c r="A49" s="414"/>
      <c r="B49" s="579"/>
      <c r="C49" s="578">
        <f>SUM(C26:C48)</f>
        <v>4854768</v>
      </c>
      <c r="D49" s="578">
        <f t="shared" ref="D49:K49" si="1">SUM(D26:D48)</f>
        <v>1032894</v>
      </c>
      <c r="E49" s="578">
        <f t="shared" si="1"/>
        <v>16658685</v>
      </c>
      <c r="F49" s="578">
        <f t="shared" si="1"/>
        <v>13285419</v>
      </c>
      <c r="G49" s="578">
        <f t="shared" si="1"/>
        <v>5403901</v>
      </c>
      <c r="H49" s="578">
        <f t="shared" si="1"/>
        <v>4996496</v>
      </c>
      <c r="I49" s="578">
        <f t="shared" si="1"/>
        <v>2024633</v>
      </c>
      <c r="J49" s="578">
        <f t="shared" si="1"/>
        <v>1154726</v>
      </c>
      <c r="K49" s="582">
        <f t="shared" si="1"/>
        <v>12995642</v>
      </c>
    </row>
    <row r="50" spans="1:11" ht="12" thickTop="1"/>
    <row r="51" spans="1:11" ht="12" thickBot="1"/>
    <row r="52" spans="1:11">
      <c r="A52" s="399"/>
      <c r="B52" s="400"/>
      <c r="C52" s="401"/>
      <c r="D52" s="401"/>
      <c r="E52" s="401"/>
      <c r="F52" s="402" t="s">
        <v>1</v>
      </c>
      <c r="G52" s="401"/>
      <c r="H52" s="401"/>
      <c r="I52" s="401"/>
      <c r="J52" s="401"/>
      <c r="K52" s="403"/>
    </row>
    <row r="53" spans="1:11">
      <c r="A53" s="404"/>
      <c r="B53" s="389"/>
      <c r="C53" s="610" t="s">
        <v>21</v>
      </c>
      <c r="D53" s="610" t="s">
        <v>22</v>
      </c>
      <c r="E53" s="610" t="s">
        <v>23</v>
      </c>
      <c r="F53" s="610" t="s">
        <v>24</v>
      </c>
      <c r="G53" s="610" t="s">
        <v>25</v>
      </c>
      <c r="H53" s="610" t="s">
        <v>26</v>
      </c>
      <c r="I53" s="610" t="s">
        <v>27</v>
      </c>
      <c r="J53" s="610" t="s">
        <v>28</v>
      </c>
      <c r="K53" s="611" t="s">
        <v>29</v>
      </c>
    </row>
    <row r="54" spans="1:11">
      <c r="A54" s="406" t="s">
        <v>279</v>
      </c>
      <c r="B54" s="380" t="s">
        <v>296</v>
      </c>
      <c r="C54" s="393">
        <v>4340889</v>
      </c>
      <c r="D54" s="394"/>
      <c r="E54" s="394"/>
      <c r="F54" s="394"/>
      <c r="G54" s="394"/>
      <c r="H54" s="394"/>
      <c r="I54" s="394"/>
      <c r="J54" s="394"/>
      <c r="K54" s="407"/>
    </row>
    <row r="55" spans="1:11">
      <c r="A55" s="406" t="s">
        <v>280</v>
      </c>
      <c r="B55" s="380" t="s">
        <v>297</v>
      </c>
      <c r="C55" s="395"/>
      <c r="D55" s="384">
        <v>999996</v>
      </c>
      <c r="E55" s="384"/>
      <c r="F55" s="384"/>
      <c r="G55" s="384"/>
      <c r="H55" s="384"/>
      <c r="I55" s="384"/>
      <c r="J55" s="384"/>
      <c r="K55" s="408"/>
    </row>
    <row r="56" spans="1:11">
      <c r="A56" s="406" t="s">
        <v>281</v>
      </c>
      <c r="B56" s="380" t="s">
        <v>298</v>
      </c>
      <c r="C56" s="396"/>
      <c r="D56" s="385"/>
      <c r="E56" s="385">
        <v>125147477</v>
      </c>
      <c r="F56" s="385"/>
      <c r="G56" s="385">
        <v>15000</v>
      </c>
      <c r="H56" s="385"/>
      <c r="I56" s="385">
        <v>54698</v>
      </c>
      <c r="J56" s="385"/>
      <c r="K56" s="409"/>
    </row>
    <row r="57" spans="1:11">
      <c r="A57" s="406" t="s">
        <v>282</v>
      </c>
      <c r="B57" s="380" t="s">
        <v>312</v>
      </c>
      <c r="C57" s="395"/>
      <c r="D57" s="384"/>
      <c r="E57" s="384"/>
      <c r="F57" s="384">
        <v>7314038</v>
      </c>
      <c r="G57" s="384">
        <v>687228</v>
      </c>
      <c r="H57" s="384"/>
      <c r="I57" s="384">
        <v>1024</v>
      </c>
      <c r="J57" s="384"/>
      <c r="K57" s="408"/>
    </row>
    <row r="58" spans="1:11">
      <c r="A58" s="406" t="s">
        <v>283</v>
      </c>
      <c r="B58" s="380" t="s">
        <v>299</v>
      </c>
      <c r="C58" s="396"/>
      <c r="D58" s="385"/>
      <c r="E58" s="385"/>
      <c r="F58" s="385"/>
      <c r="G58" s="385">
        <v>2536371</v>
      </c>
      <c r="H58" s="385"/>
      <c r="I58" s="385">
        <v>1725</v>
      </c>
      <c r="J58" s="385"/>
      <c r="K58" s="409"/>
    </row>
    <row r="59" spans="1:11">
      <c r="A59" s="406" t="s">
        <v>284</v>
      </c>
      <c r="B59" s="380" t="s">
        <v>300</v>
      </c>
      <c r="C59" s="395"/>
      <c r="D59" s="384"/>
      <c r="E59" s="384"/>
      <c r="F59" s="384"/>
      <c r="G59" s="384"/>
      <c r="H59" s="384">
        <v>2334115</v>
      </c>
      <c r="I59" s="384">
        <v>126155</v>
      </c>
      <c r="J59" s="384"/>
      <c r="K59" s="408"/>
    </row>
    <row r="60" spans="1:11">
      <c r="A60" s="406" t="s">
        <v>285</v>
      </c>
      <c r="B60" s="380" t="s">
        <v>301</v>
      </c>
      <c r="C60" s="396"/>
      <c r="D60" s="385"/>
      <c r="E60" s="385"/>
      <c r="F60" s="385"/>
      <c r="G60" s="385">
        <v>1080</v>
      </c>
      <c r="H60" s="385"/>
      <c r="I60" s="385">
        <v>15141622</v>
      </c>
      <c r="J60" s="385">
        <v>10828</v>
      </c>
      <c r="K60" s="409"/>
    </row>
    <row r="61" spans="1:11">
      <c r="A61" s="406" t="s">
        <v>286</v>
      </c>
      <c r="B61" s="380" t="s">
        <v>302</v>
      </c>
      <c r="C61" s="395"/>
      <c r="D61" s="384"/>
      <c r="E61" s="384"/>
      <c r="F61" s="384"/>
      <c r="G61" s="384">
        <v>379</v>
      </c>
      <c r="H61" s="384"/>
      <c r="I61" s="384">
        <v>11737</v>
      </c>
      <c r="J61" s="384">
        <v>12956289</v>
      </c>
      <c r="K61" s="408"/>
    </row>
    <row r="62" spans="1:11" ht="22">
      <c r="A62" s="406" t="s">
        <v>287</v>
      </c>
      <c r="B62" s="380" t="s">
        <v>303</v>
      </c>
      <c r="C62" s="396"/>
      <c r="D62" s="385"/>
      <c r="E62" s="385"/>
      <c r="F62" s="385">
        <v>76223</v>
      </c>
      <c r="G62" s="385">
        <v>1394</v>
      </c>
      <c r="H62" s="385"/>
      <c r="I62" s="385">
        <v>3717</v>
      </c>
      <c r="J62" s="385">
        <v>3770</v>
      </c>
      <c r="K62" s="409">
        <v>2828688</v>
      </c>
    </row>
    <row r="63" spans="1:11" ht="22">
      <c r="A63" s="406" t="s">
        <v>288</v>
      </c>
      <c r="B63" s="380" t="s">
        <v>304</v>
      </c>
      <c r="C63" s="395"/>
      <c r="D63" s="384"/>
      <c r="E63" s="384"/>
      <c r="F63" s="384"/>
      <c r="G63" s="384">
        <v>93358</v>
      </c>
      <c r="H63" s="384"/>
      <c r="I63" s="384">
        <v>2884</v>
      </c>
      <c r="J63" s="384">
        <v>41401</v>
      </c>
      <c r="K63" s="408">
        <v>30882</v>
      </c>
    </row>
    <row r="64" spans="1:11">
      <c r="A64" s="406" t="s">
        <v>289</v>
      </c>
      <c r="B64" s="380" t="s">
        <v>305</v>
      </c>
      <c r="C64" s="396"/>
      <c r="D64" s="385"/>
      <c r="E64" s="385"/>
      <c r="F64" s="385"/>
      <c r="G64" s="385">
        <v>770</v>
      </c>
      <c r="H64" s="385"/>
      <c r="I64" s="385">
        <v>98</v>
      </c>
      <c r="J64" s="385"/>
      <c r="K64" s="409"/>
    </row>
    <row r="65" spans="1:11" ht="22">
      <c r="A65" s="406" t="s">
        <v>290</v>
      </c>
      <c r="B65" s="380" t="s">
        <v>306</v>
      </c>
      <c r="C65" s="395"/>
      <c r="D65" s="384"/>
      <c r="E65" s="384"/>
      <c r="F65" s="384"/>
      <c r="G65" s="384">
        <v>85456</v>
      </c>
      <c r="H65" s="384"/>
      <c r="I65" s="384">
        <v>1047</v>
      </c>
      <c r="J65" s="384">
        <v>9717</v>
      </c>
      <c r="K65" s="408"/>
    </row>
    <row r="66" spans="1:11">
      <c r="A66" s="406" t="s">
        <v>291</v>
      </c>
      <c r="B66" s="380" t="s">
        <v>307</v>
      </c>
      <c r="C66" s="396"/>
      <c r="D66" s="385"/>
      <c r="E66" s="385"/>
      <c r="F66" s="385"/>
      <c r="G66" s="385"/>
      <c r="H66" s="385"/>
      <c r="I66" s="385"/>
      <c r="J66" s="385"/>
      <c r="K66" s="409"/>
    </row>
    <row r="67" spans="1:11">
      <c r="A67" s="406" t="s">
        <v>292</v>
      </c>
      <c r="B67" s="380" t="s">
        <v>308</v>
      </c>
      <c r="C67" s="395"/>
      <c r="D67" s="384"/>
      <c r="E67" s="384"/>
      <c r="F67" s="384"/>
      <c r="G67" s="384"/>
      <c r="H67" s="384"/>
      <c r="I67" s="384">
        <v>3816</v>
      </c>
      <c r="J67" s="384">
        <v>30</v>
      </c>
      <c r="K67" s="408"/>
    </row>
    <row r="68" spans="1:11">
      <c r="A68" s="406" t="s">
        <v>293</v>
      </c>
      <c r="B68" s="380" t="s">
        <v>309</v>
      </c>
      <c r="C68" s="396"/>
      <c r="D68" s="385"/>
      <c r="E68" s="385"/>
      <c r="F68" s="385"/>
      <c r="G68" s="385">
        <v>411</v>
      </c>
      <c r="H68" s="385"/>
      <c r="I68" s="385">
        <v>3473</v>
      </c>
      <c r="J68" s="385">
        <v>2093</v>
      </c>
      <c r="K68" s="409">
        <v>687</v>
      </c>
    </row>
    <row r="69" spans="1:11" ht="22">
      <c r="A69" s="406" t="s">
        <v>294</v>
      </c>
      <c r="B69" s="380" t="s">
        <v>310</v>
      </c>
      <c r="C69" s="395"/>
      <c r="D69" s="384"/>
      <c r="E69" s="384"/>
      <c r="F69" s="384"/>
      <c r="G69" s="384">
        <v>242985</v>
      </c>
      <c r="H69" s="384">
        <v>0</v>
      </c>
      <c r="I69" s="384">
        <v>2098</v>
      </c>
      <c r="J69" s="384">
        <v>946204</v>
      </c>
      <c r="K69" s="408">
        <v>38</v>
      </c>
    </row>
    <row r="70" spans="1:11">
      <c r="A70" s="406" t="s">
        <v>295</v>
      </c>
      <c r="B70" s="380" t="s">
        <v>311</v>
      </c>
      <c r="C70" s="397"/>
      <c r="D70" s="398"/>
      <c r="E70" s="398"/>
      <c r="F70" s="398"/>
      <c r="G70" s="398"/>
      <c r="H70" s="398"/>
      <c r="I70" s="398"/>
      <c r="J70" s="398"/>
      <c r="K70" s="410"/>
    </row>
    <row r="71" spans="1:11">
      <c r="A71" s="411" t="s">
        <v>322</v>
      </c>
      <c r="B71" s="382" t="s">
        <v>323</v>
      </c>
      <c r="C71" s="589">
        <v>1169592</v>
      </c>
      <c r="D71" s="392">
        <v>194624</v>
      </c>
      <c r="E71" s="392">
        <v>32316</v>
      </c>
      <c r="F71" s="392">
        <v>3679463</v>
      </c>
      <c r="G71" s="392">
        <v>7919647</v>
      </c>
      <c r="H71" s="392"/>
      <c r="I71" s="392"/>
      <c r="J71" s="392"/>
      <c r="K71" s="412"/>
    </row>
    <row r="72" spans="1:11">
      <c r="A72" s="411"/>
      <c r="B72" s="386" t="s">
        <v>53</v>
      </c>
      <c r="C72" s="590"/>
      <c r="D72" s="387"/>
      <c r="E72" s="387"/>
      <c r="F72" s="387">
        <v>133318</v>
      </c>
      <c r="G72" s="387">
        <v>542442</v>
      </c>
      <c r="H72" s="387">
        <v>39082</v>
      </c>
      <c r="I72" s="387">
        <v>40209</v>
      </c>
      <c r="J72" s="387">
        <v>16354</v>
      </c>
      <c r="K72" s="413">
        <v>144501</v>
      </c>
    </row>
    <row r="73" spans="1:11">
      <c r="A73" s="583"/>
      <c r="B73" s="588" t="s">
        <v>56</v>
      </c>
      <c r="C73" s="591">
        <v>18551</v>
      </c>
      <c r="D73" s="584"/>
      <c r="E73" s="584"/>
      <c r="F73" s="584">
        <v>9218</v>
      </c>
      <c r="G73" s="584">
        <v>54912</v>
      </c>
      <c r="H73" s="584"/>
      <c r="I73" s="584"/>
      <c r="J73" s="584"/>
      <c r="K73" s="585"/>
    </row>
    <row r="74" spans="1:11">
      <c r="A74" s="580"/>
      <c r="B74" s="586" t="s">
        <v>57</v>
      </c>
      <c r="C74" s="592">
        <v>1119504</v>
      </c>
      <c r="D74" s="593"/>
      <c r="E74" s="593">
        <v>8342746</v>
      </c>
      <c r="F74" s="593">
        <v>3412475</v>
      </c>
      <c r="G74" s="593">
        <v>23827997</v>
      </c>
      <c r="H74" s="593"/>
      <c r="I74" s="593"/>
      <c r="J74" s="593"/>
      <c r="K74" s="594">
        <v>252627</v>
      </c>
    </row>
    <row r="75" spans="1:11" ht="12" thickBot="1">
      <c r="A75" s="414"/>
      <c r="B75" s="579" t="s">
        <v>45</v>
      </c>
      <c r="C75" s="603">
        <f>SUM(C54:C74)</f>
        <v>6648536</v>
      </c>
      <c r="D75" s="603">
        <f t="shared" ref="D75:K75" si="2">SUM(D54:D74)</f>
        <v>1194620</v>
      </c>
      <c r="E75" s="603">
        <f t="shared" si="2"/>
        <v>133522539</v>
      </c>
      <c r="F75" s="603">
        <f t="shared" si="2"/>
        <v>14624735</v>
      </c>
      <c r="G75" s="603">
        <f t="shared" si="2"/>
        <v>36009430</v>
      </c>
      <c r="H75" s="603">
        <f t="shared" si="2"/>
        <v>2373197</v>
      </c>
      <c r="I75" s="603">
        <f t="shared" si="2"/>
        <v>15394303</v>
      </c>
      <c r="J75" s="603">
        <f t="shared" si="2"/>
        <v>13986686</v>
      </c>
      <c r="K75" s="604">
        <f t="shared" si="2"/>
        <v>3257423</v>
      </c>
    </row>
    <row r="76" spans="1:11" ht="12" thickTop="1"/>
    <row r="77" spans="1:11" ht="12" thickBot="1"/>
    <row r="78" spans="1:11">
      <c r="A78" s="399"/>
      <c r="B78" s="400"/>
      <c r="C78" s="401"/>
      <c r="D78" s="401"/>
      <c r="E78" s="401"/>
      <c r="F78" s="402" t="s">
        <v>1</v>
      </c>
      <c r="G78" s="401"/>
      <c r="H78" s="401"/>
      <c r="I78" s="401"/>
      <c r="J78" s="403"/>
      <c r="K78" s="598"/>
    </row>
    <row r="79" spans="1:11">
      <c r="A79" s="605"/>
      <c r="B79" s="606"/>
      <c r="C79" s="607" t="s">
        <v>30</v>
      </c>
      <c r="D79" s="608" t="s">
        <v>31</v>
      </c>
      <c r="E79" s="608" t="s">
        <v>32</v>
      </c>
      <c r="F79" s="608" t="s">
        <v>33</v>
      </c>
      <c r="G79" s="608" t="s">
        <v>34</v>
      </c>
      <c r="H79" s="608" t="s">
        <v>35</v>
      </c>
      <c r="I79" s="608" t="s">
        <v>36</v>
      </c>
      <c r="J79" s="609" t="s">
        <v>37</v>
      </c>
      <c r="K79" s="599"/>
    </row>
    <row r="80" spans="1:11">
      <c r="A80" s="406" t="s">
        <v>279</v>
      </c>
      <c r="B80" s="380" t="s">
        <v>296</v>
      </c>
      <c r="C80" s="393"/>
      <c r="D80" s="394"/>
      <c r="E80" s="394"/>
      <c r="F80" s="394"/>
      <c r="G80" s="394"/>
      <c r="H80" s="394"/>
      <c r="I80" s="394"/>
      <c r="J80" s="407"/>
      <c r="K80" s="600"/>
    </row>
    <row r="81" spans="1:11">
      <c r="A81" s="406" t="s">
        <v>280</v>
      </c>
      <c r="B81" s="380" t="s">
        <v>297</v>
      </c>
      <c r="C81" s="395"/>
      <c r="D81" s="384"/>
      <c r="E81" s="384"/>
      <c r="F81" s="384"/>
      <c r="G81" s="384"/>
      <c r="H81" s="384"/>
      <c r="I81" s="384"/>
      <c r="J81" s="408"/>
      <c r="K81" s="600"/>
    </row>
    <row r="82" spans="1:11">
      <c r="A82" s="406" t="s">
        <v>281</v>
      </c>
      <c r="B82" s="380" t="s">
        <v>298</v>
      </c>
      <c r="C82" s="396"/>
      <c r="D82" s="385"/>
      <c r="E82" s="385">
        <v>1770953</v>
      </c>
      <c r="F82" s="385"/>
      <c r="G82" s="385"/>
      <c r="H82" s="385"/>
      <c r="I82" s="385"/>
      <c r="J82" s="409"/>
      <c r="K82" s="600"/>
    </row>
    <row r="83" spans="1:11">
      <c r="A83" s="406" t="s">
        <v>282</v>
      </c>
      <c r="B83" s="380" t="s">
        <v>312</v>
      </c>
      <c r="C83" s="395"/>
      <c r="D83" s="384"/>
      <c r="E83" s="384">
        <v>30580</v>
      </c>
      <c r="F83" s="384"/>
      <c r="G83" s="384"/>
      <c r="H83" s="384"/>
      <c r="I83" s="384"/>
      <c r="J83" s="408"/>
      <c r="K83" s="600"/>
    </row>
    <row r="84" spans="1:11">
      <c r="A84" s="406" t="s">
        <v>283</v>
      </c>
      <c r="B84" s="380" t="s">
        <v>299</v>
      </c>
      <c r="C84" s="396"/>
      <c r="D84" s="385"/>
      <c r="E84" s="385">
        <v>6927</v>
      </c>
      <c r="F84" s="385"/>
      <c r="G84" s="385"/>
      <c r="H84" s="385"/>
      <c r="I84" s="385"/>
      <c r="J84" s="409"/>
      <c r="K84" s="600"/>
    </row>
    <row r="85" spans="1:11">
      <c r="A85" s="406" t="s">
        <v>284</v>
      </c>
      <c r="B85" s="380" t="s">
        <v>300</v>
      </c>
      <c r="C85" s="395"/>
      <c r="D85" s="384"/>
      <c r="E85" s="384">
        <v>42617</v>
      </c>
      <c r="F85" s="384"/>
      <c r="G85" s="384"/>
      <c r="H85" s="384"/>
      <c r="I85" s="384"/>
      <c r="J85" s="408"/>
      <c r="K85" s="600"/>
    </row>
    <row r="86" spans="1:11">
      <c r="A86" s="406" t="s">
        <v>285</v>
      </c>
      <c r="B86" s="380" t="s">
        <v>301</v>
      </c>
      <c r="C86" s="396"/>
      <c r="D86" s="385"/>
      <c r="E86" s="385">
        <v>202831</v>
      </c>
      <c r="F86" s="385"/>
      <c r="G86" s="385"/>
      <c r="H86" s="385"/>
      <c r="I86" s="385"/>
      <c r="J86" s="409"/>
      <c r="K86" s="600"/>
    </row>
    <row r="87" spans="1:11">
      <c r="A87" s="406" t="s">
        <v>286</v>
      </c>
      <c r="B87" s="380" t="s">
        <v>302</v>
      </c>
      <c r="C87" s="395"/>
      <c r="D87" s="384"/>
      <c r="E87" s="384">
        <v>321698</v>
      </c>
      <c r="F87" s="384"/>
      <c r="G87" s="384"/>
      <c r="H87" s="384"/>
      <c r="I87" s="384"/>
      <c r="J87" s="408"/>
      <c r="K87" s="600"/>
    </row>
    <row r="88" spans="1:11" ht="22">
      <c r="A88" s="406" t="s">
        <v>287</v>
      </c>
      <c r="B88" s="380" t="s">
        <v>303</v>
      </c>
      <c r="C88" s="396">
        <v>2270</v>
      </c>
      <c r="D88" s="385"/>
      <c r="E88" s="385">
        <v>61376</v>
      </c>
      <c r="F88" s="385"/>
      <c r="G88" s="385"/>
      <c r="H88" s="385"/>
      <c r="I88" s="385">
        <v>5029</v>
      </c>
      <c r="J88" s="409"/>
      <c r="K88" s="600"/>
    </row>
    <row r="89" spans="1:11" ht="22">
      <c r="A89" s="406" t="s">
        <v>288</v>
      </c>
      <c r="B89" s="380" t="s">
        <v>304</v>
      </c>
      <c r="C89" s="395">
        <v>4381439</v>
      </c>
      <c r="D89" s="384"/>
      <c r="E89" s="384">
        <v>114855</v>
      </c>
      <c r="F89" s="384"/>
      <c r="G89" s="384"/>
      <c r="H89" s="384"/>
      <c r="I89" s="384">
        <v>189949</v>
      </c>
      <c r="J89" s="408"/>
      <c r="K89" s="600"/>
    </row>
    <row r="90" spans="1:11">
      <c r="A90" s="406" t="s">
        <v>289</v>
      </c>
      <c r="B90" s="380" t="s">
        <v>305</v>
      </c>
      <c r="C90" s="396"/>
      <c r="D90" s="385">
        <v>985371</v>
      </c>
      <c r="E90" s="385">
        <v>46655</v>
      </c>
      <c r="F90" s="385"/>
      <c r="G90" s="385"/>
      <c r="H90" s="385"/>
      <c r="I90" s="385"/>
      <c r="J90" s="409"/>
      <c r="K90" s="600"/>
    </row>
    <row r="91" spans="1:11" ht="22">
      <c r="A91" s="406" t="s">
        <v>290</v>
      </c>
      <c r="B91" s="380" t="s">
        <v>306</v>
      </c>
      <c r="C91" s="395">
        <v>20485</v>
      </c>
      <c r="D91" s="384">
        <v>9028</v>
      </c>
      <c r="E91" s="384">
        <v>15574714</v>
      </c>
      <c r="F91" s="384"/>
      <c r="G91" s="384"/>
      <c r="H91" s="384">
        <v>5904</v>
      </c>
      <c r="I91" s="384">
        <v>952334</v>
      </c>
      <c r="J91" s="408"/>
      <c r="K91" s="600"/>
    </row>
    <row r="92" spans="1:11">
      <c r="A92" s="406" t="s">
        <v>291</v>
      </c>
      <c r="B92" s="380" t="s">
        <v>307</v>
      </c>
      <c r="C92" s="396"/>
      <c r="D92" s="385"/>
      <c r="E92" s="385"/>
      <c r="F92" s="385">
        <v>13285419</v>
      </c>
      <c r="G92" s="385"/>
      <c r="H92" s="385"/>
      <c r="I92" s="385"/>
      <c r="J92" s="409"/>
      <c r="K92" s="600"/>
    </row>
    <row r="93" spans="1:11">
      <c r="A93" s="406" t="s">
        <v>292</v>
      </c>
      <c r="B93" s="380" t="s">
        <v>308</v>
      </c>
      <c r="C93" s="395"/>
      <c r="D93" s="384"/>
      <c r="E93" s="384">
        <v>8654</v>
      </c>
      <c r="F93" s="384"/>
      <c r="G93" s="384">
        <v>5391401</v>
      </c>
      <c r="H93" s="384"/>
      <c r="I93" s="384"/>
      <c r="J93" s="408"/>
      <c r="K93" s="600"/>
    </row>
    <row r="94" spans="1:11">
      <c r="A94" s="406" t="s">
        <v>293</v>
      </c>
      <c r="B94" s="380" t="s">
        <v>309</v>
      </c>
      <c r="C94" s="396"/>
      <c r="D94" s="385"/>
      <c r="E94" s="385">
        <v>11444</v>
      </c>
      <c r="F94" s="385"/>
      <c r="G94" s="385"/>
      <c r="H94" s="385">
        <v>4978388</v>
      </c>
      <c r="I94" s="385"/>
      <c r="J94" s="409"/>
      <c r="K94" s="600"/>
    </row>
    <row r="95" spans="1:11" ht="22">
      <c r="A95" s="406" t="s">
        <v>294</v>
      </c>
      <c r="B95" s="380" t="s">
        <v>310</v>
      </c>
      <c r="C95" s="395">
        <v>12304</v>
      </c>
      <c r="D95" s="384"/>
      <c r="E95" s="384">
        <v>359040</v>
      </c>
      <c r="F95" s="384"/>
      <c r="G95" s="384"/>
      <c r="H95" s="384"/>
      <c r="I95" s="384">
        <v>461964</v>
      </c>
      <c r="J95" s="408"/>
      <c r="K95" s="600"/>
    </row>
    <row r="96" spans="1:11">
      <c r="A96" s="406" t="s">
        <v>295</v>
      </c>
      <c r="B96" s="380" t="s">
        <v>311</v>
      </c>
      <c r="C96" s="397"/>
      <c r="D96" s="398"/>
      <c r="E96" s="398"/>
      <c r="F96" s="398"/>
      <c r="G96" s="398"/>
      <c r="H96" s="398"/>
      <c r="I96" s="398"/>
      <c r="J96" s="410">
        <v>1154726</v>
      </c>
      <c r="K96" s="600"/>
    </row>
    <row r="97" spans="1:11">
      <c r="A97" s="411" t="s">
        <v>322</v>
      </c>
      <c r="B97" s="382" t="s">
        <v>323</v>
      </c>
      <c r="C97" s="589"/>
      <c r="D97" s="392"/>
      <c r="E97" s="392"/>
      <c r="F97" s="392"/>
      <c r="G97" s="392"/>
      <c r="H97" s="392"/>
      <c r="I97" s="392"/>
      <c r="J97" s="412"/>
      <c r="K97" s="600"/>
    </row>
    <row r="98" spans="1:11">
      <c r="A98" s="411"/>
      <c r="B98" s="386" t="s">
        <v>53</v>
      </c>
      <c r="C98" s="590"/>
      <c r="D98" s="387"/>
      <c r="E98" s="387"/>
      <c r="F98" s="387">
        <v>133318</v>
      </c>
      <c r="G98" s="387">
        <v>542442</v>
      </c>
      <c r="H98" s="387">
        <v>39082</v>
      </c>
      <c r="I98" s="387">
        <v>40209</v>
      </c>
      <c r="J98" s="413">
        <v>16354</v>
      </c>
      <c r="K98" s="600"/>
    </row>
    <row r="99" spans="1:11">
      <c r="A99" s="583"/>
      <c r="B99" s="588" t="s">
        <v>56</v>
      </c>
      <c r="C99" s="591">
        <v>18551</v>
      </c>
      <c r="D99" s="584"/>
      <c r="E99" s="584"/>
      <c r="F99" s="584">
        <v>9218</v>
      </c>
      <c r="G99" s="584">
        <v>54912</v>
      </c>
      <c r="H99" s="584"/>
      <c r="I99" s="584"/>
      <c r="J99" s="585"/>
      <c r="K99" s="600"/>
    </row>
    <row r="100" spans="1:11">
      <c r="A100" s="580"/>
      <c r="B100" s="586" t="s">
        <v>57</v>
      </c>
      <c r="C100" s="592">
        <v>1119504</v>
      </c>
      <c r="D100" s="593"/>
      <c r="E100" s="593">
        <v>8342746</v>
      </c>
      <c r="F100" s="593">
        <v>3412475</v>
      </c>
      <c r="G100" s="593">
        <v>23827997</v>
      </c>
      <c r="H100" s="593"/>
      <c r="I100" s="593"/>
      <c r="J100" s="594"/>
      <c r="K100" s="601"/>
    </row>
    <row r="101" spans="1:11" ht="12" thickBot="1">
      <c r="A101" s="414"/>
      <c r="B101" s="579" t="s">
        <v>45</v>
      </c>
      <c r="C101" s="603">
        <f t="shared" ref="C101:J101" si="3">SUM(C80:C100)</f>
        <v>5554553</v>
      </c>
      <c r="D101" s="603">
        <f t="shared" si="3"/>
        <v>994399</v>
      </c>
      <c r="E101" s="603">
        <f t="shared" si="3"/>
        <v>26895090</v>
      </c>
      <c r="F101" s="603">
        <f t="shared" si="3"/>
        <v>16840430</v>
      </c>
      <c r="G101" s="603">
        <f t="shared" si="3"/>
        <v>29816752</v>
      </c>
      <c r="H101" s="603">
        <f t="shared" si="3"/>
        <v>5023374</v>
      </c>
      <c r="I101" s="603">
        <f t="shared" si="3"/>
        <v>1649485</v>
      </c>
      <c r="J101" s="604">
        <f t="shared" si="3"/>
        <v>1171080</v>
      </c>
      <c r="K101" s="602"/>
    </row>
    <row r="102" spans="1:11" ht="12" thickTop="1"/>
  </sheetData>
  <pageMargins left="0.7" right="0.7" top="0.75" bottom="0.75" header="0.3" footer="0.3"/>
  <pageSetup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0"/>
  <sheetViews>
    <sheetView topLeftCell="L22" workbookViewId="0">
      <selection activeCell="O28" sqref="O27:O28"/>
    </sheetView>
  </sheetViews>
  <sheetFormatPr baseColWidth="10" defaultRowHeight="14" x14ac:dyDescent="0"/>
  <cols>
    <col min="1" max="1" width="5.6640625" style="334" customWidth="1"/>
    <col min="2" max="2" width="5.6640625" style="500" customWidth="1"/>
    <col min="3" max="3" width="37.5" style="334" customWidth="1"/>
    <col min="4" max="4" width="10.83203125" style="334" bestFit="1" customWidth="1"/>
    <col min="5" max="5" width="9.83203125" style="334" bestFit="1" customWidth="1"/>
    <col min="6" max="6" width="9.83203125" style="334" customWidth="1"/>
    <col min="7" max="9" width="9.83203125" style="334" bestFit="1" customWidth="1"/>
    <col min="10" max="10" width="10.83203125" style="334" bestFit="1" customWidth="1"/>
    <col min="11" max="11" width="10.83203125" style="334"/>
    <col min="12" max="12" width="6.83203125" style="500" customWidth="1"/>
    <col min="13" max="13" width="34.33203125" style="334" customWidth="1"/>
    <col min="14" max="18" width="7.6640625" style="334" customWidth="1"/>
    <col min="19" max="19" width="8.5" style="334" customWidth="1"/>
    <col min="20" max="16384" width="10.83203125" style="334"/>
  </cols>
  <sheetData>
    <row r="2" spans="2:20" ht="15" thickBot="1">
      <c r="B2" s="556" t="s">
        <v>319</v>
      </c>
      <c r="L2" s="556" t="s">
        <v>318</v>
      </c>
    </row>
    <row r="3" spans="2:20" ht="15" thickBot="1">
      <c r="B3" s="482" t="s">
        <v>269</v>
      </c>
      <c r="C3" s="481" t="s">
        <v>264</v>
      </c>
      <c r="D3" s="482" t="s">
        <v>265</v>
      </c>
      <c r="E3" s="482" t="s">
        <v>266</v>
      </c>
      <c r="F3" s="482" t="s">
        <v>110</v>
      </c>
      <c r="G3" s="482" t="s">
        <v>267</v>
      </c>
      <c r="H3" s="482" t="s">
        <v>40</v>
      </c>
      <c r="I3" s="482" t="s">
        <v>41</v>
      </c>
      <c r="J3" s="482" t="s">
        <v>268</v>
      </c>
      <c r="K3" s="483"/>
      <c r="L3" s="540" t="s">
        <v>269</v>
      </c>
      <c r="M3" s="541" t="s">
        <v>264</v>
      </c>
      <c r="N3" s="542" t="s">
        <v>265</v>
      </c>
      <c r="O3" s="542" t="s">
        <v>266</v>
      </c>
      <c r="P3" s="542" t="s">
        <v>110</v>
      </c>
      <c r="Q3" s="542" t="s">
        <v>267</v>
      </c>
      <c r="R3" s="542" t="s">
        <v>40</v>
      </c>
      <c r="S3" s="543" t="s">
        <v>41</v>
      </c>
    </row>
    <row r="4" spans="2:20" ht="25" thickTop="1">
      <c r="B4" s="497" t="s">
        <v>241</v>
      </c>
      <c r="C4" s="487" t="s">
        <v>227</v>
      </c>
      <c r="D4" s="488">
        <f>SUM(CUADR!D21:U21)</f>
        <v>3426115</v>
      </c>
      <c r="E4" s="488">
        <f>SUM(CUADR!AO21:AS21)</f>
        <v>1926453</v>
      </c>
      <c r="F4" s="488"/>
      <c r="G4" s="488">
        <f>CUADR!AV21</f>
        <v>141710</v>
      </c>
      <c r="H4" s="488"/>
      <c r="I4" s="488">
        <f>CUADR!AX21</f>
        <v>1154258</v>
      </c>
      <c r="J4" s="486">
        <f>SUM(D4:I4)</f>
        <v>6648536</v>
      </c>
      <c r="K4" s="483"/>
      <c r="L4" s="544" t="s">
        <v>241</v>
      </c>
      <c r="M4" s="489" t="s">
        <v>227</v>
      </c>
      <c r="N4" s="548">
        <f>Tabla1[[#This Row],[CI]]/Tabla1[[#This Row],[TOTAL]]</f>
        <v>0.51531871076579872</v>
      </c>
      <c r="O4" s="548">
        <f>Tabla1[[#This Row],[HOG]]/Tabla1[[#This Row],[TOTAL]]</f>
        <v>0.28975597033692829</v>
      </c>
      <c r="P4" s="548"/>
      <c r="Q4" s="548">
        <f>Tabla1[[#This Row],[I]]/Tabla1[[#This Row],[TOTAL]]</f>
        <v>2.131446682397448E-2</v>
      </c>
      <c r="R4" s="548"/>
      <c r="S4" s="549">
        <f>Tabla1[[#This Row],[XRMEX]]/Tabla1[[#This Row],[TOTAL]]</f>
        <v>0.17361085207329854</v>
      </c>
    </row>
    <row r="5" spans="2:20" ht="24">
      <c r="B5" s="498" t="s">
        <v>242</v>
      </c>
      <c r="C5" s="491" t="s">
        <v>228</v>
      </c>
      <c r="D5" s="488">
        <f>SUM(CUADR!D22:U22)</f>
        <v>103711</v>
      </c>
      <c r="E5" s="488">
        <f>SUM(CUADR!AO22:AS22)</f>
        <v>417929</v>
      </c>
      <c r="F5" s="488"/>
      <c r="G5" s="488"/>
      <c r="H5" s="488"/>
      <c r="I5" s="488">
        <f>CUADR!AX22</f>
        <v>672980</v>
      </c>
      <c r="J5" s="490">
        <f t="shared" ref="J5:J20" si="0">SUM(D5:I5)</f>
        <v>1194620</v>
      </c>
      <c r="K5" s="483"/>
      <c r="L5" s="545" t="s">
        <v>242</v>
      </c>
      <c r="M5" s="492" t="s">
        <v>228</v>
      </c>
      <c r="N5" s="550">
        <f>Tabla1[[#This Row],[CI]]/Tabla1[[#This Row],[TOTAL]]</f>
        <v>8.681505415948168E-2</v>
      </c>
      <c r="O5" s="550">
        <f>Tabla1[[#This Row],[HOG]]/Tabla1[[#This Row],[TOTAL]]</f>
        <v>0.34984262778121911</v>
      </c>
      <c r="P5" s="550"/>
      <c r="Q5" s="550"/>
      <c r="R5" s="550"/>
      <c r="S5" s="551">
        <f>Tabla1[[#This Row],[XRMEX]]/Tabla1[[#This Row],[TOTAL]]</f>
        <v>0.56334231805929924</v>
      </c>
    </row>
    <row r="6" spans="2:20">
      <c r="B6" s="497" t="s">
        <v>243</v>
      </c>
      <c r="C6" s="487" t="s">
        <v>229</v>
      </c>
      <c r="D6" s="488">
        <f>SUM(CUADR!D23:U23)</f>
        <v>50040376</v>
      </c>
      <c r="E6" s="488"/>
      <c r="F6" s="488"/>
      <c r="G6" s="488"/>
      <c r="H6" s="488">
        <f>CUADR!AW23</f>
        <v>25889227</v>
      </c>
      <c r="I6" s="488">
        <f>CUADR!AX23</f>
        <v>57592936</v>
      </c>
      <c r="J6" s="486">
        <f t="shared" si="0"/>
        <v>133522539</v>
      </c>
      <c r="K6" s="483"/>
      <c r="L6" s="544" t="s">
        <v>243</v>
      </c>
      <c r="M6" s="489" t="s">
        <v>229</v>
      </c>
      <c r="N6" s="548">
        <f>Tabla1[[#This Row],[CI]]/Tabla1[[#This Row],[TOTAL]]</f>
        <v>0.37477100401753144</v>
      </c>
      <c r="O6" s="548"/>
      <c r="P6" s="548"/>
      <c r="Q6" s="548"/>
      <c r="R6" s="548">
        <f>Tabla1[[#This Row],[XRM]]/Tabla1[[#This Row],[TOTAL]]</f>
        <v>0.19389405859036279</v>
      </c>
      <c r="S6" s="549">
        <f>Tabla1[[#This Row],[XRMEX]]/Tabla1[[#This Row],[TOTAL]]</f>
        <v>0.43133493739210577</v>
      </c>
      <c r="T6" s="480"/>
    </row>
    <row r="7" spans="2:20">
      <c r="B7" s="498" t="s">
        <v>244</v>
      </c>
      <c r="C7" s="491" t="s">
        <v>230</v>
      </c>
      <c r="D7" s="488">
        <f>SUM(CUADR!D24:U24)</f>
        <v>2316843</v>
      </c>
      <c r="E7" s="488">
        <f>SUM(CUADR!AO24:AS24)</f>
        <v>10303844</v>
      </c>
      <c r="F7" s="488"/>
      <c r="G7" s="488"/>
      <c r="H7" s="488">
        <f>CUADR!AW24</f>
        <v>2923</v>
      </c>
      <c r="I7" s="488">
        <f>CUADR!AX24</f>
        <v>2001125</v>
      </c>
      <c r="J7" s="490">
        <f t="shared" si="0"/>
        <v>14624735</v>
      </c>
      <c r="K7" s="483"/>
      <c r="L7" s="545" t="s">
        <v>244</v>
      </c>
      <c r="M7" s="492" t="s">
        <v>230</v>
      </c>
      <c r="N7" s="550">
        <f>Tabla1[[#This Row],[CI]]/Tabla1[[#This Row],[TOTAL]]</f>
        <v>0.15841948589153923</v>
      </c>
      <c r="O7" s="550">
        <f>Tabla1[[#This Row],[HOG]]/Tabla1[[#This Row],[TOTAL]]</f>
        <v>0.70454910806930859</v>
      </c>
      <c r="P7" s="550"/>
      <c r="Q7" s="550"/>
      <c r="R7" s="550">
        <f>Tabla1[[#This Row],[XRM]]/Tabla1[[#This Row],[TOTAL]]</f>
        <v>1.9986686938259051E-4</v>
      </c>
      <c r="S7" s="551">
        <f>Tabla1[[#This Row],[XRMEX]]/Tabla1[[#This Row],[TOTAL]]</f>
        <v>0.13683153916976956</v>
      </c>
    </row>
    <row r="8" spans="2:20">
      <c r="B8" s="497" t="s">
        <v>245</v>
      </c>
      <c r="C8" s="487" t="s">
        <v>231</v>
      </c>
      <c r="D8" s="488">
        <f>SUM(CUADR!D25:U25)</f>
        <v>17542777</v>
      </c>
      <c r="E8" s="488">
        <f>SUM(CUADR!AO25:AS25)</f>
        <v>15055639</v>
      </c>
      <c r="F8" s="488"/>
      <c r="G8" s="488">
        <f>CUADR!AV25</f>
        <v>3343538</v>
      </c>
      <c r="H8" s="488">
        <f>CUADR!AW25</f>
        <v>67476</v>
      </c>
      <c r="I8" s="488"/>
      <c r="J8" s="486">
        <f t="shared" si="0"/>
        <v>36009430</v>
      </c>
      <c r="K8" s="483"/>
      <c r="L8" s="544" t="s">
        <v>245</v>
      </c>
      <c r="M8" s="489" t="s">
        <v>231</v>
      </c>
      <c r="N8" s="548">
        <f>Tabla1[[#This Row],[CI]]/Tabla1[[#This Row],[TOTAL]]</f>
        <v>0.48717174917792366</v>
      </c>
      <c r="O8" s="548">
        <f>Tabla1[[#This Row],[HOG]]/Tabla1[[#This Row],[TOTAL]]</f>
        <v>0.41810267477158064</v>
      </c>
      <c r="P8" s="548"/>
      <c r="Q8" s="548">
        <f>Tabla1[[#This Row],[I]]/Tabla1[[#This Row],[TOTAL]]</f>
        <v>9.2851733559792538E-2</v>
      </c>
      <c r="R8" s="548">
        <f>Tabla1[[#This Row],[XRM]]/Tabla1[[#This Row],[TOTAL]]</f>
        <v>1.8738424907031297E-3</v>
      </c>
      <c r="S8" s="549"/>
    </row>
    <row r="9" spans="2:20" ht="24">
      <c r="B9" s="498" t="s">
        <v>246</v>
      </c>
      <c r="C9" s="491" t="s">
        <v>232</v>
      </c>
      <c r="D9" s="488">
        <f>SUM(CUADR!D26:U26)</f>
        <v>1519327</v>
      </c>
      <c r="E9" s="488">
        <f>SUM(CUADR!AO26:AS26)</f>
        <v>853870</v>
      </c>
      <c r="F9" s="488"/>
      <c r="G9" s="488"/>
      <c r="H9" s="488"/>
      <c r="I9" s="488"/>
      <c r="J9" s="490">
        <f t="shared" si="0"/>
        <v>2373197</v>
      </c>
      <c r="K9" s="483"/>
      <c r="L9" s="545" t="s">
        <v>246</v>
      </c>
      <c r="M9" s="492" t="s">
        <v>232</v>
      </c>
      <c r="N9" s="550">
        <f>Tabla1[[#This Row],[CI]]/Tabla1[[#This Row],[TOTAL]]</f>
        <v>0.64020264647224823</v>
      </c>
      <c r="O9" s="550">
        <f>Tabla1[[#This Row],[HOG]]/Tabla1[[#This Row],[TOTAL]]</f>
        <v>0.35979735352775183</v>
      </c>
      <c r="P9" s="550"/>
      <c r="Q9" s="550"/>
      <c r="R9" s="550"/>
      <c r="S9" s="551"/>
    </row>
    <row r="10" spans="2:20">
      <c r="B10" s="497" t="s">
        <v>247</v>
      </c>
      <c r="C10" s="487" t="s">
        <v>258</v>
      </c>
      <c r="D10" s="488">
        <f>SUM(CUADR!D27:U27)</f>
        <v>2378738</v>
      </c>
      <c r="E10" s="488"/>
      <c r="F10" s="488"/>
      <c r="G10" s="488">
        <f>CUADR!AV27</f>
        <v>13015565</v>
      </c>
      <c r="H10" s="488"/>
      <c r="I10" s="488"/>
      <c r="J10" s="486">
        <f t="shared" si="0"/>
        <v>15394303</v>
      </c>
      <c r="K10" s="483"/>
      <c r="L10" s="544" t="s">
        <v>247</v>
      </c>
      <c r="M10" s="489" t="s">
        <v>258</v>
      </c>
      <c r="N10" s="548">
        <f>Tabla1[[#This Row],[CI]]/Tabla1[[#This Row],[TOTAL]]</f>
        <v>0.1545206691072665</v>
      </c>
      <c r="O10" s="548"/>
      <c r="P10" s="548"/>
      <c r="Q10" s="548">
        <f>Tabla1[[#This Row],[I]]/Tabla1[[#This Row],[TOTAL]]</f>
        <v>0.84547933089273353</v>
      </c>
      <c r="R10" s="548"/>
      <c r="S10" s="549"/>
    </row>
    <row r="11" spans="2:20">
      <c r="B11" s="498" t="s">
        <v>248</v>
      </c>
      <c r="C11" s="491" t="s">
        <v>233</v>
      </c>
      <c r="D11" s="488">
        <f>SUM(CUADR!D28:U28)</f>
        <v>13470668</v>
      </c>
      <c r="E11" s="488">
        <f>SUM(CUADR!AO28:AS28)</f>
        <v>516018</v>
      </c>
      <c r="F11" s="488"/>
      <c r="G11" s="488"/>
      <c r="H11" s="488"/>
      <c r="I11" s="488"/>
      <c r="J11" s="490">
        <f t="shared" si="0"/>
        <v>13986686</v>
      </c>
      <c r="K11" s="483"/>
      <c r="L11" s="545" t="s">
        <v>248</v>
      </c>
      <c r="M11" s="492" t="s">
        <v>233</v>
      </c>
      <c r="N11" s="550">
        <f>Tabla1[[#This Row],[CI]]/Tabla1[[#This Row],[TOTAL]]</f>
        <v>0.96310648569646873</v>
      </c>
      <c r="O11" s="550">
        <f>Tabla1[[#This Row],[HOG]]/Tabla1[[#This Row],[TOTAL]]</f>
        <v>3.689351430353123E-2</v>
      </c>
      <c r="P11" s="550"/>
      <c r="Q11" s="550"/>
      <c r="R11" s="550"/>
      <c r="S11" s="551"/>
    </row>
    <row r="12" spans="2:20">
      <c r="B12" s="497" t="s">
        <v>249</v>
      </c>
      <c r="C12" s="487" t="s">
        <v>234</v>
      </c>
      <c r="D12" s="488">
        <f>SUM(CUADR!D29:U29)</f>
        <v>188837</v>
      </c>
      <c r="E12" s="488">
        <f>SUM(CUADR!AO29:AS29)</f>
        <v>2627369</v>
      </c>
      <c r="F12" s="488"/>
      <c r="G12" s="488"/>
      <c r="H12" s="488"/>
      <c r="I12" s="488">
        <f>CUADR!AX29</f>
        <v>441217</v>
      </c>
      <c r="J12" s="486">
        <f t="shared" si="0"/>
        <v>3257423</v>
      </c>
      <c r="K12" s="483"/>
      <c r="L12" s="544" t="s">
        <v>249</v>
      </c>
      <c r="M12" s="489" t="s">
        <v>234</v>
      </c>
      <c r="N12" s="548">
        <f>Tabla1[[#This Row],[CI]]/Tabla1[[#This Row],[TOTAL]]</f>
        <v>5.7971285890717907E-2</v>
      </c>
      <c r="O12" s="548">
        <f>Tabla1[[#This Row],[HOG]]/Tabla1[[#This Row],[TOTAL]]</f>
        <v>0.80657900432335627</v>
      </c>
      <c r="P12" s="548"/>
      <c r="Q12" s="548"/>
      <c r="R12" s="548"/>
      <c r="S12" s="549">
        <f>Tabla1[[#This Row],[XRMEX]]/Tabla1[[#This Row],[TOTAL]]</f>
        <v>0.13544970978592588</v>
      </c>
    </row>
    <row r="13" spans="2:20">
      <c r="B13" s="498" t="s">
        <v>250</v>
      </c>
      <c r="C13" s="491" t="s">
        <v>259</v>
      </c>
      <c r="D13" s="488">
        <f>SUM(CUADR!D30:U30)</f>
        <v>1080170</v>
      </c>
      <c r="E13" s="488">
        <f>SUM(CUADR!AO30:AS30)</f>
        <v>5900881</v>
      </c>
      <c r="F13" s="488"/>
      <c r="G13" s="488"/>
      <c r="H13" s="488"/>
      <c r="I13" s="488"/>
      <c r="J13" s="490">
        <f t="shared" si="0"/>
        <v>6981051</v>
      </c>
      <c r="K13" s="483"/>
      <c r="L13" s="545" t="s">
        <v>250</v>
      </c>
      <c r="M13" s="492" t="s">
        <v>259</v>
      </c>
      <c r="N13" s="550">
        <f>Tabla1[[#This Row],[CI]]/Tabla1[[#This Row],[TOTAL]]</f>
        <v>0.15472885099965608</v>
      </c>
      <c r="O13" s="550">
        <f>Tabla1[[#This Row],[HOG]]/Tabla1[[#This Row],[TOTAL]]</f>
        <v>0.84527114900034395</v>
      </c>
      <c r="P13" s="550"/>
      <c r="Q13" s="550"/>
      <c r="R13" s="550"/>
      <c r="S13" s="551"/>
    </row>
    <row r="14" spans="2:20">
      <c r="B14" s="497" t="s">
        <v>251</v>
      </c>
      <c r="C14" s="487" t="s">
        <v>235</v>
      </c>
      <c r="D14" s="488">
        <f>SUM(CUADR!D31:U31)</f>
        <v>3056883</v>
      </c>
      <c r="E14" s="488">
        <f>SUM(CUADR!AO31:AS31)</f>
        <v>203588</v>
      </c>
      <c r="F14" s="488"/>
      <c r="G14" s="488"/>
      <c r="H14" s="488"/>
      <c r="I14" s="488">
        <f>CUADR!AX31</f>
        <v>892806</v>
      </c>
      <c r="J14" s="486">
        <f t="shared" si="0"/>
        <v>4153277</v>
      </c>
      <c r="K14" s="483"/>
      <c r="L14" s="544" t="s">
        <v>251</v>
      </c>
      <c r="M14" s="489" t="s">
        <v>235</v>
      </c>
      <c r="N14" s="548">
        <f>Tabla1[[#This Row],[CI]]/Tabla1[[#This Row],[TOTAL]]</f>
        <v>0.73601712575395284</v>
      </c>
      <c r="O14" s="548">
        <f>Tabla1[[#This Row],[HOG]]/Tabla1[[#This Row],[TOTAL]]</f>
        <v>4.9018642387685676E-2</v>
      </c>
      <c r="P14" s="548"/>
      <c r="Q14" s="548"/>
      <c r="R14" s="548"/>
      <c r="S14" s="549">
        <f>Tabla1[[#This Row],[XRMEX]]/Tabla1[[#This Row],[TOTAL]]</f>
        <v>0.21496423185836147</v>
      </c>
    </row>
    <row r="15" spans="2:20" ht="24">
      <c r="B15" s="498" t="s">
        <v>252</v>
      </c>
      <c r="C15" s="491" t="s">
        <v>260</v>
      </c>
      <c r="D15" s="488">
        <f>SUM(CUADR!D32:U32)</f>
        <v>9152545</v>
      </c>
      <c r="E15" s="488">
        <f>SUM(CUADR!AO32:AS32)</f>
        <v>12412363</v>
      </c>
      <c r="F15" s="488"/>
      <c r="G15" s="488"/>
      <c r="H15" s="488"/>
      <c r="I15" s="488"/>
      <c r="J15" s="490">
        <f t="shared" si="0"/>
        <v>21564908</v>
      </c>
      <c r="K15" s="483"/>
      <c r="L15" s="545" t="s">
        <v>252</v>
      </c>
      <c r="M15" s="492" t="s">
        <v>260</v>
      </c>
      <c r="N15" s="550">
        <f>Tabla1[[#This Row],[CI]]/Tabla1[[#This Row],[TOTAL]]</f>
        <v>0.42441845798739325</v>
      </c>
      <c r="O15" s="550">
        <f>Tabla1[[#This Row],[HOG]]/Tabla1[[#This Row],[TOTAL]]</f>
        <v>0.57558154201260681</v>
      </c>
      <c r="P15" s="550"/>
      <c r="Q15" s="550"/>
      <c r="R15" s="550"/>
      <c r="S15" s="551"/>
    </row>
    <row r="16" spans="2:20">
      <c r="B16" s="497" t="s">
        <v>253</v>
      </c>
      <c r="C16" s="487" t="s">
        <v>236</v>
      </c>
      <c r="D16" s="488">
        <f>SUM(CUADR!D33:U33)</f>
        <v>800</v>
      </c>
      <c r="E16" s="488">
        <f>SUM(CUADR!AO33:AS33)</f>
        <v>20920</v>
      </c>
      <c r="F16" s="488">
        <f>CUADR!AT33</f>
        <v>13263699</v>
      </c>
      <c r="G16" s="488"/>
      <c r="H16" s="488"/>
      <c r="I16" s="488"/>
      <c r="J16" s="486">
        <f t="shared" si="0"/>
        <v>13285419</v>
      </c>
      <c r="K16" s="483"/>
      <c r="L16" s="544" t="s">
        <v>253</v>
      </c>
      <c r="M16" s="489" t="s">
        <v>236</v>
      </c>
      <c r="N16" s="548"/>
      <c r="O16" s="548">
        <f>Tabla1[[#This Row],[HOG]]/Tabla1[[#This Row],[TOTAL]]</f>
        <v>1.5746586539724489E-3</v>
      </c>
      <c r="P16" s="548">
        <f>Tabla1[[#This Row],[G]]/Tabla1[[#This Row],[TOTAL]]</f>
        <v>0.99836512495390628</v>
      </c>
      <c r="Q16" s="548"/>
      <c r="R16" s="548"/>
      <c r="S16" s="549"/>
    </row>
    <row r="17" spans="1:19">
      <c r="B17" s="498" t="s">
        <v>254</v>
      </c>
      <c r="C17" s="491" t="s">
        <v>237</v>
      </c>
      <c r="D17" s="488">
        <f>SUM(CUADR!D34:U34)</f>
        <v>1284</v>
      </c>
      <c r="E17" s="488">
        <f>SUM(CUADR!AO34:AS34)</f>
        <v>1627199</v>
      </c>
      <c r="F17" s="488">
        <f>CUADR!AT34</f>
        <v>4731172</v>
      </c>
      <c r="G17" s="488"/>
      <c r="H17" s="488"/>
      <c r="I17" s="488"/>
      <c r="J17" s="490">
        <f t="shared" si="0"/>
        <v>6359655</v>
      </c>
      <c r="K17" s="483"/>
      <c r="L17" s="545" t="s">
        <v>254</v>
      </c>
      <c r="M17" s="492" t="s">
        <v>237</v>
      </c>
      <c r="N17" s="550"/>
      <c r="O17" s="550">
        <f>Tabla1[[#This Row],[HOG]]/Tabla1[[#This Row],[TOTAL]]</f>
        <v>0.25586277871991486</v>
      </c>
      <c r="P17" s="550">
        <f>Tabla1[[#This Row],[G]]/Tabla1[[#This Row],[TOTAL]]</f>
        <v>0.74393532353563208</v>
      </c>
      <c r="Q17" s="550"/>
      <c r="R17" s="550"/>
      <c r="S17" s="551"/>
    </row>
    <row r="18" spans="1:19">
      <c r="B18" s="497" t="s">
        <v>255</v>
      </c>
      <c r="C18" s="487" t="s">
        <v>238</v>
      </c>
      <c r="D18" s="488">
        <f>SUM(CUADR!D35:U35)</f>
        <v>0</v>
      </c>
      <c r="E18" s="488">
        <f>SUM(CUADR!AO35:AS35)</f>
        <v>1663445</v>
      </c>
      <c r="F18" s="488">
        <f>CUADR!AT35</f>
        <v>3372331</v>
      </c>
      <c r="G18" s="488"/>
      <c r="H18" s="488"/>
      <c r="I18" s="488"/>
      <c r="J18" s="486">
        <f t="shared" si="0"/>
        <v>5035776</v>
      </c>
      <c r="K18" s="483"/>
      <c r="L18" s="544" t="s">
        <v>255</v>
      </c>
      <c r="M18" s="489" t="s">
        <v>238</v>
      </c>
      <c r="N18" s="548"/>
      <c r="O18" s="548">
        <f>Tabla1[[#This Row],[HOG]]/Tabla1[[#This Row],[TOTAL]]</f>
        <v>0.33032545530222157</v>
      </c>
      <c r="P18" s="548">
        <f>Tabla1[[#This Row],[G]]/Tabla1[[#This Row],[TOTAL]]</f>
        <v>0.66967454469777843</v>
      </c>
      <c r="Q18" s="548"/>
      <c r="R18" s="548"/>
      <c r="S18" s="549"/>
    </row>
    <row r="19" spans="1:19">
      <c r="B19" s="498" t="s">
        <v>256</v>
      </c>
      <c r="C19" s="491" t="s">
        <v>239</v>
      </c>
      <c r="D19" s="488">
        <f>SUM(CUADR!D36:U36)</f>
        <v>464955</v>
      </c>
      <c r="E19" s="488">
        <f>SUM(CUADR!AO36:AS36)</f>
        <v>1174629</v>
      </c>
      <c r="F19" s="488"/>
      <c r="G19" s="488">
        <f>CUADR!AV36</f>
        <v>896</v>
      </c>
      <c r="H19" s="488"/>
      <c r="I19" s="488"/>
      <c r="J19" s="490">
        <f t="shared" si="0"/>
        <v>1640480</v>
      </c>
      <c r="K19" s="483"/>
      <c r="L19" s="545" t="s">
        <v>256</v>
      </c>
      <c r="M19" s="492" t="s">
        <v>239</v>
      </c>
      <c r="N19" s="550">
        <f>Tabla1[[#This Row],[CI]]/Tabla1[[#This Row],[TOTAL]]</f>
        <v>0.28342619233395105</v>
      </c>
      <c r="O19" s="550">
        <f>Tabla1[[#This Row],[HOG]]/Tabla1[[#This Row],[TOTAL]]</f>
        <v>0.71602762606066517</v>
      </c>
      <c r="P19" s="550"/>
      <c r="Q19" s="550">
        <f>Tabla1[[#This Row],[I]]/Tabla1[[#This Row],[TOTAL]]</f>
        <v>5.4618160538379016E-4</v>
      </c>
      <c r="R19" s="550"/>
      <c r="S19" s="551"/>
    </row>
    <row r="20" spans="1:19" ht="15" thickBot="1">
      <c r="A20" s="479"/>
      <c r="B20" s="537" t="s">
        <v>257</v>
      </c>
      <c r="C20" s="478" t="s">
        <v>240</v>
      </c>
      <c r="D20" s="488">
        <f>SUM(CUADR!D37:U37)</f>
        <v>0</v>
      </c>
      <c r="E20" s="488">
        <f>SUM(CUADR!AO37:AS37)</f>
        <v>1154726</v>
      </c>
      <c r="F20" s="488"/>
      <c r="G20" s="488"/>
      <c r="H20" s="488"/>
      <c r="I20" s="488"/>
      <c r="J20" s="538">
        <f t="shared" si="0"/>
        <v>1154726</v>
      </c>
      <c r="K20" s="483"/>
      <c r="L20" s="546" t="s">
        <v>257</v>
      </c>
      <c r="M20" s="547" t="s">
        <v>240</v>
      </c>
      <c r="N20" s="552">
        <f>Tabla1[[#This Row],[CI]]/Tabla1[[#This Row],[TOTAL]]</f>
        <v>0</v>
      </c>
      <c r="O20" s="552">
        <f>Tabla1[[#This Row],[HOG]]/Tabla1[[#This Row],[TOTAL]]</f>
        <v>1</v>
      </c>
      <c r="P20" s="552"/>
      <c r="Q20" s="552"/>
      <c r="R20" s="552"/>
      <c r="S20" s="553"/>
    </row>
    <row r="21" spans="1:19" ht="15" thickTop="1">
      <c r="A21" s="479"/>
      <c r="B21" s="497"/>
      <c r="C21" s="539" t="s">
        <v>268</v>
      </c>
      <c r="D21" s="539">
        <f>SUM(D4:D20)</f>
        <v>104744029</v>
      </c>
      <c r="E21" s="539">
        <f>SUM(E4:E20)</f>
        <v>55858873</v>
      </c>
      <c r="F21" s="539">
        <f t="shared" ref="F21:J21" si="1">SUM(F4:F20)</f>
        <v>21367202</v>
      </c>
      <c r="G21" s="539">
        <f t="shared" si="1"/>
        <v>16501709</v>
      </c>
      <c r="H21" s="539">
        <f t="shared" si="1"/>
        <v>25959626</v>
      </c>
      <c r="I21" s="539">
        <f t="shared" si="1"/>
        <v>62755322</v>
      </c>
      <c r="J21" s="539">
        <f t="shared" si="1"/>
        <v>287186761</v>
      </c>
      <c r="K21" s="483"/>
      <c r="L21" s="499"/>
      <c r="M21" s="483"/>
      <c r="N21" s="483"/>
      <c r="O21" s="483"/>
      <c r="P21" s="483"/>
      <c r="Q21" s="495"/>
      <c r="R21" s="495"/>
      <c r="S21" s="495"/>
    </row>
    <row r="22" spans="1:19">
      <c r="B22" s="499"/>
      <c r="C22" s="483"/>
      <c r="D22" s="483"/>
      <c r="E22" s="483"/>
      <c r="F22" s="483"/>
      <c r="G22" s="483"/>
      <c r="H22" s="483"/>
      <c r="I22" s="483"/>
      <c r="J22" s="483"/>
      <c r="K22" s="483"/>
      <c r="L22" s="557" t="s">
        <v>320</v>
      </c>
      <c r="M22" s="483"/>
      <c r="N22" s="483"/>
      <c r="O22" s="483"/>
      <c r="P22" s="483"/>
      <c r="Q22" s="483"/>
      <c r="R22" s="483"/>
      <c r="S22" s="483"/>
    </row>
    <row r="23" spans="1:19" ht="15" thickBot="1">
      <c r="L23" s="501" t="s">
        <v>269</v>
      </c>
      <c r="M23" s="484" t="s">
        <v>264</v>
      </c>
      <c r="N23" s="485" t="s">
        <v>265</v>
      </c>
      <c r="O23" s="485" t="s">
        <v>266</v>
      </c>
      <c r="P23" s="485" t="s">
        <v>110</v>
      </c>
      <c r="Q23" s="485" t="s">
        <v>267</v>
      </c>
      <c r="R23" s="485" t="s">
        <v>40</v>
      </c>
      <c r="S23" s="496" t="s">
        <v>41</v>
      </c>
    </row>
    <row r="24" spans="1:19" ht="25" thickTop="1">
      <c r="L24" s="502" t="s">
        <v>241</v>
      </c>
      <c r="M24" s="489" t="s">
        <v>227</v>
      </c>
      <c r="N24" s="548">
        <f t="shared" ref="N24:N40" si="2">D4/D$21</f>
        <v>3.270940628033317E-2</v>
      </c>
      <c r="O24" s="548">
        <f t="shared" ref="O24:O40" si="3">E4/E$21</f>
        <v>3.4487860147124703E-2</v>
      </c>
      <c r="P24" s="548"/>
      <c r="Q24" s="548">
        <f t="shared" ref="Q24:Q30" si="4">G4/G$21</f>
        <v>8.5875953817874263E-3</v>
      </c>
      <c r="R24" s="548"/>
      <c r="S24" s="523">
        <f t="shared" ref="S24:S34" si="5">I4/I$21</f>
        <v>1.8392989840766014E-2</v>
      </c>
    </row>
    <row r="25" spans="1:19" ht="24">
      <c r="L25" s="503" t="s">
        <v>242</v>
      </c>
      <c r="M25" s="492" t="s">
        <v>228</v>
      </c>
      <c r="N25" s="550">
        <f t="shared" si="2"/>
        <v>9.9013758579021244E-4</v>
      </c>
      <c r="O25" s="550">
        <f t="shared" si="3"/>
        <v>7.4818731126208007E-3</v>
      </c>
      <c r="P25" s="550"/>
      <c r="Q25" s="550"/>
      <c r="R25" s="550"/>
      <c r="S25" s="524">
        <f t="shared" si="5"/>
        <v>1.07238713554844E-2</v>
      </c>
    </row>
    <row r="26" spans="1:19">
      <c r="L26" s="502" t="s">
        <v>243</v>
      </c>
      <c r="M26" s="489" t="s">
        <v>229</v>
      </c>
      <c r="N26" s="548">
        <f t="shared" si="2"/>
        <v>0.47773965234810661</v>
      </c>
      <c r="O26" s="548"/>
      <c r="P26" s="548"/>
      <c r="Q26" s="548"/>
      <c r="R26" s="548">
        <f t="shared" ref="R26:R28" si="6">H6/H$21</f>
        <v>0.99728813504478064</v>
      </c>
      <c r="S26" s="523">
        <f t="shared" si="5"/>
        <v>0.91773787727517353</v>
      </c>
    </row>
    <row r="27" spans="1:19">
      <c r="L27" s="503" t="s">
        <v>244</v>
      </c>
      <c r="M27" s="492" t="s">
        <v>230</v>
      </c>
      <c r="N27" s="550">
        <f t="shared" si="2"/>
        <v>2.2119093776696332E-2</v>
      </c>
      <c r="O27" s="550">
        <f t="shared" si="3"/>
        <v>0.18446208178958426</v>
      </c>
      <c r="P27" s="550"/>
      <c r="Q27" s="550"/>
      <c r="R27" s="550"/>
      <c r="S27" s="524">
        <f t="shared" si="5"/>
        <v>3.1887733760652202E-2</v>
      </c>
    </row>
    <row r="28" spans="1:19">
      <c r="L28" s="502" t="s">
        <v>245</v>
      </c>
      <c r="M28" s="489" t="s">
        <v>231</v>
      </c>
      <c r="N28" s="548">
        <f t="shared" si="2"/>
        <v>0.16748235834999245</v>
      </c>
      <c r="O28" s="548">
        <f t="shared" si="3"/>
        <v>0.26952994558268301</v>
      </c>
      <c r="P28" s="548"/>
      <c r="Q28" s="548">
        <f t="shared" si="4"/>
        <v>0.20261768038692235</v>
      </c>
      <c r="R28" s="548">
        <f t="shared" si="6"/>
        <v>2.5992670310427432E-3</v>
      </c>
      <c r="S28" s="523"/>
    </row>
    <row r="29" spans="1:19" ht="24">
      <c r="L29" s="503" t="s">
        <v>246</v>
      </c>
      <c r="M29" s="492" t="s">
        <v>232</v>
      </c>
      <c r="N29" s="550">
        <f t="shared" si="2"/>
        <v>1.4505141863504219E-2</v>
      </c>
      <c r="O29" s="550">
        <f t="shared" si="3"/>
        <v>1.5286201710514282E-2</v>
      </c>
      <c r="P29" s="550"/>
      <c r="Q29" s="550"/>
      <c r="R29" s="550"/>
      <c r="S29" s="524"/>
    </row>
    <row r="30" spans="1:19">
      <c r="L30" s="502" t="s">
        <v>247</v>
      </c>
      <c r="M30" s="489" t="s">
        <v>258</v>
      </c>
      <c r="N30" s="548">
        <f t="shared" si="2"/>
        <v>2.2710010515253332E-2</v>
      </c>
      <c r="O30" s="548"/>
      <c r="P30" s="548"/>
      <c r="Q30" s="548">
        <f t="shared" si="4"/>
        <v>0.78874042682488221</v>
      </c>
      <c r="R30" s="548"/>
      <c r="S30" s="523"/>
    </row>
    <row r="31" spans="1:19">
      <c r="L31" s="503" t="s">
        <v>248</v>
      </c>
      <c r="M31" s="492" t="s">
        <v>233</v>
      </c>
      <c r="N31" s="550">
        <f t="shared" si="2"/>
        <v>0.1286055933555888</v>
      </c>
      <c r="O31" s="550">
        <f t="shared" si="3"/>
        <v>9.2378877747855744E-3</v>
      </c>
      <c r="P31" s="550"/>
      <c r="Q31" s="550"/>
      <c r="R31" s="550"/>
      <c r="S31" s="524"/>
    </row>
    <row r="32" spans="1:19">
      <c r="L32" s="502" t="s">
        <v>249</v>
      </c>
      <c r="M32" s="489" t="s">
        <v>234</v>
      </c>
      <c r="N32" s="548">
        <f t="shared" si="2"/>
        <v>1.802842623134155E-3</v>
      </c>
      <c r="O32" s="548">
        <f t="shared" si="3"/>
        <v>4.7035839767121689E-2</v>
      </c>
      <c r="P32" s="548"/>
      <c r="Q32" s="548"/>
      <c r="R32" s="548"/>
      <c r="S32" s="523">
        <f t="shared" si="5"/>
        <v>7.0307503162839319E-3</v>
      </c>
    </row>
    <row r="33" spans="12:19">
      <c r="L33" s="503" t="s">
        <v>250</v>
      </c>
      <c r="M33" s="492" t="s">
        <v>259</v>
      </c>
      <c r="N33" s="550">
        <f t="shared" si="2"/>
        <v>1.031247327711635E-2</v>
      </c>
      <c r="O33" s="550">
        <f t="shared" si="3"/>
        <v>0.10563909873369626</v>
      </c>
      <c r="P33" s="550"/>
      <c r="Q33" s="550"/>
      <c r="R33" s="550"/>
      <c r="S33" s="524"/>
    </row>
    <row r="34" spans="12:19">
      <c r="L34" s="502" t="s">
        <v>251</v>
      </c>
      <c r="M34" s="489" t="s">
        <v>235</v>
      </c>
      <c r="N34" s="548">
        <f t="shared" si="2"/>
        <v>2.9184317513698085E-2</v>
      </c>
      <c r="O34" s="548">
        <f t="shared" si="3"/>
        <v>3.644685061941726E-3</v>
      </c>
      <c r="P34" s="548"/>
      <c r="Q34" s="548"/>
      <c r="R34" s="548"/>
      <c r="S34" s="523">
        <f t="shared" si="5"/>
        <v>1.4226777451639878E-2</v>
      </c>
    </row>
    <row r="35" spans="12:19" ht="24">
      <c r="L35" s="503" t="s">
        <v>252</v>
      </c>
      <c r="M35" s="492" t="s">
        <v>260</v>
      </c>
      <c r="N35" s="550">
        <f t="shared" si="2"/>
        <v>8.7380112139852861E-2</v>
      </c>
      <c r="O35" s="550">
        <f t="shared" si="3"/>
        <v>0.22220933458503539</v>
      </c>
      <c r="P35" s="550"/>
      <c r="Q35" s="550"/>
      <c r="R35" s="550"/>
      <c r="S35" s="524"/>
    </row>
    <row r="36" spans="12:19">
      <c r="L36" s="502" t="s">
        <v>253</v>
      </c>
      <c r="M36" s="489" t="s">
        <v>236</v>
      </c>
      <c r="N36" s="548"/>
      <c r="O36" s="548"/>
      <c r="P36" s="548">
        <f t="shared" ref="P36:P38" si="7">F16/F$21</f>
        <v>0.62075039118364683</v>
      </c>
      <c r="Q36" s="548"/>
      <c r="R36" s="548"/>
      <c r="S36" s="523"/>
    </row>
    <row r="37" spans="12:19">
      <c r="L37" s="503" t="s">
        <v>254</v>
      </c>
      <c r="M37" s="492" t="s">
        <v>237</v>
      </c>
      <c r="N37" s="550"/>
      <c r="O37" s="550">
        <f t="shared" si="3"/>
        <v>2.9130537596059269E-2</v>
      </c>
      <c r="P37" s="550">
        <f t="shared" si="7"/>
        <v>0.22142215906415824</v>
      </c>
      <c r="Q37" s="550"/>
      <c r="R37" s="550"/>
      <c r="S37" s="524"/>
    </row>
    <row r="38" spans="12:19">
      <c r="L38" s="502" t="s">
        <v>255</v>
      </c>
      <c r="M38" s="489" t="s">
        <v>238</v>
      </c>
      <c r="N38" s="548"/>
      <c r="O38" s="548">
        <f t="shared" si="3"/>
        <v>2.9779422868055357E-2</v>
      </c>
      <c r="P38" s="548">
        <f t="shared" si="7"/>
        <v>0.15782744975219498</v>
      </c>
      <c r="Q38" s="548"/>
      <c r="R38" s="548"/>
      <c r="S38" s="523"/>
    </row>
    <row r="39" spans="12:19">
      <c r="L39" s="503" t="s">
        <v>256</v>
      </c>
      <c r="M39" s="492" t="s">
        <v>239</v>
      </c>
      <c r="N39" s="550">
        <f t="shared" si="2"/>
        <v>4.4389642487401362E-3</v>
      </c>
      <c r="O39" s="550">
        <f t="shared" si="3"/>
        <v>2.1028512336795625E-2</v>
      </c>
      <c r="P39" s="550"/>
      <c r="Q39" s="550"/>
      <c r="R39" s="550"/>
      <c r="S39" s="524"/>
    </row>
    <row r="40" spans="12:19">
      <c r="L40" s="514" t="s">
        <v>257</v>
      </c>
      <c r="M40" s="515" t="s">
        <v>240</v>
      </c>
      <c r="N40" s="554">
        <f t="shared" si="2"/>
        <v>0</v>
      </c>
      <c r="O40" s="554">
        <f t="shared" si="3"/>
        <v>2.0672203680156598E-2</v>
      </c>
      <c r="P40" s="554"/>
      <c r="Q40" s="554"/>
      <c r="R40" s="554"/>
      <c r="S40" s="555"/>
    </row>
  </sheetData>
  <pageMargins left="0.7" right="0.7" top="0.75" bottom="0.75" header="0.3" footer="0.3"/>
  <pageSetup orientation="portrait" horizontalDpi="4294967293" verticalDpi="0"/>
  <tableParts count="2">
    <tablePart r:id="rId1"/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N29"/>
  <sheetViews>
    <sheetView topLeftCell="B18" zoomScale="200" zoomScaleNormal="200" zoomScalePageLayoutView="200" workbookViewId="0">
      <selection activeCell="E13" sqref="E13"/>
    </sheetView>
  </sheetViews>
  <sheetFormatPr baseColWidth="10" defaultRowHeight="12" x14ac:dyDescent="0"/>
  <cols>
    <col min="1" max="2" width="10.83203125" style="477"/>
    <col min="3" max="3" width="6.33203125" style="507" customWidth="1"/>
    <col min="4" max="4" width="33" style="477" customWidth="1"/>
    <col min="5" max="5" width="8.6640625" style="477" customWidth="1"/>
    <col min="6" max="6" width="7" style="477" customWidth="1"/>
    <col min="7" max="8" width="8.6640625" style="477" bestFit="1" customWidth="1"/>
    <col min="9" max="9" width="8.83203125" style="477" customWidth="1"/>
    <col min="10" max="10" width="9.5" style="477" customWidth="1"/>
    <col min="11" max="12" width="8.6640625" style="477" bestFit="1" customWidth="1"/>
    <col min="13" max="13" width="9.33203125" style="477" bestFit="1" customWidth="1"/>
    <col min="14" max="16384" width="10.83203125" style="477"/>
  </cols>
  <sheetData>
    <row r="4" spans="3:14">
      <c r="C4" s="565" t="s">
        <v>321</v>
      </c>
    </row>
    <row r="5" spans="3:14" ht="16.5" customHeight="1" thickBot="1">
      <c r="C5" s="562" t="s">
        <v>269</v>
      </c>
      <c r="D5" s="563" t="s">
        <v>317</v>
      </c>
      <c r="E5" s="558" t="s">
        <v>40</v>
      </c>
      <c r="F5" s="558" t="s">
        <v>56</v>
      </c>
      <c r="G5" s="558" t="s">
        <v>270</v>
      </c>
      <c r="H5" s="558" t="s">
        <v>41</v>
      </c>
      <c r="I5" s="558" t="s">
        <v>57</v>
      </c>
      <c r="J5" s="558" t="s">
        <v>274</v>
      </c>
      <c r="K5" s="558" t="s">
        <v>271</v>
      </c>
      <c r="L5" s="558" t="s">
        <v>272</v>
      </c>
      <c r="M5" s="558" t="s">
        <v>273</v>
      </c>
    </row>
    <row r="6" spans="3:14" ht="25" thickTop="1">
      <c r="C6" s="502" t="s">
        <v>241</v>
      </c>
      <c r="D6" s="560" t="s">
        <v>227</v>
      </c>
      <c r="E6" s="568"/>
      <c r="F6" s="569">
        <f>CUADR!V48</f>
        <v>18551</v>
      </c>
      <c r="G6" s="570">
        <f>E6-F6</f>
        <v>-18551</v>
      </c>
      <c r="H6" s="569">
        <f>CUADR!AX21</f>
        <v>1154258</v>
      </c>
      <c r="I6" s="569">
        <f>CUADR!V49</f>
        <v>1119504</v>
      </c>
      <c r="J6" s="570">
        <f>H6-I6</f>
        <v>34754</v>
      </c>
      <c r="K6" s="569">
        <f>CUADR!AW21+CUADR!AX21</f>
        <v>1154258</v>
      </c>
      <c r="L6" s="571">
        <f>CUADR!V48+CUADR!V49</f>
        <v>1138055</v>
      </c>
      <c r="M6" s="577">
        <f>K6-L6</f>
        <v>16203</v>
      </c>
      <c r="N6" s="506"/>
    </row>
    <row r="7" spans="3:14" ht="24">
      <c r="C7" s="503" t="s">
        <v>242</v>
      </c>
      <c r="D7" s="561" t="s">
        <v>228</v>
      </c>
      <c r="E7" s="572"/>
      <c r="F7" s="559"/>
      <c r="G7" s="492"/>
      <c r="H7" s="559">
        <f>CUADR!AX22</f>
        <v>672980</v>
      </c>
      <c r="I7" s="559"/>
      <c r="J7" s="492">
        <f t="shared" ref="J7:J15" si="0">H7-I7</f>
        <v>672980</v>
      </c>
      <c r="K7" s="559">
        <f>CUADR!AW22+CUADR!AX22</f>
        <v>672980</v>
      </c>
      <c r="L7" s="573">
        <f>CUADR!W48+CUADR!W49</f>
        <v>0</v>
      </c>
      <c r="M7" s="561">
        <f t="shared" ref="M7:M15" si="1">K7-L7</f>
        <v>672980</v>
      </c>
      <c r="N7" s="506"/>
    </row>
    <row r="8" spans="3:14" ht="14">
      <c r="C8" s="502" t="s">
        <v>243</v>
      </c>
      <c r="D8" s="560" t="s">
        <v>229</v>
      </c>
      <c r="E8" s="572">
        <f>CUADR!AW23</f>
        <v>25889227</v>
      </c>
      <c r="F8" s="559"/>
      <c r="G8" s="489">
        <f t="shared" ref="G8:G10" si="2">E8-F8</f>
        <v>25889227</v>
      </c>
      <c r="H8" s="559">
        <f>CUADR!AX23</f>
        <v>57592936</v>
      </c>
      <c r="I8" s="559">
        <f>CUADR!X49</f>
        <v>8342746</v>
      </c>
      <c r="J8" s="489">
        <f t="shared" si="0"/>
        <v>49250190</v>
      </c>
      <c r="K8" s="559">
        <f>CUADR!AW23+CUADR!AX23</f>
        <v>83482163</v>
      </c>
      <c r="L8" s="573">
        <f>CUADR!X48+CUADR!X49</f>
        <v>8342746</v>
      </c>
      <c r="M8" s="560">
        <f t="shared" si="1"/>
        <v>75139417</v>
      </c>
      <c r="N8" s="506"/>
    </row>
    <row r="9" spans="3:14" ht="14">
      <c r="C9" s="503" t="s">
        <v>244</v>
      </c>
      <c r="D9" s="561" t="s">
        <v>230</v>
      </c>
      <c r="E9" s="572">
        <f>CUADR!AW24</f>
        <v>2923</v>
      </c>
      <c r="F9" s="559">
        <f>CUADR!Y48</f>
        <v>9218</v>
      </c>
      <c r="G9" s="492">
        <f t="shared" si="2"/>
        <v>-6295</v>
      </c>
      <c r="H9" s="559">
        <f>CUADR!AX24</f>
        <v>2001125</v>
      </c>
      <c r="I9" s="559">
        <f>CUADR!Y49</f>
        <v>3412475</v>
      </c>
      <c r="J9" s="492">
        <f t="shared" si="0"/>
        <v>-1411350</v>
      </c>
      <c r="K9" s="559">
        <f>CUADR!AW24+CUADR!AX24</f>
        <v>2004048</v>
      </c>
      <c r="L9" s="573">
        <f>CUADR!Y48+CUADR!Y49</f>
        <v>3421693</v>
      </c>
      <c r="M9" s="561">
        <f t="shared" si="1"/>
        <v>-1417645</v>
      </c>
      <c r="N9" s="506"/>
    </row>
    <row r="10" spans="3:14" ht="14">
      <c r="C10" s="502" t="s">
        <v>245</v>
      </c>
      <c r="D10" s="560" t="s">
        <v>231</v>
      </c>
      <c r="E10" s="572">
        <f>CUADR!AW25</f>
        <v>67476</v>
      </c>
      <c r="F10" s="559">
        <f>CUADR!Z48</f>
        <v>54912</v>
      </c>
      <c r="G10" s="489">
        <f t="shared" si="2"/>
        <v>12564</v>
      </c>
      <c r="H10" s="559"/>
      <c r="I10" s="559">
        <f>CUADR!Z49</f>
        <v>23827997</v>
      </c>
      <c r="J10" s="489">
        <f t="shared" si="0"/>
        <v>-23827997</v>
      </c>
      <c r="K10" s="559">
        <f>CUADR!AW25+CUADR!AX25</f>
        <v>67476</v>
      </c>
      <c r="L10" s="573">
        <f>CUADR!Z48+CUADR!Z49</f>
        <v>23882909</v>
      </c>
      <c r="M10" s="560">
        <f t="shared" si="1"/>
        <v>-23815433</v>
      </c>
      <c r="N10" s="506"/>
    </row>
    <row r="11" spans="3:14" ht="14">
      <c r="C11" s="503" t="s">
        <v>249</v>
      </c>
      <c r="D11" s="561" t="s">
        <v>234</v>
      </c>
      <c r="E11" s="572"/>
      <c r="F11" s="559"/>
      <c r="G11" s="492"/>
      <c r="H11" s="559">
        <f>CUADR!AX29</f>
        <v>441217</v>
      </c>
      <c r="I11" s="559">
        <f>CUADR!AD49</f>
        <v>252627</v>
      </c>
      <c r="J11" s="492">
        <f t="shared" si="0"/>
        <v>188590</v>
      </c>
      <c r="K11" s="559">
        <f>CUADR!AW29+CUADR!AX29</f>
        <v>441217</v>
      </c>
      <c r="L11" s="573">
        <f>CUADR!AD48+CUADR!AD49</f>
        <v>252627</v>
      </c>
      <c r="M11" s="561">
        <f t="shared" si="1"/>
        <v>188590</v>
      </c>
      <c r="N11" s="506"/>
    </row>
    <row r="12" spans="3:14" ht="14">
      <c r="C12" s="502" t="s">
        <v>250</v>
      </c>
      <c r="D12" s="560" t="s">
        <v>259</v>
      </c>
      <c r="E12" s="572"/>
      <c r="F12" s="559"/>
      <c r="G12" s="489"/>
      <c r="H12" s="559"/>
      <c r="I12" s="559">
        <f>CUADR!AE49</f>
        <v>2424057</v>
      </c>
      <c r="J12" s="489">
        <f t="shared" si="0"/>
        <v>-2424057</v>
      </c>
      <c r="K12" s="559">
        <f>CUADR!AW30+CUADR!AX30</f>
        <v>0</v>
      </c>
      <c r="L12" s="573">
        <f>CUADR!AE48+CUADR!AE49</f>
        <v>2424057</v>
      </c>
      <c r="M12" s="560">
        <f t="shared" si="1"/>
        <v>-2424057</v>
      </c>
      <c r="N12" s="506"/>
    </row>
    <row r="13" spans="3:14" ht="14">
      <c r="C13" s="503" t="s">
        <v>251</v>
      </c>
      <c r="D13" s="561" t="s">
        <v>235</v>
      </c>
      <c r="E13" s="572"/>
      <c r="F13" s="559"/>
      <c r="G13" s="492"/>
      <c r="H13" s="559">
        <f>CUADR!AX31</f>
        <v>892806</v>
      </c>
      <c r="I13" s="559">
        <f>CUADR!AF49</f>
        <v>3127026</v>
      </c>
      <c r="J13" s="492">
        <f t="shared" si="0"/>
        <v>-2234220</v>
      </c>
      <c r="K13" s="559">
        <f>CUADR!AW31+CUADR!AX31</f>
        <v>892806</v>
      </c>
      <c r="L13" s="573">
        <f>CUADR!AF48+CUADR!AF49</f>
        <v>3127026</v>
      </c>
      <c r="M13" s="561">
        <f t="shared" si="1"/>
        <v>-2234220</v>
      </c>
      <c r="N13" s="506"/>
    </row>
    <row r="14" spans="3:14" ht="24">
      <c r="C14" s="502" t="s">
        <v>252</v>
      </c>
      <c r="D14" s="560" t="s">
        <v>260</v>
      </c>
      <c r="E14" s="572"/>
      <c r="F14" s="559"/>
      <c r="G14" s="489"/>
      <c r="H14" s="559"/>
      <c r="I14" s="559">
        <f>CUADR!AG49</f>
        <v>2940760</v>
      </c>
      <c r="J14" s="489">
        <f t="shared" si="0"/>
        <v>-2940760</v>
      </c>
      <c r="K14" s="559"/>
      <c r="L14" s="573">
        <f>CUADR!AG48+CUADR!AG49</f>
        <v>2940760</v>
      </c>
      <c r="M14" s="560">
        <f t="shared" si="1"/>
        <v>-2940760</v>
      </c>
      <c r="N14" s="506"/>
    </row>
    <row r="15" spans="3:14" ht="15" customHeight="1">
      <c r="C15" s="503" t="s">
        <v>254</v>
      </c>
      <c r="D15" s="561" t="s">
        <v>237</v>
      </c>
      <c r="E15" s="574"/>
      <c r="F15" s="575"/>
      <c r="G15" s="492"/>
      <c r="H15" s="575"/>
      <c r="I15" s="575">
        <f>CUADR!AI49</f>
        <v>916630</v>
      </c>
      <c r="J15" s="492">
        <f t="shared" si="0"/>
        <v>-916630</v>
      </c>
      <c r="K15" s="575"/>
      <c r="L15" s="576">
        <f>CUADR!AI48+CUADR!AI49</f>
        <v>916630</v>
      </c>
      <c r="M15" s="561">
        <f t="shared" si="1"/>
        <v>-916630</v>
      </c>
      <c r="N15" s="506"/>
    </row>
    <row r="16" spans="3:14" s="509" customFormat="1" ht="18" customHeight="1">
      <c r="C16" s="505"/>
      <c r="D16" s="566" t="s">
        <v>268</v>
      </c>
      <c r="E16" s="566">
        <f t="shared" ref="E16:M16" si="3">SUM(E6:E15)</f>
        <v>25959626</v>
      </c>
      <c r="F16" s="566">
        <f t="shared" si="3"/>
        <v>82681</v>
      </c>
      <c r="G16" s="566">
        <f t="shared" si="3"/>
        <v>25876945</v>
      </c>
      <c r="H16" s="566">
        <f t="shared" si="3"/>
        <v>62755322</v>
      </c>
      <c r="I16" s="566">
        <f t="shared" si="3"/>
        <v>46363822</v>
      </c>
      <c r="J16" s="566">
        <f t="shared" si="3"/>
        <v>16391500</v>
      </c>
      <c r="K16" s="566">
        <f t="shared" si="3"/>
        <v>88714948</v>
      </c>
      <c r="L16" s="566">
        <f t="shared" si="3"/>
        <v>46446503</v>
      </c>
      <c r="M16" s="567">
        <f t="shared" si="3"/>
        <v>42268445</v>
      </c>
    </row>
    <row r="17" spans="3:13">
      <c r="D17" s="564"/>
      <c r="E17" s="564"/>
      <c r="F17" s="564"/>
      <c r="G17" s="564"/>
      <c r="H17" s="564"/>
      <c r="I17" s="564"/>
      <c r="J17" s="564"/>
      <c r="K17" s="564"/>
      <c r="L17" s="564"/>
      <c r="M17" s="564"/>
    </row>
    <row r="19" spans="3:13" ht="13" thickBot="1">
      <c r="C19" s="562" t="s">
        <v>269</v>
      </c>
      <c r="D19" s="563" t="s">
        <v>317</v>
      </c>
      <c r="E19" s="558" t="s">
        <v>40</v>
      </c>
      <c r="F19" s="558" t="s">
        <v>56</v>
      </c>
      <c r="G19" s="558" t="s">
        <v>270</v>
      </c>
      <c r="H19" s="558" t="s">
        <v>41</v>
      </c>
      <c r="I19" s="558" t="s">
        <v>57</v>
      </c>
      <c r="J19" s="558" t="s">
        <v>274</v>
      </c>
      <c r="K19" s="558" t="s">
        <v>271</v>
      </c>
      <c r="L19" s="558" t="s">
        <v>272</v>
      </c>
      <c r="M19" s="558" t="s">
        <v>273</v>
      </c>
    </row>
    <row r="20" spans="3:13" ht="25" thickTop="1">
      <c r="C20" s="502" t="s">
        <v>241</v>
      </c>
      <c r="D20" s="489" t="s">
        <v>227</v>
      </c>
      <c r="E20" s="568"/>
      <c r="F20" s="569">
        <f>CUADR!V48</f>
        <v>18551</v>
      </c>
      <c r="G20" s="570">
        <f>E20-F20</f>
        <v>-18551</v>
      </c>
      <c r="H20" s="569">
        <f>CUADR!AX21</f>
        <v>1154258</v>
      </c>
      <c r="I20" s="569">
        <f>CUADR!V49</f>
        <v>1119504</v>
      </c>
      <c r="J20" s="570">
        <f>H20-I20</f>
        <v>34754</v>
      </c>
      <c r="K20" s="569">
        <f>CUADR!AW21+CUADR!AX21</f>
        <v>1154258</v>
      </c>
      <c r="L20" s="571">
        <f>CUADR!V48+CUADR!V49</f>
        <v>1138055</v>
      </c>
      <c r="M20" s="577">
        <f>K20-L20</f>
        <v>16203</v>
      </c>
    </row>
    <row r="21" spans="3:13" ht="24">
      <c r="C21" s="503" t="s">
        <v>242</v>
      </c>
      <c r="D21" s="492" t="s">
        <v>228</v>
      </c>
      <c r="E21" s="572"/>
      <c r="F21" s="559"/>
      <c r="G21" s="492"/>
      <c r="H21" s="559">
        <f>CUADR!AX22</f>
        <v>672980</v>
      </c>
      <c r="I21" s="559"/>
      <c r="J21" s="492">
        <f t="shared" ref="J21:J28" si="4">H21-I21</f>
        <v>672980</v>
      </c>
      <c r="K21" s="559">
        <f>CUADR!AW22+CUADR!AX22</f>
        <v>672980</v>
      </c>
      <c r="L21" s="573">
        <f>CUADR!W48+CUADR!W49</f>
        <v>0</v>
      </c>
      <c r="M21" s="561">
        <f t="shared" ref="M21:M28" si="5">K21-L21</f>
        <v>672980</v>
      </c>
    </row>
    <row r="22" spans="3:13" ht="14">
      <c r="C22" s="503" t="s">
        <v>244</v>
      </c>
      <c r="D22" s="492" t="s">
        <v>230</v>
      </c>
      <c r="E22" s="572">
        <f>CUADR!AW24</f>
        <v>2923</v>
      </c>
      <c r="F22" s="559">
        <f>CUADR!Y48</f>
        <v>9218</v>
      </c>
      <c r="G22" s="492">
        <f t="shared" ref="G22:G23" si="6">E22-F22</f>
        <v>-6295</v>
      </c>
      <c r="H22" s="559">
        <f>CUADR!AX24</f>
        <v>2001125</v>
      </c>
      <c r="I22" s="559">
        <f>CUADR!Y49</f>
        <v>3412475</v>
      </c>
      <c r="J22" s="492">
        <f t="shared" si="4"/>
        <v>-1411350</v>
      </c>
      <c r="K22" s="559">
        <f>CUADR!AW24+CUADR!AX24</f>
        <v>2004048</v>
      </c>
      <c r="L22" s="573">
        <f>CUADR!Y48+CUADR!Y49</f>
        <v>3421693</v>
      </c>
      <c r="M22" s="561">
        <f t="shared" si="5"/>
        <v>-1417645</v>
      </c>
    </row>
    <row r="23" spans="3:13" ht="14">
      <c r="C23" s="502" t="s">
        <v>245</v>
      </c>
      <c r="D23" s="489" t="s">
        <v>231</v>
      </c>
      <c r="E23" s="572">
        <f>CUADR!AW25</f>
        <v>67476</v>
      </c>
      <c r="F23" s="559">
        <f>CUADR!Z48</f>
        <v>54912</v>
      </c>
      <c r="G23" s="489">
        <f t="shared" si="6"/>
        <v>12564</v>
      </c>
      <c r="H23" s="559"/>
      <c r="I23" s="559">
        <f>CUADR!Z49</f>
        <v>23827997</v>
      </c>
      <c r="J23" s="489">
        <f t="shared" si="4"/>
        <v>-23827997</v>
      </c>
      <c r="K23" s="559">
        <f>CUADR!AW25+CUADR!AX25</f>
        <v>67476</v>
      </c>
      <c r="L23" s="573">
        <f>CUADR!Z48+CUADR!Z49</f>
        <v>23882909</v>
      </c>
      <c r="M23" s="560">
        <f t="shared" si="5"/>
        <v>-23815433</v>
      </c>
    </row>
    <row r="24" spans="3:13" ht="14">
      <c r="C24" s="503" t="s">
        <v>249</v>
      </c>
      <c r="D24" s="492" t="s">
        <v>234</v>
      </c>
      <c r="E24" s="572"/>
      <c r="F24" s="559"/>
      <c r="G24" s="492"/>
      <c r="H24" s="559">
        <f>CUADR!AX29</f>
        <v>441217</v>
      </c>
      <c r="I24" s="559">
        <f>CUADR!AD49</f>
        <v>252627</v>
      </c>
      <c r="J24" s="492">
        <f t="shared" si="4"/>
        <v>188590</v>
      </c>
      <c r="K24" s="559">
        <f>CUADR!AW29+CUADR!AX29</f>
        <v>441217</v>
      </c>
      <c r="L24" s="573">
        <f>CUADR!AD48+CUADR!AD49</f>
        <v>252627</v>
      </c>
      <c r="M24" s="561">
        <f t="shared" si="5"/>
        <v>188590</v>
      </c>
    </row>
    <row r="25" spans="3:13" ht="14">
      <c r="C25" s="502" t="s">
        <v>250</v>
      </c>
      <c r="D25" s="489" t="s">
        <v>259</v>
      </c>
      <c r="E25" s="572"/>
      <c r="F25" s="559"/>
      <c r="G25" s="489"/>
      <c r="H25" s="559"/>
      <c r="I25" s="559">
        <f>CUADR!AE49</f>
        <v>2424057</v>
      </c>
      <c r="J25" s="489">
        <f t="shared" si="4"/>
        <v>-2424057</v>
      </c>
      <c r="K25" s="559">
        <f>CUADR!AW30+CUADR!AX30</f>
        <v>0</v>
      </c>
      <c r="L25" s="573">
        <f>CUADR!AE48+CUADR!AE49</f>
        <v>2424057</v>
      </c>
      <c r="M25" s="560">
        <f t="shared" si="5"/>
        <v>-2424057</v>
      </c>
    </row>
    <row r="26" spans="3:13" ht="14">
      <c r="C26" s="503" t="s">
        <v>251</v>
      </c>
      <c r="D26" s="492" t="s">
        <v>235</v>
      </c>
      <c r="E26" s="572"/>
      <c r="F26" s="559"/>
      <c r="G26" s="492"/>
      <c r="H26" s="559">
        <f>CUADR!AX31</f>
        <v>892806</v>
      </c>
      <c r="I26" s="559">
        <f>CUADR!AF49</f>
        <v>3127026</v>
      </c>
      <c r="J26" s="492">
        <f t="shared" si="4"/>
        <v>-2234220</v>
      </c>
      <c r="K26" s="559">
        <f>CUADR!AW31+CUADR!AX31</f>
        <v>892806</v>
      </c>
      <c r="L26" s="573">
        <f>CUADR!AF48+CUADR!AF49</f>
        <v>3127026</v>
      </c>
      <c r="M26" s="561">
        <f t="shared" si="5"/>
        <v>-2234220</v>
      </c>
    </row>
    <row r="27" spans="3:13" ht="24">
      <c r="C27" s="502" t="s">
        <v>252</v>
      </c>
      <c r="D27" s="489" t="s">
        <v>260</v>
      </c>
      <c r="E27" s="572"/>
      <c r="F27" s="559"/>
      <c r="G27" s="489"/>
      <c r="H27" s="559"/>
      <c r="I27" s="559">
        <f>CUADR!AG49</f>
        <v>2940760</v>
      </c>
      <c r="J27" s="489">
        <f t="shared" si="4"/>
        <v>-2940760</v>
      </c>
      <c r="K27" s="559"/>
      <c r="L27" s="573">
        <f>CUADR!AG48+CUADR!AG49</f>
        <v>2940760</v>
      </c>
      <c r="M27" s="560">
        <f t="shared" si="5"/>
        <v>-2940760</v>
      </c>
    </row>
    <row r="28" spans="3:13" ht="14">
      <c r="C28" s="503" t="s">
        <v>254</v>
      </c>
      <c r="D28" s="492" t="s">
        <v>237</v>
      </c>
      <c r="E28" s="574"/>
      <c r="F28" s="575"/>
      <c r="G28" s="492"/>
      <c r="H28" s="575"/>
      <c r="I28" s="575">
        <f>CUADR!AI49</f>
        <v>916630</v>
      </c>
      <c r="J28" s="492">
        <f t="shared" si="4"/>
        <v>-916630</v>
      </c>
      <c r="K28" s="575"/>
      <c r="L28" s="576">
        <f>CUADR!AI48+CUADR!AI49</f>
        <v>916630</v>
      </c>
      <c r="M28" s="561">
        <f t="shared" si="5"/>
        <v>-916630</v>
      </c>
    </row>
    <row r="29" spans="3:13" ht="14">
      <c r="C29" s="505"/>
      <c r="D29" s="566" t="s">
        <v>268</v>
      </c>
      <c r="E29" s="566">
        <f t="shared" ref="E29:M29" si="7">SUM(E20:E28)</f>
        <v>70399</v>
      </c>
      <c r="F29" s="566">
        <f t="shared" si="7"/>
        <v>82681</v>
      </c>
      <c r="G29" s="566">
        <f t="shared" si="7"/>
        <v>-12282</v>
      </c>
      <c r="H29" s="566">
        <f t="shared" si="7"/>
        <v>5162386</v>
      </c>
      <c r="I29" s="566">
        <f t="shared" si="7"/>
        <v>38021076</v>
      </c>
      <c r="J29" s="566">
        <f t="shared" si="7"/>
        <v>-32858690</v>
      </c>
      <c r="K29" s="566">
        <f t="shared" si="7"/>
        <v>5232785</v>
      </c>
      <c r="L29" s="566">
        <f t="shared" si="7"/>
        <v>38103757</v>
      </c>
      <c r="M29" s="567">
        <f t="shared" si="7"/>
        <v>-32870972</v>
      </c>
    </row>
  </sheetData>
  <pageMargins left="0.7" right="0.7" top="0.75" bottom="0.75" header="0.3" footer="0.3"/>
  <tableParts count="2">
    <tablePart r:id="rId1"/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45"/>
  <sheetViews>
    <sheetView topLeftCell="A19" zoomScale="200" zoomScaleNormal="200" zoomScalePageLayoutView="200" workbookViewId="0">
      <selection activeCell="I7" sqref="I7"/>
    </sheetView>
  </sheetViews>
  <sheetFormatPr baseColWidth="10" defaultRowHeight="12" x14ac:dyDescent="0"/>
  <cols>
    <col min="1" max="1" width="5.33203125" style="477" customWidth="1"/>
    <col min="2" max="2" width="5.5" style="477" bestFit="1" customWidth="1"/>
    <col min="3" max="3" width="30.1640625" style="477" customWidth="1"/>
    <col min="4" max="4" width="11.1640625" style="477" bestFit="1" customWidth="1"/>
    <col min="5" max="5" width="6.6640625" style="477" bestFit="1" customWidth="1"/>
    <col min="6" max="6" width="12.1640625" style="477" bestFit="1" customWidth="1"/>
    <col min="7" max="7" width="8" style="477" bestFit="1" customWidth="1"/>
    <col min="8" max="8" width="9.6640625" style="477" bestFit="1" customWidth="1"/>
    <col min="9" max="9" width="10.1640625" style="477" bestFit="1" customWidth="1"/>
    <col min="10" max="10" width="7.83203125" style="477" bestFit="1" customWidth="1"/>
    <col min="11" max="11" width="5.5" style="477" bestFit="1" customWidth="1"/>
    <col min="12" max="12" width="27" style="477" customWidth="1"/>
    <col min="13" max="15" width="9.5" style="477" customWidth="1"/>
    <col min="16" max="16" width="9.33203125" style="477" customWidth="1"/>
    <col min="17" max="17" width="10.33203125" style="477" customWidth="1"/>
    <col min="18" max="18" width="10.5" style="477" customWidth="1"/>
    <col min="19" max="19" width="6.6640625" style="477" customWidth="1"/>
    <col min="20" max="16384" width="10.83203125" style="477"/>
  </cols>
  <sheetData>
    <row r="3" spans="2:21" s="508" customFormat="1" ht="43" thickBot="1">
      <c r="B3" s="510" t="s">
        <v>316</v>
      </c>
      <c r="C3" s="511" t="s">
        <v>315</v>
      </c>
      <c r="D3" s="512" t="s">
        <v>276</v>
      </c>
      <c r="E3" s="512" t="s">
        <v>277</v>
      </c>
      <c r="F3" s="512" t="s">
        <v>313</v>
      </c>
      <c r="G3" s="512" t="s">
        <v>277</v>
      </c>
      <c r="H3" s="512" t="s">
        <v>314</v>
      </c>
      <c r="I3" s="513" t="s">
        <v>278</v>
      </c>
      <c r="K3" s="612" t="s">
        <v>269</v>
      </c>
      <c r="L3" s="613" t="s">
        <v>317</v>
      </c>
      <c r="M3" s="612" t="s">
        <v>266</v>
      </c>
      <c r="N3" s="612" t="s">
        <v>110</v>
      </c>
      <c r="O3" s="612" t="s">
        <v>267</v>
      </c>
      <c r="P3" s="612" t="s">
        <v>270</v>
      </c>
      <c r="Q3" s="612" t="s">
        <v>274</v>
      </c>
      <c r="R3" s="612" t="s">
        <v>268</v>
      </c>
      <c r="S3" s="614" t="s">
        <v>277</v>
      </c>
    </row>
    <row r="4" spans="2:21" ht="25" thickTop="1">
      <c r="B4" s="502" t="s">
        <v>279</v>
      </c>
      <c r="C4" s="489" t="s">
        <v>296</v>
      </c>
      <c r="D4" s="530">
        <f>CUADR!D38</f>
        <v>1338014</v>
      </c>
      <c r="E4" s="531">
        <f t="shared" ref="E4:E20" si="0">D4/D$21*100</f>
        <v>3.901835170185159</v>
      </c>
      <c r="F4" s="530">
        <f>CUADR!D39</f>
        <v>1715822</v>
      </c>
      <c r="G4" s="531">
        <f t="shared" ref="G4:G15" si="1">F4/F$21*100</f>
        <v>1.7133955064177662</v>
      </c>
      <c r="H4" s="530"/>
      <c r="I4" s="532"/>
      <c r="K4" s="615" t="s">
        <v>241</v>
      </c>
      <c r="L4" s="487" t="s">
        <v>227</v>
      </c>
      <c r="M4" s="525">
        <f>Tabla1[[#This Row],[HOG]]</f>
        <v>1926453</v>
      </c>
      <c r="N4" s="525"/>
      <c r="O4" s="525">
        <f>Tabla1[[#This Row],[I]]</f>
        <v>141710</v>
      </c>
      <c r="P4" s="525">
        <f>'M-E'!G6</f>
        <v>-18551</v>
      </c>
      <c r="Q4" s="525">
        <f>'M-E'!J6</f>
        <v>34754</v>
      </c>
      <c r="R4" s="526">
        <f>SUM(Tabla13[[#This Row],[HOG]:[XRMEXN]])</f>
        <v>2084366</v>
      </c>
      <c r="S4" s="616">
        <f>Tabla13[[#This Row],[TOTAL]]/R$21</f>
        <v>1.532664556456194E-2</v>
      </c>
      <c r="T4" s="506"/>
      <c r="U4" s="506"/>
    </row>
    <row r="5" spans="2:21" ht="24">
      <c r="B5" s="503" t="s">
        <v>280</v>
      </c>
      <c r="C5" s="492" t="s">
        <v>297</v>
      </c>
      <c r="D5" s="533">
        <f>CUADR!E38</f>
        <v>103728</v>
      </c>
      <c r="E5" s="534">
        <f t="shared" si="0"/>
        <v>0.30248529427417514</v>
      </c>
      <c r="F5" s="533">
        <f>CUADR!E39</f>
        <v>155218</v>
      </c>
      <c r="G5" s="534">
        <f t="shared" si="1"/>
        <v>0.15499849268464494</v>
      </c>
      <c r="H5" s="533">
        <f>CUADR!E46</f>
        <v>10876</v>
      </c>
      <c r="I5" s="535"/>
      <c r="K5" s="617" t="s">
        <v>242</v>
      </c>
      <c r="L5" s="491" t="s">
        <v>228</v>
      </c>
      <c r="M5" s="525">
        <f>Tabla1[[#This Row],[HOG]]</f>
        <v>417929</v>
      </c>
      <c r="N5" s="525"/>
      <c r="O5" s="525"/>
      <c r="P5" s="525"/>
      <c r="Q5" s="525">
        <f>'M-E'!J7</f>
        <v>672980</v>
      </c>
      <c r="R5" s="527">
        <f>SUM(Tabla13[[#This Row],[HOG]:[XRMEXN]])</f>
        <v>1090909</v>
      </c>
      <c r="S5" s="618">
        <f>Tabla13[[#This Row],[TOTAL]]/R$21</f>
        <v>8.0216121286715968E-3</v>
      </c>
      <c r="T5" s="506"/>
      <c r="U5" s="506"/>
    </row>
    <row r="6" spans="2:21" ht="14">
      <c r="B6" s="502" t="s">
        <v>281</v>
      </c>
      <c r="C6" s="489" t="s">
        <v>298</v>
      </c>
      <c r="D6" s="530">
        <f>CUADR!F38</f>
        <v>4884643</v>
      </c>
      <c r="E6" s="531">
        <f t="shared" si="0"/>
        <v>14.244299275791391</v>
      </c>
      <c r="F6" s="530">
        <f>CUADR!F39</f>
        <v>66820201</v>
      </c>
      <c r="G6" s="531">
        <f t="shared" si="1"/>
        <v>66.725704724226603</v>
      </c>
      <c r="H6" s="530"/>
      <c r="I6" s="532"/>
      <c r="K6" s="615" t="s">
        <v>243</v>
      </c>
      <c r="L6" s="487" t="s">
        <v>229</v>
      </c>
      <c r="M6" s="525">
        <f>Tabla1[[#This Row],[HOG]]</f>
        <v>0</v>
      </c>
      <c r="N6" s="525"/>
      <c r="O6" s="525"/>
      <c r="P6" s="525">
        <f>'M-E'!G8</f>
        <v>25889227</v>
      </c>
      <c r="Q6" s="525">
        <f>'M-E'!J8</f>
        <v>49250190</v>
      </c>
      <c r="R6" s="526">
        <f>SUM(Tabla13[[#This Row],[HOG]:[XRMEXN]])</f>
        <v>75139417</v>
      </c>
      <c r="S6" s="616">
        <f>Tabla13[[#This Row],[TOTAL]]/R$21</f>
        <v>0.55251103322872286</v>
      </c>
      <c r="T6" s="506"/>
      <c r="U6" s="506"/>
    </row>
    <row r="7" spans="2:21" ht="14">
      <c r="B7" s="503" t="s">
        <v>282</v>
      </c>
      <c r="C7" s="492" t="s">
        <v>312</v>
      </c>
      <c r="D7" s="533">
        <f>CUADR!G38</f>
        <v>611504</v>
      </c>
      <c r="E7" s="534">
        <f t="shared" si="0"/>
        <v>1.7832308286078513</v>
      </c>
      <c r="F7" s="533">
        <f>CUADR!G39</f>
        <v>2337635</v>
      </c>
      <c r="G7" s="534">
        <f t="shared" si="1"/>
        <v>2.3343291464061511</v>
      </c>
      <c r="H7" s="533"/>
      <c r="I7" s="535">
        <f>CUADR!Y46</f>
        <v>133318</v>
      </c>
      <c r="K7" s="617" t="s">
        <v>244</v>
      </c>
      <c r="L7" s="491" t="s">
        <v>230</v>
      </c>
      <c r="M7" s="525">
        <f>Tabla1[[#This Row],[HOG]]</f>
        <v>10303844</v>
      </c>
      <c r="N7" s="525"/>
      <c r="O7" s="525"/>
      <c r="P7" s="525">
        <f>'M-E'!G9</f>
        <v>-6295</v>
      </c>
      <c r="Q7" s="525">
        <f>'M-E'!J9</f>
        <v>-1411350</v>
      </c>
      <c r="R7" s="527">
        <f>SUM(Tabla13[[#This Row],[HOG]:[XRMEXN]])</f>
        <v>8886199</v>
      </c>
      <c r="S7" s="618">
        <f>Tabla13[[#This Row],[TOTAL]]/R$21</f>
        <v>6.5341510314966156E-2</v>
      </c>
      <c r="T7" s="506"/>
      <c r="U7" s="506"/>
    </row>
    <row r="8" spans="2:21" ht="24">
      <c r="B8" s="502" t="s">
        <v>283</v>
      </c>
      <c r="C8" s="489" t="s">
        <v>299</v>
      </c>
      <c r="D8" s="530">
        <f>CUADR!H38</f>
        <v>221505</v>
      </c>
      <c r="E8" s="531">
        <f t="shared" si="0"/>
        <v>0.64593942916282154</v>
      </c>
      <c r="F8" s="530">
        <f>CUADR!H39</f>
        <v>1175916</v>
      </c>
      <c r="G8" s="531">
        <f t="shared" si="1"/>
        <v>1.1742530345949369</v>
      </c>
      <c r="H8" s="530"/>
      <c r="I8" s="532">
        <f>CUADR!Z46</f>
        <v>542442</v>
      </c>
      <c r="K8" s="615" t="s">
        <v>245</v>
      </c>
      <c r="L8" s="487" t="s">
        <v>231</v>
      </c>
      <c r="M8" s="525">
        <f>Tabla1[[#This Row],[HOG]]</f>
        <v>15055639</v>
      </c>
      <c r="N8" s="525"/>
      <c r="O8" s="525">
        <f>Tabla1[[#This Row],[I]]</f>
        <v>3343538</v>
      </c>
      <c r="P8" s="525">
        <f>'M-E'!G10</f>
        <v>12564</v>
      </c>
      <c r="Q8" s="525">
        <f>'M-E'!J10</f>
        <v>-23827997</v>
      </c>
      <c r="R8" s="526">
        <f>SUM(Tabla13[[#This Row],[HOG]:[XRMEXN]])</f>
        <v>-5416256</v>
      </c>
      <c r="S8" s="616">
        <f>Tabla13[[#This Row],[TOTAL]]/R$21</f>
        <v>-3.9826516072000794E-2</v>
      </c>
      <c r="T8" s="506"/>
      <c r="U8" s="506"/>
    </row>
    <row r="9" spans="2:21" ht="24">
      <c r="B9" s="503" t="s">
        <v>284</v>
      </c>
      <c r="C9" s="492" t="s">
        <v>300</v>
      </c>
      <c r="D9" s="533">
        <f>CUADR!I38</f>
        <v>309045</v>
      </c>
      <c r="E9" s="534">
        <f t="shared" si="0"/>
        <v>0.90121826092243607</v>
      </c>
      <c r="F9" s="533">
        <f>CUADR!I39</f>
        <v>1805594</v>
      </c>
      <c r="G9" s="534">
        <f t="shared" si="1"/>
        <v>1.803040552000662</v>
      </c>
      <c r="H9" s="533">
        <f>CUADR!I46</f>
        <v>-182762</v>
      </c>
      <c r="I9" s="535">
        <f>CUADR!AA46</f>
        <v>39082</v>
      </c>
      <c r="K9" s="617" t="s">
        <v>246</v>
      </c>
      <c r="L9" s="491" t="s">
        <v>232</v>
      </c>
      <c r="M9" s="525">
        <f>Tabla1[[#This Row],[HOG]]</f>
        <v>853870</v>
      </c>
      <c r="N9" s="525"/>
      <c r="O9" s="525"/>
      <c r="P9" s="525"/>
      <c r="Q9" s="525"/>
      <c r="R9" s="527">
        <f>SUM(Tabla13[[#This Row],[HOG]:[XRMEXN]])</f>
        <v>853870</v>
      </c>
      <c r="S9" s="618">
        <f>Tabla13[[#This Row],[TOTAL]]/R$21</f>
        <v>6.2786299758355799E-3</v>
      </c>
      <c r="T9" s="506"/>
      <c r="U9" s="506"/>
    </row>
    <row r="10" spans="2:21" ht="24">
      <c r="B10" s="502" t="s">
        <v>285</v>
      </c>
      <c r="C10" s="489" t="s">
        <v>301</v>
      </c>
      <c r="D10" s="530">
        <f>CUADR!J38</f>
        <v>1917751</v>
      </c>
      <c r="E10" s="531">
        <f t="shared" si="0"/>
        <v>5.5924290025797632</v>
      </c>
      <c r="F10" s="530">
        <f>CUADR!J39</f>
        <v>4612401</v>
      </c>
      <c r="G10" s="531">
        <f t="shared" si="1"/>
        <v>4.6058782013500297</v>
      </c>
      <c r="H10" s="530">
        <f>CUADR!J46</f>
        <v>8182</v>
      </c>
      <c r="I10" s="532">
        <f>CUADR!AB46</f>
        <v>40209</v>
      </c>
      <c r="K10" s="615" t="s">
        <v>247</v>
      </c>
      <c r="L10" s="487" t="s">
        <v>258</v>
      </c>
      <c r="M10" s="525">
        <f>Tabla1[[#This Row],[HOG]]</f>
        <v>0</v>
      </c>
      <c r="N10" s="525"/>
      <c r="O10" s="525">
        <f>Tabla1[[#This Row],[I]]</f>
        <v>13015565</v>
      </c>
      <c r="P10" s="525"/>
      <c r="Q10" s="525"/>
      <c r="R10" s="526">
        <f>SUM(Tabla13[[#This Row],[HOG]:[XRMEXN]])</f>
        <v>13015565</v>
      </c>
      <c r="S10" s="616">
        <f>Tabla13[[#This Row],[TOTAL]]/R$21</f>
        <v>9.5705337535498869E-2</v>
      </c>
      <c r="T10" s="506"/>
      <c r="U10" s="506"/>
    </row>
    <row r="11" spans="2:21" ht="24">
      <c r="B11" s="503" t="s">
        <v>286</v>
      </c>
      <c r="C11" s="492" t="s">
        <v>302</v>
      </c>
      <c r="D11" s="533">
        <f>CUADR!K38</f>
        <v>3708821</v>
      </c>
      <c r="E11" s="534">
        <f t="shared" si="0"/>
        <v>10.815438566204309</v>
      </c>
      <c r="F11" s="533">
        <f>CUADR!K39</f>
        <v>6121116</v>
      </c>
      <c r="G11" s="534">
        <f t="shared" si="1"/>
        <v>6.1124595958449603</v>
      </c>
      <c r="H11" s="533">
        <f>CUADR!K46</f>
        <v>-1487</v>
      </c>
      <c r="I11" s="535">
        <f>CUADR!AC46</f>
        <v>16354</v>
      </c>
      <c r="K11" s="617" t="s">
        <v>248</v>
      </c>
      <c r="L11" s="491" t="s">
        <v>233</v>
      </c>
      <c r="M11" s="525">
        <f>Tabla1[[#This Row],[HOG]]</f>
        <v>516018</v>
      </c>
      <c r="N11" s="525"/>
      <c r="O11" s="525"/>
      <c r="P11" s="525"/>
      <c r="Q11" s="525"/>
      <c r="R11" s="527">
        <f>SUM(Tabla13[[#This Row],[HOG]:[XRMEXN]])</f>
        <v>516018</v>
      </c>
      <c r="S11" s="618">
        <f>Tabla13[[#This Row],[TOTAL]]/R$21</f>
        <v>3.7943552096580562E-3</v>
      </c>
      <c r="T11" s="506"/>
      <c r="U11" s="506"/>
    </row>
    <row r="12" spans="2:21" ht="14">
      <c r="B12" s="502" t="s">
        <v>287</v>
      </c>
      <c r="C12" s="489" t="s">
        <v>303</v>
      </c>
      <c r="D12" s="530">
        <f>CUADR!L38</f>
        <v>366325</v>
      </c>
      <c r="E12" s="531">
        <f t="shared" si="0"/>
        <v>1.0682547183497917</v>
      </c>
      <c r="F12" s="530">
        <f>CUADR!L39</f>
        <v>689400</v>
      </c>
      <c r="G12" s="531">
        <f t="shared" si="1"/>
        <v>0.68842505931524833</v>
      </c>
      <c r="H12" s="530">
        <f>CUADR!L46</f>
        <v>2051</v>
      </c>
      <c r="I12" s="532">
        <f>CUADR!AD46</f>
        <v>144501</v>
      </c>
      <c r="K12" s="615" t="s">
        <v>249</v>
      </c>
      <c r="L12" s="487" t="s">
        <v>234</v>
      </c>
      <c r="M12" s="525">
        <f>Tabla1[[#This Row],[HOG]]</f>
        <v>2627369</v>
      </c>
      <c r="N12" s="525"/>
      <c r="O12" s="525"/>
      <c r="P12" s="525"/>
      <c r="Q12" s="525">
        <f>'M-E'!J11</f>
        <v>188590</v>
      </c>
      <c r="R12" s="526">
        <f>SUM(Tabla13[[#This Row],[HOG]:[XRMEXN]])</f>
        <v>2815959</v>
      </c>
      <c r="S12" s="616">
        <f>Tabla13[[#This Row],[TOTAL]]/R$21</f>
        <v>2.0706155021401367E-2</v>
      </c>
      <c r="T12" s="506"/>
      <c r="U12" s="506"/>
    </row>
    <row r="13" spans="2:21" ht="24">
      <c r="B13" s="503" t="s">
        <v>288</v>
      </c>
      <c r="C13" s="492" t="s">
        <v>304</v>
      </c>
      <c r="D13" s="533">
        <f>CUADR!M38</f>
        <v>775924</v>
      </c>
      <c r="E13" s="534">
        <f t="shared" si="0"/>
        <v>2.262702447501109</v>
      </c>
      <c r="F13" s="533">
        <f>CUADR!M39</f>
        <v>1655425</v>
      </c>
      <c r="G13" s="534">
        <f t="shared" si="1"/>
        <v>1.6530839190846316</v>
      </c>
      <c r="H13" s="533">
        <f>CUADR!M46</f>
        <v>305</v>
      </c>
      <c r="I13" s="535">
        <f>CUADR!AE46</f>
        <v>140496</v>
      </c>
      <c r="K13" s="617" t="s">
        <v>250</v>
      </c>
      <c r="L13" s="491" t="s">
        <v>259</v>
      </c>
      <c r="M13" s="525">
        <f>Tabla1[[#This Row],[HOG]]</f>
        <v>5900881</v>
      </c>
      <c r="N13" s="525"/>
      <c r="O13" s="525"/>
      <c r="P13" s="525"/>
      <c r="Q13" s="525">
        <f>'M-E'!J12</f>
        <v>-2424057</v>
      </c>
      <c r="R13" s="527">
        <f>SUM(Tabla13[[#This Row],[HOG]:[XRMEXN]])</f>
        <v>3476824</v>
      </c>
      <c r="S13" s="618">
        <f>Tabla13[[#This Row],[TOTAL]]/R$21</f>
        <v>2.5565591234151058E-2</v>
      </c>
      <c r="T13" s="506"/>
      <c r="U13" s="506"/>
    </row>
    <row r="14" spans="2:21" ht="24">
      <c r="B14" s="502" t="s">
        <v>289</v>
      </c>
      <c r="C14" s="489" t="s">
        <v>305</v>
      </c>
      <c r="D14" s="530">
        <f>CUADR!N38</f>
        <v>0</v>
      </c>
      <c r="E14" s="531">
        <f t="shared" si="0"/>
        <v>0</v>
      </c>
      <c r="F14" s="530">
        <f>CUADR!N39</f>
        <v>55316</v>
      </c>
      <c r="G14" s="531">
        <f t="shared" si="1"/>
        <v>5.5237772818512151E-2</v>
      </c>
      <c r="H14" s="530">
        <f>CUADR!N46</f>
        <v>-143</v>
      </c>
      <c r="I14" s="532">
        <f>CUADR!AF46</f>
        <v>31852</v>
      </c>
      <c r="K14" s="615" t="s">
        <v>251</v>
      </c>
      <c r="L14" s="487" t="s">
        <v>235</v>
      </c>
      <c r="M14" s="525">
        <f>Tabla1[[#This Row],[HOG]]</f>
        <v>203588</v>
      </c>
      <c r="N14" s="525"/>
      <c r="O14" s="525"/>
      <c r="P14" s="525"/>
      <c r="Q14" s="525">
        <f>'M-E'!J13</f>
        <v>-2234220</v>
      </c>
      <c r="R14" s="526">
        <f>SUM(Tabla13[[#This Row],[HOG]:[XRMEXN]])</f>
        <v>-2030632</v>
      </c>
      <c r="S14" s="616">
        <f>Tabla13[[#This Row],[TOTAL]]/R$21</f>
        <v>-1.493153166769058E-2</v>
      </c>
      <c r="T14" s="506"/>
      <c r="U14" s="506"/>
    </row>
    <row r="15" spans="2:21" ht="34.5" customHeight="1">
      <c r="B15" s="503" t="s">
        <v>290</v>
      </c>
      <c r="C15" s="492" t="s">
        <v>306</v>
      </c>
      <c r="D15" s="533">
        <f>CUADR!O38</f>
        <v>634454</v>
      </c>
      <c r="E15" s="534">
        <f t="shared" si="0"/>
        <v>1.8501562248710812</v>
      </c>
      <c r="F15" s="533">
        <f>CUADR!O39</f>
        <v>10758521</v>
      </c>
      <c r="G15" s="534">
        <f t="shared" si="1"/>
        <v>10.743306436857187</v>
      </c>
      <c r="H15" s="533">
        <f>CUADR!O46</f>
        <v>39364</v>
      </c>
      <c r="I15" s="535">
        <f>CUADR!AG46</f>
        <v>71804</v>
      </c>
      <c r="K15" s="617" t="s">
        <v>252</v>
      </c>
      <c r="L15" s="491" t="s">
        <v>260</v>
      </c>
      <c r="M15" s="525">
        <f>Tabla1[[#This Row],[HOG]]</f>
        <v>12412363</v>
      </c>
      <c r="N15" s="525"/>
      <c r="O15" s="525"/>
      <c r="P15" s="525"/>
      <c r="Q15" s="525">
        <f>'M-E'!J14</f>
        <v>-2940760</v>
      </c>
      <c r="R15" s="527">
        <f>SUM(Tabla13[[#This Row],[HOG]:[XRMEXN]])</f>
        <v>9471603</v>
      </c>
      <c r="S15" s="618">
        <f>Tabla13[[#This Row],[TOTAL]]/R$21</f>
        <v>6.9646070848038005E-2</v>
      </c>
      <c r="T15" s="506"/>
      <c r="U15" s="506"/>
    </row>
    <row r="16" spans="2:21" ht="14">
      <c r="B16" s="502" t="s">
        <v>291</v>
      </c>
      <c r="C16" s="489" t="s">
        <v>307</v>
      </c>
      <c r="D16" s="530">
        <f>CUADR!P38</f>
        <v>10459745</v>
      </c>
      <c r="E16" s="531">
        <f t="shared" si="0"/>
        <v>30.502073156311045</v>
      </c>
      <c r="F16" s="530"/>
      <c r="G16" s="531"/>
      <c r="H16" s="530"/>
      <c r="I16" s="532"/>
      <c r="K16" s="615" t="s">
        <v>253</v>
      </c>
      <c r="L16" s="487" t="s">
        <v>236</v>
      </c>
      <c r="M16" s="525">
        <f>Tabla1[[#This Row],[HOG]]</f>
        <v>20920</v>
      </c>
      <c r="N16" s="525">
        <f>Tabla1[[#This Row],[G]]</f>
        <v>13263699</v>
      </c>
      <c r="O16" s="525"/>
      <c r="P16" s="525"/>
      <c r="Q16" s="525"/>
      <c r="R16" s="526">
        <f>SUM(Tabla13[[#This Row],[HOG]:[XRMEXN]])</f>
        <v>13284619</v>
      </c>
      <c r="S16" s="616">
        <f>Tabla13[[#This Row],[TOTAL]]/R$21</f>
        <v>9.7683730627560264E-2</v>
      </c>
      <c r="T16" s="506"/>
      <c r="U16" s="506"/>
    </row>
    <row r="17" spans="2:21" ht="14">
      <c r="B17" s="503" t="s">
        <v>292</v>
      </c>
      <c r="C17" s="492" t="s">
        <v>308</v>
      </c>
      <c r="D17" s="533">
        <f>CUADR!Q38</f>
        <v>4854841</v>
      </c>
      <c r="E17" s="534">
        <f t="shared" si="0"/>
        <v>14.157392493245128</v>
      </c>
      <c r="F17" s="533">
        <f>CUADR!Q39</f>
        <v>208634</v>
      </c>
      <c r="G17" s="534">
        <f>F17/F$21*100</f>
        <v>0.2083389524589172</v>
      </c>
      <c r="H17" s="533">
        <f>CUADR!Q46</f>
        <v>199</v>
      </c>
      <c r="I17" s="535">
        <f>CUADR!AI46</f>
        <v>51624</v>
      </c>
      <c r="K17" s="617" t="s">
        <v>254</v>
      </c>
      <c r="L17" s="491" t="s">
        <v>237</v>
      </c>
      <c r="M17" s="525">
        <f>Tabla1[[#This Row],[HOG]]</f>
        <v>1627199</v>
      </c>
      <c r="N17" s="525">
        <f>Tabla1[[#This Row],[G]]</f>
        <v>4731172</v>
      </c>
      <c r="O17" s="525"/>
      <c r="P17" s="525"/>
      <c r="Q17" s="525">
        <f>'M-E'!J15</f>
        <v>-916630</v>
      </c>
      <c r="R17" s="527">
        <f>SUM(Tabla13[[#This Row],[HOG]:[XRMEXN]])</f>
        <v>5441741</v>
      </c>
      <c r="S17" s="618">
        <f>Tabla13[[#This Row],[TOTAL]]/R$21</f>
        <v>4.0013910973957963E-2</v>
      </c>
      <c r="T17" s="506"/>
      <c r="U17" s="506"/>
    </row>
    <row r="18" spans="2:21" ht="14">
      <c r="B18" s="502" t="s">
        <v>293</v>
      </c>
      <c r="C18" s="489" t="s">
        <v>309</v>
      </c>
      <c r="D18" s="530">
        <f>CUADR!R38</f>
        <v>2655118</v>
      </c>
      <c r="E18" s="531">
        <f t="shared" si="0"/>
        <v>7.7426938682193747</v>
      </c>
      <c r="F18" s="530">
        <f>CUADR!R39</f>
        <v>1323437</v>
      </c>
      <c r="G18" s="531">
        <f>F18/F$21*100</f>
        <v>1.321565412278785</v>
      </c>
      <c r="H18" s="530">
        <f>CUADR!R46</f>
        <v>885</v>
      </c>
      <c r="I18" s="532">
        <f>CUADR!AJ46</f>
        <v>51484</v>
      </c>
      <c r="K18" s="615" t="s">
        <v>255</v>
      </c>
      <c r="L18" s="487" t="s">
        <v>238</v>
      </c>
      <c r="M18" s="525">
        <f>Tabla1[[#This Row],[HOG]]</f>
        <v>1663445</v>
      </c>
      <c r="N18" s="525">
        <f>Tabla1[[#This Row],[G]]</f>
        <v>3372331</v>
      </c>
      <c r="O18" s="525"/>
      <c r="P18" s="525"/>
      <c r="Q18" s="525"/>
      <c r="R18" s="526">
        <f>SUM(Tabla13[[#This Row],[HOG]:[XRMEXN]])</f>
        <v>5035776</v>
      </c>
      <c r="S18" s="616">
        <f>Tabla13[[#This Row],[TOTAL]]/R$21</f>
        <v>3.7028791438033185E-2</v>
      </c>
      <c r="T18" s="506"/>
      <c r="U18" s="506"/>
    </row>
    <row r="19" spans="2:21" ht="24">
      <c r="B19" s="503" t="s">
        <v>294</v>
      </c>
      <c r="C19" s="492" t="s">
        <v>310</v>
      </c>
      <c r="D19" s="533">
        <f>CUADR!S38</f>
        <v>353534</v>
      </c>
      <c r="E19" s="534">
        <f t="shared" si="0"/>
        <v>1.0309543809378974</v>
      </c>
      <c r="F19" s="533">
        <f>CUADR!S39</f>
        <v>706983</v>
      </c>
      <c r="G19" s="534">
        <f>F19/F$21*100</f>
        <v>0.70598319366096929</v>
      </c>
      <c r="H19" s="533">
        <f>CUADR!S46</f>
        <v>-531</v>
      </c>
      <c r="I19" s="535">
        <f>CUADR!AK46</f>
        <v>31204</v>
      </c>
      <c r="K19" s="617" t="s">
        <v>256</v>
      </c>
      <c r="L19" s="491" t="s">
        <v>239</v>
      </c>
      <c r="M19" s="525">
        <f>Tabla1[[#This Row],[HOG]]</f>
        <v>1174629</v>
      </c>
      <c r="N19" s="525"/>
      <c r="O19" s="525">
        <f>Tabla1[[#This Row],[I]]</f>
        <v>896</v>
      </c>
      <c r="P19" s="525"/>
      <c r="Q19" s="525"/>
      <c r="R19" s="527">
        <f>SUM(Tabla13[[#This Row],[HOG]:[XRMEXN]])</f>
        <v>1175525</v>
      </c>
      <c r="S19" s="618">
        <f>Tabla13[[#This Row],[TOTAL]]/R$21</f>
        <v>8.6438058514107761E-3</v>
      </c>
      <c r="T19" s="506"/>
      <c r="U19" s="516"/>
    </row>
    <row r="20" spans="2:21" ht="14">
      <c r="B20" s="504" t="s">
        <v>295</v>
      </c>
      <c r="C20" s="494" t="s">
        <v>311</v>
      </c>
      <c r="D20" s="530">
        <f>CUADR!T38</f>
        <v>1096963</v>
      </c>
      <c r="E20" s="531">
        <f t="shared" si="0"/>
        <v>3.1988968828366686</v>
      </c>
      <c r="F20" s="530"/>
      <c r="G20" s="531"/>
      <c r="H20" s="530"/>
      <c r="I20" s="532"/>
      <c r="K20" s="619" t="s">
        <v>257</v>
      </c>
      <c r="L20" s="493" t="s">
        <v>240</v>
      </c>
      <c r="M20" s="528">
        <f>Tabla1[[#This Row],[HOG]]</f>
        <v>1154726</v>
      </c>
      <c r="N20" s="528"/>
      <c r="O20" s="528"/>
      <c r="P20" s="528"/>
      <c r="Q20" s="528"/>
      <c r="R20" s="529">
        <f>SUM(Tabla13[[#This Row],[HOG]:[XRMEXN]])</f>
        <v>1154726</v>
      </c>
      <c r="S20" s="620">
        <f>Tabla13[[#This Row],[TOTAL]]/R$21</f>
        <v>8.4908677872237177E-3</v>
      </c>
      <c r="T20" s="506"/>
      <c r="U20" s="516"/>
    </row>
    <row r="21" spans="2:21" s="13" customFormat="1" ht="15" customHeight="1">
      <c r="B21" s="521" t="s">
        <v>275</v>
      </c>
      <c r="C21" s="522">
        <f>SUM(D21:I21)</f>
        <v>135604843</v>
      </c>
      <c r="D21" s="536">
        <f>SUM(D4:D20)</f>
        <v>34291915</v>
      </c>
      <c r="E21" s="536"/>
      <c r="F21" s="536">
        <f>SUM(F4:F20)</f>
        <v>100141619</v>
      </c>
      <c r="G21" s="536"/>
      <c r="H21" s="536">
        <f>SUM(H4:H20)</f>
        <v>-123061</v>
      </c>
      <c r="I21" s="536">
        <f>SUM(I4:I20)</f>
        <v>1294370</v>
      </c>
      <c r="K21" s="621" t="s">
        <v>275</v>
      </c>
      <c r="L21" s="622" t="s">
        <v>268</v>
      </c>
      <c r="M21" s="623">
        <f>SUBTOTAL(109,M4:M20)</f>
        <v>55858873</v>
      </c>
      <c r="N21" s="623">
        <f>SUBTOTAL(109,N4:N20)</f>
        <v>21367202</v>
      </c>
      <c r="O21" s="623">
        <f>SUBTOTAL(109,O4:O20)</f>
        <v>16501709</v>
      </c>
      <c r="P21" s="623">
        <f>SUBTOTAL(109,P4:P20)</f>
        <v>25876945</v>
      </c>
      <c r="Q21" s="623">
        <f>SUBTOTAL(109,Q4:Q20)</f>
        <v>16391500</v>
      </c>
      <c r="R21" s="624">
        <f>SUM(R4:R20)</f>
        <v>135996229</v>
      </c>
      <c r="S21" s="625"/>
    </row>
    <row r="22" spans="2:21" ht="15" customHeight="1" thickBot="1">
      <c r="B22" s="517"/>
      <c r="C22" s="519"/>
      <c r="D22" s="520">
        <f>D21/$C21</f>
        <v>0.25288119687583727</v>
      </c>
      <c r="E22" s="518"/>
      <c r="F22" s="520">
        <f>F21/$C21</f>
        <v>0.73848113964484297</v>
      </c>
      <c r="G22" s="518"/>
      <c r="H22" s="662">
        <f>H21/$C21</f>
        <v>-9.0749708695876002E-4</v>
      </c>
      <c r="I22" s="662">
        <f>I21/$C21</f>
        <v>9.5451605662785956E-3</v>
      </c>
      <c r="K22" s="626"/>
      <c r="L22" s="627"/>
      <c r="M22" s="628">
        <f>M21/$R21</f>
        <v>0.41073839628303221</v>
      </c>
      <c r="N22" s="628">
        <f t="shared" ref="N22:Q22" si="2">N21/$R21</f>
        <v>0.15711613591873932</v>
      </c>
      <c r="O22" s="628">
        <f t="shared" si="2"/>
        <v>0.12133946008164682</v>
      </c>
      <c r="P22" s="628">
        <f t="shared" si="2"/>
        <v>0.19027693039929805</v>
      </c>
      <c r="Q22" s="628">
        <f t="shared" si="2"/>
        <v>0.12052907731728356</v>
      </c>
      <c r="R22" s="629"/>
      <c r="S22" s="630"/>
    </row>
    <row r="23" spans="2:21" ht="13" thickTop="1">
      <c r="M23" s="631"/>
      <c r="N23" s="631"/>
      <c r="O23" s="631"/>
    </row>
    <row r="24" spans="2:21">
      <c r="L24" s="340"/>
      <c r="M24" s="340"/>
      <c r="N24" s="340"/>
      <c r="O24" s="340"/>
      <c r="P24" s="340"/>
      <c r="Q24" s="340"/>
    </row>
    <row r="26" spans="2:21" s="508" customFormat="1" ht="43" thickBot="1">
      <c r="B26" s="510" t="s">
        <v>316</v>
      </c>
      <c r="C26" s="511" t="s">
        <v>315</v>
      </c>
      <c r="D26" s="512" t="s">
        <v>276</v>
      </c>
      <c r="E26" s="512" t="s">
        <v>277</v>
      </c>
      <c r="F26" s="512" t="s">
        <v>313</v>
      </c>
      <c r="G26" s="512" t="s">
        <v>277</v>
      </c>
      <c r="H26" s="512" t="s">
        <v>314</v>
      </c>
      <c r="I26" s="513" t="s">
        <v>278</v>
      </c>
      <c r="K26" s="612" t="s">
        <v>269</v>
      </c>
      <c r="L26" s="613" t="s">
        <v>317</v>
      </c>
      <c r="M26" s="612" t="s">
        <v>266</v>
      </c>
      <c r="N26" s="612" t="s">
        <v>110</v>
      </c>
      <c r="O26" s="612" t="s">
        <v>267</v>
      </c>
      <c r="P26" s="612" t="s">
        <v>270</v>
      </c>
      <c r="Q26" s="612" t="s">
        <v>274</v>
      </c>
      <c r="R26" s="612" t="s">
        <v>268</v>
      </c>
      <c r="S26" s="614" t="s">
        <v>277</v>
      </c>
    </row>
    <row r="27" spans="2:21" ht="25" thickTop="1">
      <c r="B27" s="502" t="s">
        <v>279</v>
      </c>
      <c r="C27" s="489" t="s">
        <v>296</v>
      </c>
      <c r="D27" s="530">
        <f>CUADR!D38</f>
        <v>1338014</v>
      </c>
      <c r="E27" s="531">
        <f>D27/D$43*100</f>
        <v>4.5499426128339957</v>
      </c>
      <c r="F27" s="530">
        <f>CUADR!D39</f>
        <v>1715822</v>
      </c>
      <c r="G27" s="531">
        <f>F27/F$43*100</f>
        <v>5.149306671162674</v>
      </c>
      <c r="H27" s="530"/>
      <c r="I27" s="532"/>
      <c r="K27" s="615" t="s">
        <v>241</v>
      </c>
      <c r="L27" s="487" t="s">
        <v>227</v>
      </c>
      <c r="M27" s="525">
        <f>'Absorción '!E4</f>
        <v>1926453</v>
      </c>
      <c r="N27" s="525"/>
      <c r="O27" s="525">
        <f>'Absorción '!G4</f>
        <v>141710</v>
      </c>
      <c r="P27" s="525">
        <f>'M-E'!G6</f>
        <v>-18551</v>
      </c>
      <c r="Q27" s="525">
        <f>'M-E'!J6</f>
        <v>34754</v>
      </c>
      <c r="R27" s="526">
        <f>SUM(Tabla139[[#This Row],[HOG]:[XRMEXN]])</f>
        <v>2084366</v>
      </c>
      <c r="S27" s="616">
        <f>Tabla139[[#This Row],[TOTAL]]/R$43</f>
        <v>3.4250331745935031E-2</v>
      </c>
      <c r="T27" s="506"/>
      <c r="U27" s="506"/>
    </row>
    <row r="28" spans="2:21" ht="24">
      <c r="B28" s="503" t="s">
        <v>280</v>
      </c>
      <c r="C28" s="492" t="s">
        <v>297</v>
      </c>
      <c r="D28" s="533">
        <f>CUADR!E38</f>
        <v>103728</v>
      </c>
      <c r="E28" s="534">
        <f t="shared" ref="E28:E42" si="3">D28/D$43*100</f>
        <v>0.35272908007243925</v>
      </c>
      <c r="F28" s="533">
        <f>CUADR!E39</f>
        <v>155218</v>
      </c>
      <c r="G28" s="534">
        <f t="shared" ref="G28:G41" si="4">F28/F$43*100</f>
        <v>0.46582051220029114</v>
      </c>
      <c r="H28" s="533">
        <f>CUADR!E46</f>
        <v>10876</v>
      </c>
      <c r="I28" s="535"/>
      <c r="K28" s="617" t="s">
        <v>242</v>
      </c>
      <c r="L28" s="491" t="s">
        <v>228</v>
      </c>
      <c r="M28" s="525">
        <f>'Absorción '!E5</f>
        <v>417929</v>
      </c>
      <c r="N28" s="525"/>
      <c r="O28" s="525"/>
      <c r="P28" s="525">
        <f>'M-E'!G7</f>
        <v>0</v>
      </c>
      <c r="Q28" s="525">
        <f>'M-E'!J7</f>
        <v>672980</v>
      </c>
      <c r="R28" s="527">
        <f>SUM(Tabla139[[#This Row],[HOG]:[XRMEXN]])</f>
        <v>1090909</v>
      </c>
      <c r="S28" s="618">
        <f>Tabla139[[#This Row],[TOTAL]]/R$43</f>
        <v>1.7925832197716832E-2</v>
      </c>
      <c r="T28" s="506"/>
      <c r="U28" s="506"/>
    </row>
    <row r="29" spans="2:21" ht="14">
      <c r="B29" s="503" t="s">
        <v>282</v>
      </c>
      <c r="C29" s="492" t="s">
        <v>312</v>
      </c>
      <c r="D29" s="533">
        <f>CUADR!G38</f>
        <v>611504</v>
      </c>
      <c r="E29" s="534">
        <f t="shared" si="3"/>
        <v>2.0794312372803572</v>
      </c>
      <c r="F29" s="533">
        <f>CUADR!G39</f>
        <v>2337635</v>
      </c>
      <c r="G29" s="534">
        <f t="shared" si="4"/>
        <v>7.0154127294342628</v>
      </c>
      <c r="H29" s="533"/>
      <c r="I29" s="535">
        <f>CUADR!Y46</f>
        <v>133318</v>
      </c>
      <c r="K29" s="617" t="s">
        <v>244</v>
      </c>
      <c r="L29" s="491" t="s">
        <v>230</v>
      </c>
      <c r="M29" s="525">
        <f>'Absorción '!E7</f>
        <v>10303844</v>
      </c>
      <c r="N29" s="525"/>
      <c r="O29" s="525"/>
      <c r="P29" s="525">
        <f>'M-E'!G9</f>
        <v>-6295</v>
      </c>
      <c r="Q29" s="525">
        <f>'M-E'!J9</f>
        <v>-1411350</v>
      </c>
      <c r="R29" s="527">
        <f>SUM(Tabla139[[#This Row],[HOG]:[XRMEXN]])</f>
        <v>8886199</v>
      </c>
      <c r="S29" s="618">
        <f>Tabla139[[#This Row],[TOTAL]]/R$43</f>
        <v>0.14601814830523821</v>
      </c>
      <c r="T29" s="506"/>
      <c r="U29" s="506"/>
    </row>
    <row r="30" spans="2:21" ht="24">
      <c r="B30" s="502" t="s">
        <v>283</v>
      </c>
      <c r="C30" s="489" t="s">
        <v>299</v>
      </c>
      <c r="D30" s="530">
        <f>CUADR!H38</f>
        <v>221505</v>
      </c>
      <c r="E30" s="531">
        <f t="shared" si="3"/>
        <v>0.75323205770327828</v>
      </c>
      <c r="F30" s="530">
        <f>CUADR!H39</f>
        <v>1175916</v>
      </c>
      <c r="G30" s="531">
        <f t="shared" si="4"/>
        <v>3.5290094797286238</v>
      </c>
      <c r="H30" s="530"/>
      <c r="I30" s="532">
        <f>CUADR!Z46</f>
        <v>542442</v>
      </c>
      <c r="K30" s="615" t="s">
        <v>245</v>
      </c>
      <c r="L30" s="487" t="s">
        <v>231</v>
      </c>
      <c r="M30" s="525">
        <f>'Absorción '!E8</f>
        <v>15055639</v>
      </c>
      <c r="N30" s="525"/>
      <c r="O30" s="525">
        <f>'Absorción '!G8</f>
        <v>3343538</v>
      </c>
      <c r="P30" s="525">
        <f>'M-E'!G10</f>
        <v>12564</v>
      </c>
      <c r="Q30" s="525">
        <f>'M-E'!J10</f>
        <v>-23827997</v>
      </c>
      <c r="R30" s="526">
        <f>SUM(Tabla139[[#This Row],[HOG]:[XRMEXN]])</f>
        <v>-5416256</v>
      </c>
      <c r="S30" s="616">
        <f>Tabla139[[#This Row],[TOTAL]]/R$43</f>
        <v>-8.8999995596220197E-2</v>
      </c>
      <c r="T30" s="506"/>
      <c r="U30" s="506"/>
    </row>
    <row r="31" spans="2:21" ht="24">
      <c r="B31" s="503" t="s">
        <v>284</v>
      </c>
      <c r="C31" s="492" t="s">
        <v>300</v>
      </c>
      <c r="D31" s="533">
        <f>CUADR!I38</f>
        <v>309045</v>
      </c>
      <c r="E31" s="534">
        <f t="shared" si="3"/>
        <v>1.0509135291434037</v>
      </c>
      <c r="F31" s="533">
        <f>CUADR!I39</f>
        <v>1805594</v>
      </c>
      <c r="G31" s="534">
        <f t="shared" si="4"/>
        <v>5.4187189752849054</v>
      </c>
      <c r="H31" s="533">
        <f>CUADR!I46</f>
        <v>-182762</v>
      </c>
      <c r="I31" s="535">
        <f>CUADR!AA46</f>
        <v>39082</v>
      </c>
      <c r="K31" s="617" t="s">
        <v>246</v>
      </c>
      <c r="L31" s="491" t="s">
        <v>232</v>
      </c>
      <c r="M31" s="525">
        <f>'Absorción '!E9</f>
        <v>853870</v>
      </c>
      <c r="N31" s="525"/>
      <c r="O31" s="525"/>
      <c r="P31" s="525"/>
      <c r="Q31" s="525"/>
      <c r="R31" s="527">
        <f>SUM(Tabla139[[#This Row],[HOG]:[XRMEXN]])</f>
        <v>853870</v>
      </c>
      <c r="S31" s="618">
        <f>Tabla139[[#This Row],[TOTAL]]/R$43</f>
        <v>1.4030803979676097E-2</v>
      </c>
      <c r="T31" s="506"/>
      <c r="U31" s="506"/>
    </row>
    <row r="32" spans="2:21" ht="24">
      <c r="B32" s="502" t="s">
        <v>285</v>
      </c>
      <c r="C32" s="489" t="s">
        <v>301</v>
      </c>
      <c r="D32" s="530">
        <f>CUADR!J38</f>
        <v>1917751</v>
      </c>
      <c r="E32" s="531">
        <f t="shared" si="3"/>
        <v>6.521349549186338</v>
      </c>
      <c r="F32" s="530">
        <f>CUADR!J39</f>
        <v>4612401</v>
      </c>
      <c r="G32" s="531">
        <f t="shared" si="4"/>
        <v>13.84215101530193</v>
      </c>
      <c r="H32" s="530">
        <f>CUADR!J46</f>
        <v>8182</v>
      </c>
      <c r="I32" s="532">
        <f>CUADR!AB46</f>
        <v>40209</v>
      </c>
      <c r="K32" s="615" t="s">
        <v>247</v>
      </c>
      <c r="L32" s="487" t="s">
        <v>258</v>
      </c>
      <c r="M32" s="525">
        <f>'Absorción '!E10</f>
        <v>0</v>
      </c>
      <c r="N32" s="525"/>
      <c r="O32" s="525">
        <f>'Absorción '!G10</f>
        <v>13015565</v>
      </c>
      <c r="P32" s="525"/>
      <c r="Q32" s="525"/>
      <c r="R32" s="526">
        <f>SUM(Tabla139[[#This Row],[HOG]:[XRMEXN]])</f>
        <v>13015565</v>
      </c>
      <c r="S32" s="616">
        <f>Tabla139[[#This Row],[TOTAL]]/R$43</f>
        <v>0.21387194912543234</v>
      </c>
      <c r="T32" s="506"/>
      <c r="U32" s="506"/>
    </row>
    <row r="33" spans="2:21" ht="24">
      <c r="B33" s="503" t="s">
        <v>286</v>
      </c>
      <c r="C33" s="492" t="s">
        <v>302</v>
      </c>
      <c r="D33" s="533">
        <f>CUADR!K38</f>
        <v>3708821</v>
      </c>
      <c r="E33" s="534">
        <f t="shared" si="3"/>
        <v>12.611917895682401</v>
      </c>
      <c r="F33" s="533">
        <f>CUADR!K39</f>
        <v>6121116</v>
      </c>
      <c r="G33" s="534">
        <f t="shared" si="4"/>
        <v>18.369914509640616</v>
      </c>
      <c r="H33" s="533">
        <f>CUADR!K46</f>
        <v>-1487</v>
      </c>
      <c r="I33" s="535">
        <f>CUADR!AC46</f>
        <v>16354</v>
      </c>
      <c r="K33" s="617" t="s">
        <v>248</v>
      </c>
      <c r="L33" s="491" t="s">
        <v>233</v>
      </c>
      <c r="M33" s="525">
        <f>'Absorción '!E11</f>
        <v>516018</v>
      </c>
      <c r="N33" s="525"/>
      <c r="O33" s="525"/>
      <c r="P33" s="525"/>
      <c r="Q33" s="525"/>
      <c r="R33" s="527">
        <f>SUM(Tabla139[[#This Row],[HOG]:[XRMEXN]])</f>
        <v>516018</v>
      </c>
      <c r="S33" s="618">
        <f>Tabla139[[#This Row],[TOTAL]]/R$43</f>
        <v>8.4792151123525821E-3</v>
      </c>
      <c r="T33" s="506"/>
      <c r="U33" s="506"/>
    </row>
    <row r="34" spans="2:21" ht="14">
      <c r="B34" s="502" t="s">
        <v>287</v>
      </c>
      <c r="C34" s="489" t="s">
        <v>303</v>
      </c>
      <c r="D34" s="530">
        <f>CUADR!L38</f>
        <v>366325</v>
      </c>
      <c r="E34" s="531">
        <f t="shared" si="3"/>
        <v>1.2456952824457841</v>
      </c>
      <c r="F34" s="530">
        <f>CUADR!L39</f>
        <v>689400</v>
      </c>
      <c r="G34" s="531">
        <f t="shared" si="4"/>
        <v>2.0689395631362384</v>
      </c>
      <c r="H34" s="530">
        <f>CUADR!L46</f>
        <v>2051</v>
      </c>
      <c r="I34" s="532">
        <f>CUADR!AD46</f>
        <v>144501</v>
      </c>
      <c r="K34" s="615" t="s">
        <v>249</v>
      </c>
      <c r="L34" s="487" t="s">
        <v>234</v>
      </c>
      <c r="M34" s="525">
        <f>'Absorción '!E12</f>
        <v>2627369</v>
      </c>
      <c r="N34" s="525"/>
      <c r="O34" s="525"/>
      <c r="P34" s="525"/>
      <c r="Q34" s="525">
        <f>'M-E'!J11</f>
        <v>188590</v>
      </c>
      <c r="R34" s="526">
        <f>SUM(Tabla139[[#This Row],[HOG]:[XRMEXN]])</f>
        <v>2815959</v>
      </c>
      <c r="S34" s="616">
        <f>Tabla139[[#This Row],[TOTAL]]/R$43</f>
        <v>4.6271878323169473E-2</v>
      </c>
      <c r="T34" s="506"/>
      <c r="U34" s="506"/>
    </row>
    <row r="35" spans="2:21" ht="24">
      <c r="B35" s="503" t="s">
        <v>288</v>
      </c>
      <c r="C35" s="492" t="s">
        <v>304</v>
      </c>
      <c r="D35" s="533">
        <f>CUADR!M38</f>
        <v>775924</v>
      </c>
      <c r="E35" s="534">
        <f t="shared" si="3"/>
        <v>2.6385446429713033</v>
      </c>
      <c r="F35" s="533">
        <f>CUADR!M39</f>
        <v>1655425</v>
      </c>
      <c r="G35" s="534">
        <f t="shared" si="4"/>
        <v>4.9680508794673743</v>
      </c>
      <c r="H35" s="533">
        <f>CUADR!M46</f>
        <v>305</v>
      </c>
      <c r="I35" s="535">
        <f>CUADR!AE46</f>
        <v>140496</v>
      </c>
      <c r="K35" s="617" t="s">
        <v>250</v>
      </c>
      <c r="L35" s="491" t="s">
        <v>259</v>
      </c>
      <c r="M35" s="525">
        <f>'Absorción '!E13</f>
        <v>5900881</v>
      </c>
      <c r="N35" s="525"/>
      <c r="O35" s="525"/>
      <c r="P35" s="525"/>
      <c r="Q35" s="525">
        <f>'M-E'!J12</f>
        <v>-2424057</v>
      </c>
      <c r="R35" s="527">
        <f>SUM(Tabla139[[#This Row],[HOG]:[XRMEXN]])</f>
        <v>3476824</v>
      </c>
      <c r="S35" s="618">
        <f>Tabla139[[#This Row],[TOTAL]]/R$43</f>
        <v>5.7131221398846854E-2</v>
      </c>
      <c r="T35" s="506"/>
      <c r="U35" s="506"/>
    </row>
    <row r="36" spans="2:21" ht="24">
      <c r="B36" s="502" t="s">
        <v>289</v>
      </c>
      <c r="C36" s="489" t="s">
        <v>305</v>
      </c>
      <c r="D36" s="530">
        <f>CUADR!N38</f>
        <v>0</v>
      </c>
      <c r="E36" s="531">
        <f t="shared" si="3"/>
        <v>0</v>
      </c>
      <c r="F36" s="530">
        <f>CUADR!N39</f>
        <v>55316</v>
      </c>
      <c r="G36" s="531">
        <f t="shared" si="4"/>
        <v>0.16600734098410819</v>
      </c>
      <c r="H36" s="530">
        <f>CUADR!N46</f>
        <v>-143</v>
      </c>
      <c r="I36" s="532">
        <f>CUADR!AF46</f>
        <v>31852</v>
      </c>
      <c r="K36" s="615" t="s">
        <v>251</v>
      </c>
      <c r="L36" s="487" t="s">
        <v>235</v>
      </c>
      <c r="M36" s="525">
        <f>'Absorción '!E14</f>
        <v>203588</v>
      </c>
      <c r="N36" s="525"/>
      <c r="O36" s="525"/>
      <c r="P36" s="525"/>
      <c r="Q36" s="525">
        <f>'M-E'!J13</f>
        <v>-2234220</v>
      </c>
      <c r="R36" s="526">
        <f>SUM(Tabla139[[#This Row],[HOG]:[XRMEXN]])</f>
        <v>-2030632</v>
      </c>
      <c r="S36" s="616">
        <f>Tabla139[[#This Row],[TOTAL]]/R$43</f>
        <v>-3.3367373893985773E-2</v>
      </c>
      <c r="T36" s="506"/>
      <c r="U36" s="506"/>
    </row>
    <row r="37" spans="2:21" ht="24">
      <c r="B37" s="503" t="s">
        <v>290</v>
      </c>
      <c r="C37" s="492" t="s">
        <v>306</v>
      </c>
      <c r="D37" s="533">
        <f>CUADR!O38</f>
        <v>634454</v>
      </c>
      <c r="E37" s="534">
        <f t="shared" si="3"/>
        <v>2.157473158339883</v>
      </c>
      <c r="F37" s="533">
        <f>CUADR!O39</f>
        <v>10758521</v>
      </c>
      <c r="G37" s="534">
        <f t="shared" si="4"/>
        <v>32.287104348320348</v>
      </c>
      <c r="H37" s="533">
        <f>CUADR!O46</f>
        <v>39364</v>
      </c>
      <c r="I37" s="535">
        <f>CUADR!AG46</f>
        <v>71804</v>
      </c>
      <c r="K37" s="617" t="s">
        <v>252</v>
      </c>
      <c r="L37" s="491" t="s">
        <v>260</v>
      </c>
      <c r="M37" s="525">
        <f>'Absorción '!E15</f>
        <v>12412363</v>
      </c>
      <c r="N37" s="525"/>
      <c r="O37" s="525"/>
      <c r="P37" s="525"/>
      <c r="Q37" s="525">
        <f>'M-E'!J14</f>
        <v>-2940760</v>
      </c>
      <c r="R37" s="527">
        <f>SUM(Tabla139[[#This Row],[HOG]:[XRMEXN]])</f>
        <v>9471603</v>
      </c>
      <c r="S37" s="618">
        <f>Tabla139[[#This Row],[TOTAL]]/R$43</f>
        <v>0.1556375151560683</v>
      </c>
      <c r="T37" s="506"/>
      <c r="U37" s="506"/>
    </row>
    <row r="38" spans="2:21" ht="14">
      <c r="B38" s="502" t="s">
        <v>291</v>
      </c>
      <c r="C38" s="489" t="s">
        <v>307</v>
      </c>
      <c r="D38" s="530">
        <f>CUADR!P38</f>
        <v>10459745</v>
      </c>
      <c r="E38" s="531">
        <f t="shared" si="3"/>
        <v>35.568566169619544</v>
      </c>
      <c r="F38" s="530"/>
      <c r="G38" s="531"/>
      <c r="H38" s="530"/>
      <c r="I38" s="532"/>
      <c r="K38" s="615" t="s">
        <v>253</v>
      </c>
      <c r="L38" s="487" t="s">
        <v>236</v>
      </c>
      <c r="M38" s="525">
        <f>'Absorción '!E16</f>
        <v>20920</v>
      </c>
      <c r="N38" s="525">
        <f>'Absorción '!F16</f>
        <v>13263699</v>
      </c>
      <c r="O38" s="525"/>
      <c r="P38" s="525"/>
      <c r="Q38" s="525"/>
      <c r="R38" s="526">
        <f>SUM(Tabla139[[#This Row],[HOG]:[XRMEXN]])</f>
        <v>13284619</v>
      </c>
      <c r="S38" s="616">
        <f>Tabla139[[#This Row],[TOTAL]]/R$43</f>
        <v>0.21829304827863805</v>
      </c>
      <c r="T38" s="506"/>
      <c r="U38" s="506"/>
    </row>
    <row r="39" spans="2:21" ht="14">
      <c r="B39" s="503" t="s">
        <v>292</v>
      </c>
      <c r="C39" s="492" t="s">
        <v>308</v>
      </c>
      <c r="D39" s="533">
        <f>CUADR!Q38</f>
        <v>4854841</v>
      </c>
      <c r="E39" s="534">
        <f t="shared" si="3"/>
        <v>16.508981179893194</v>
      </c>
      <c r="F39" s="533">
        <f>CUADR!Q39</f>
        <v>208634</v>
      </c>
      <c r="G39" s="534">
        <f t="shared" si="4"/>
        <v>0.62612581493380626</v>
      </c>
      <c r="H39" s="533">
        <f>CUADR!Q46</f>
        <v>199</v>
      </c>
      <c r="I39" s="535">
        <f>CUADR!AI46</f>
        <v>51624</v>
      </c>
      <c r="K39" s="617" t="s">
        <v>254</v>
      </c>
      <c r="L39" s="491" t="s">
        <v>237</v>
      </c>
      <c r="M39" s="525">
        <f>'Absorción '!E17</f>
        <v>1627199</v>
      </c>
      <c r="N39" s="525">
        <f>'Absorción '!F17</f>
        <v>4731172</v>
      </c>
      <c r="O39" s="525"/>
      <c r="P39" s="525"/>
      <c r="Q39" s="525">
        <f>'M-E'!J15</f>
        <v>-916630</v>
      </c>
      <c r="R39" s="527">
        <f>SUM(Tabla139[[#This Row],[HOG]:[XRMEXN]])</f>
        <v>5441741</v>
      </c>
      <c r="S39" s="618">
        <f>Tabla139[[#This Row],[TOTAL]]/R$43</f>
        <v>8.9418765478546589E-2</v>
      </c>
      <c r="T39" s="506"/>
      <c r="U39" s="506"/>
    </row>
    <row r="40" spans="2:21" ht="14">
      <c r="B40" s="502" t="s">
        <v>293</v>
      </c>
      <c r="C40" s="489" t="s">
        <v>309</v>
      </c>
      <c r="D40" s="530">
        <f>CUADR!R38</f>
        <v>2655118</v>
      </c>
      <c r="E40" s="531">
        <f t="shared" si="3"/>
        <v>9.0287803642582016</v>
      </c>
      <c r="F40" s="530">
        <f>CUADR!R39</f>
        <v>1323437</v>
      </c>
      <c r="G40" s="531">
        <f t="shared" si="4"/>
        <v>3.971730734868486</v>
      </c>
      <c r="H40" s="530">
        <f>CUADR!R46</f>
        <v>885</v>
      </c>
      <c r="I40" s="532">
        <f>CUADR!AJ46</f>
        <v>51484</v>
      </c>
      <c r="K40" s="615" t="s">
        <v>255</v>
      </c>
      <c r="L40" s="487" t="s">
        <v>238</v>
      </c>
      <c r="M40" s="525">
        <f>'Absorción '!E18</f>
        <v>1663445</v>
      </c>
      <c r="N40" s="525">
        <f>'Absorción '!F18</f>
        <v>3372331</v>
      </c>
      <c r="O40" s="525"/>
      <c r="P40" s="525"/>
      <c r="Q40" s="525"/>
      <c r="R40" s="526">
        <f>SUM(Tabla139[[#This Row],[HOG]:[XRMEXN]])</f>
        <v>5035776</v>
      </c>
      <c r="S40" s="616">
        <f>Tabla139[[#This Row],[TOTAL]]/R$43</f>
        <v>8.2747942826844098E-2</v>
      </c>
      <c r="T40" s="506"/>
      <c r="U40" s="506"/>
    </row>
    <row r="41" spans="2:21" ht="24">
      <c r="B41" s="503" t="s">
        <v>294</v>
      </c>
      <c r="C41" s="492" t="s">
        <v>310</v>
      </c>
      <c r="D41" s="533">
        <f>CUADR!S38</f>
        <v>353534</v>
      </c>
      <c r="E41" s="534">
        <f t="shared" si="3"/>
        <v>1.2021992383380546</v>
      </c>
      <c r="F41" s="533">
        <f>CUADR!S39</f>
        <v>706983</v>
      </c>
      <c r="G41" s="534">
        <f t="shared" si="4"/>
        <v>2.1217074255363322</v>
      </c>
      <c r="H41" s="533">
        <f>CUADR!S46</f>
        <v>-531</v>
      </c>
      <c r="I41" s="535">
        <f>CUADR!AK46</f>
        <v>31204</v>
      </c>
      <c r="K41" s="617" t="s">
        <v>256</v>
      </c>
      <c r="L41" s="491" t="s">
        <v>239</v>
      </c>
      <c r="M41" s="525">
        <f>'Absorción '!E19</f>
        <v>1174629</v>
      </c>
      <c r="N41" s="525"/>
      <c r="O41" s="525">
        <f>'Absorción '!G19</f>
        <v>896</v>
      </c>
      <c r="P41" s="525"/>
      <c r="Q41" s="525"/>
      <c r="R41" s="527">
        <f>SUM(Tabla139[[#This Row],[HOG]:[XRMEXN]])</f>
        <v>1175525</v>
      </c>
      <c r="S41" s="618">
        <f>Tabla139[[#This Row],[TOTAL]]/R$43</f>
        <v>1.9316243512722948E-2</v>
      </c>
      <c r="T41" s="506"/>
      <c r="U41" s="516"/>
    </row>
    <row r="42" spans="2:21" ht="14">
      <c r="B42" s="504" t="s">
        <v>295</v>
      </c>
      <c r="C42" s="494" t="s">
        <v>311</v>
      </c>
      <c r="D42" s="530">
        <f>CUADR!T38</f>
        <v>1096963</v>
      </c>
      <c r="E42" s="531">
        <f t="shared" si="3"/>
        <v>3.7302440022318293</v>
      </c>
      <c r="F42" s="530"/>
      <c r="G42" s="531"/>
      <c r="H42" s="530"/>
      <c r="I42" s="532"/>
      <c r="K42" s="619" t="s">
        <v>257</v>
      </c>
      <c r="L42" s="493" t="s">
        <v>240</v>
      </c>
      <c r="M42" s="528">
        <f>'Absorción '!E20</f>
        <v>1154726</v>
      </c>
      <c r="N42" s="528"/>
      <c r="O42" s="528"/>
      <c r="P42" s="528"/>
      <c r="Q42" s="528"/>
      <c r="R42" s="529">
        <f>SUM(Tabla139[[#This Row],[HOG]:[XRMEXN]])</f>
        <v>1154726</v>
      </c>
      <c r="S42" s="620">
        <f>Tabla139[[#This Row],[TOTAL]]/R$43</f>
        <v>1.8974474049018537E-2</v>
      </c>
      <c r="T42" s="506"/>
      <c r="U42" s="516"/>
    </row>
    <row r="43" spans="2:21" s="13" customFormat="1" ht="15" customHeight="1">
      <c r="B43" s="521" t="s">
        <v>275</v>
      </c>
      <c r="C43" s="522">
        <f>SUM(D43:I43)</f>
        <v>63899999</v>
      </c>
      <c r="D43" s="536">
        <f>SUM(D27:D42)</f>
        <v>29407272</v>
      </c>
      <c r="E43" s="536"/>
      <c r="F43" s="536">
        <f>SUM(F27:F42)</f>
        <v>33321418</v>
      </c>
      <c r="G43" s="536"/>
      <c r="H43" s="536">
        <f>SUM(H27:H42)</f>
        <v>-123061</v>
      </c>
      <c r="I43" s="536">
        <f>SUM(I27:I42)</f>
        <v>1294370</v>
      </c>
      <c r="K43" s="621" t="s">
        <v>275</v>
      </c>
      <c r="L43" s="622" t="s">
        <v>268</v>
      </c>
      <c r="M43" s="623">
        <f t="shared" ref="M43:R43" si="5">SUM(M27:M42)</f>
        <v>55858873</v>
      </c>
      <c r="N43" s="623">
        <f t="shared" si="5"/>
        <v>21367202</v>
      </c>
      <c r="O43" s="623">
        <f t="shared" si="5"/>
        <v>16501709</v>
      </c>
      <c r="P43" s="623">
        <f t="shared" si="5"/>
        <v>-12282</v>
      </c>
      <c r="Q43" s="623">
        <f t="shared" si="5"/>
        <v>-32858690</v>
      </c>
      <c r="R43" s="623">
        <f t="shared" si="5"/>
        <v>60856812</v>
      </c>
      <c r="S43" s="623">
        <f t="shared" ref="S43" si="6">SUM(S27:S42)</f>
        <v>0.99999999999999989</v>
      </c>
    </row>
    <row r="44" spans="2:21" ht="15" customHeight="1" thickBot="1">
      <c r="B44" s="517"/>
      <c r="C44" s="519"/>
      <c r="D44" s="520">
        <f>D43/$C43</f>
        <v>0.46020770673251499</v>
      </c>
      <c r="E44" s="518">
        <f>SUM(E27:E42)</f>
        <v>100</v>
      </c>
      <c r="F44" s="520">
        <f>F43/$C43</f>
        <v>0.52146194869267526</v>
      </c>
      <c r="G44" s="518">
        <f>SUM(G27:G42)</f>
        <v>100</v>
      </c>
      <c r="H44" s="520">
        <f t="shared" ref="H44:I44" si="7">H43/$C43</f>
        <v>-1.9258372758346992E-3</v>
      </c>
      <c r="I44" s="520">
        <f t="shared" si="7"/>
        <v>2.0256181850644473E-2</v>
      </c>
      <c r="K44" s="626"/>
      <c r="L44" s="627"/>
      <c r="M44" s="628">
        <f>M43/$R43</f>
        <v>0.91787379529509372</v>
      </c>
      <c r="N44" s="628">
        <f t="shared" ref="N44:Q44" si="8">N43/$R43</f>
        <v>0.35110616704667341</v>
      </c>
      <c r="O44" s="628">
        <f t="shared" si="8"/>
        <v>0.27115631689678388</v>
      </c>
      <c r="P44" s="628">
        <f t="shared" si="8"/>
        <v>-2.0181799861616149E-4</v>
      </c>
      <c r="Q44" s="628">
        <f t="shared" si="8"/>
        <v>-0.53993446123993483</v>
      </c>
      <c r="R44" s="629"/>
      <c r="S44" s="630"/>
    </row>
    <row r="45" spans="2:21" ht="13" thickTop="1"/>
  </sheetData>
  <pageMargins left="0.7" right="0.7" top="0.75" bottom="0.75" header="0.3" footer="0.3"/>
  <tableParts count="2">
    <tablePart r:id="rId1"/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0" sqref="G20"/>
    </sheetView>
  </sheetViews>
  <sheetFormatPr baseColWidth="10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CUADR</vt:lpstr>
      <vt:lpstr>FORMAT-ASE</vt:lpstr>
      <vt:lpstr>AGREGADA</vt:lpstr>
      <vt:lpstr>DIH-PCH</vt:lpstr>
      <vt:lpstr>P Pegar T-P 1</vt:lpstr>
      <vt:lpstr>Absorción </vt:lpstr>
      <vt:lpstr>M-E</vt:lpstr>
      <vt:lpstr>PIB</vt:lpstr>
      <vt:lpstr>P Pegar T-P 2</vt:lpstr>
      <vt:lpstr>Mul-Leontief</vt:lpstr>
      <vt:lpstr>Mul-Keyne-Elas</vt:lpstr>
      <vt:lpstr>Mul-Key-Var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</dc:creator>
  <cp:lastModifiedBy>Bill Gibson</cp:lastModifiedBy>
  <cp:lastPrinted>2011-05-10T04:10:32Z</cp:lastPrinted>
  <dcterms:created xsi:type="dcterms:W3CDTF">2011-04-18T06:26:34Z</dcterms:created>
  <dcterms:modified xsi:type="dcterms:W3CDTF">2014-01-29T19:35:28Z</dcterms:modified>
</cp:coreProperties>
</file>