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96" windowWidth="19640" windowHeight="11660" tabRatio="755" firstSheet="24" activeTab="31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4o" sheetId="7" r:id="rId7"/>
    <sheet name="2004lvt" sheetId="8" r:id="rId8"/>
    <sheet name="2004g" sheetId="9" r:id="rId9"/>
    <sheet name="2004-REVg" sheetId="10" r:id="rId10"/>
    <sheet name="2004rev" sheetId="11" r:id="rId11"/>
    <sheet name="2004PR" sheetId="12" r:id="rId12"/>
    <sheet name="2004PRg" sheetId="13" r:id="rId13"/>
    <sheet name="2004PR-REVg" sheetId="14" r:id="rId14"/>
    <sheet name="100%green" sheetId="15" r:id="rId15"/>
    <sheet name="prop2004" sheetId="16" r:id="rId16"/>
    <sheet name="prop-rev" sheetId="17" r:id="rId17"/>
    <sheet name="enrg 2004" sheetId="18" r:id="rId18"/>
    <sheet name="energy-rev" sheetId="19" r:id="rId19"/>
    <sheet name="enrg 2004bar" sheetId="20" r:id="rId20"/>
    <sheet name="Waste 2003" sheetId="21" r:id="rId21"/>
    <sheet name="Waste-rev" sheetId="22" r:id="rId22"/>
    <sheet name="Waste rev-bar" sheetId="23" r:id="rId23"/>
    <sheet name="Air and water taxes 2003" sheetId="24" r:id="rId24"/>
    <sheet name="Air and water 2003revised" sheetId="25" r:id="rId25"/>
    <sheet name="chemicals-2004" sheetId="26" r:id="rId26"/>
    <sheet name="chem-rev" sheetId="27" r:id="rId27"/>
    <sheet name="air,water, chemicals" sheetId="28" r:id="rId28"/>
    <sheet name="air" sheetId="29" r:id="rId29"/>
    <sheet name="water" sheetId="30" r:id="rId30"/>
    <sheet name="chemicals" sheetId="31" r:id="rId31"/>
    <sheet name="data" sheetId="32" r:id="rId32"/>
  </sheets>
  <definedNames/>
  <calcPr fullCalcOnLoad="1"/>
</workbook>
</file>

<file path=xl/sharedStrings.xml><?xml version="1.0" encoding="utf-8"?>
<sst xmlns="http://schemas.openxmlformats.org/spreadsheetml/2006/main" count="316" uniqueCount="235">
  <si>
    <t>solid waste</t>
  </si>
  <si>
    <t>property transfer</t>
  </si>
  <si>
    <t>OTHER MAJOR</t>
  </si>
  <si>
    <t>Virginia Little, Chief of Administration and Compliance, Wastewater Management Division, Vermont Department of Environmental Conservation.</t>
  </si>
  <si>
    <t>Personal Income</t>
  </si>
  <si>
    <t>Vermont Department of Taxes Revenue Accounting System</t>
  </si>
  <si>
    <t>Estate Tax</t>
  </si>
  <si>
    <t>Total water</t>
  </si>
  <si>
    <t>check LVT: (multiply)</t>
  </si>
  <si>
    <t>Hazardous Waste Tax</t>
  </si>
  <si>
    <t>Linda Joyal</t>
  </si>
  <si>
    <t>Petroleum Clean-up Fee</t>
  </si>
  <si>
    <t>Chuck Schwer (September 22, 2004)</t>
  </si>
  <si>
    <t>NA</t>
  </si>
  <si>
    <t>WASTE TAXES</t>
  </si>
  <si>
    <t>Electric 
Energy Tax</t>
  </si>
  <si>
    <t>Fuel Gross
Receipts Tax</t>
  </si>
  <si>
    <t>FED GVT</t>
  </si>
  <si>
    <t>PROPERTY</t>
  </si>
  <si>
    <t>TAX DEPT.</t>
  </si>
  <si>
    <t>SUM</t>
  </si>
  <si>
    <t>SHOULD BE</t>
  </si>
  <si>
    <t>Utilities Gross
Receipts Tax</t>
  </si>
  <si>
    <t>General, Educ, Transp funds</t>
  </si>
  <si>
    <t>bonds</t>
  </si>
  <si>
    <t>trusts</t>
  </si>
  <si>
    <t>licquor</t>
  </si>
  <si>
    <t>business lic&amp;fees-sec state</t>
  </si>
  <si>
    <t>state hospital/health</t>
  </si>
  <si>
    <t>interest</t>
  </si>
  <si>
    <t>100% GREEN</t>
  </si>
  <si>
    <t>2004 Revised no pers/corp income tax, reduce tele</t>
  </si>
  <si>
    <t>Water consumption fee</t>
  </si>
  <si>
    <t>NOTES</t>
  </si>
  <si>
    <t>eee property tax (PROP68)</t>
  </si>
  <si>
    <t>land 31% Bill Batt 2000 data</t>
  </si>
  <si>
    <t>Blg 69% Bill Batt 2000 data</t>
  </si>
  <si>
    <t>N/A</t>
  </si>
  <si>
    <t>1st change</t>
  </si>
  <si>
    <t>final change</t>
  </si>
  <si>
    <t>Current 2004 Tax Rate</t>
  </si>
  <si>
    <t>(VT Dept of Taxes website)</t>
  </si>
  <si>
    <t xml:space="preserve">(YTD?) </t>
  </si>
  <si>
    <t>SAME</t>
  </si>
  <si>
    <t>2X</t>
  </si>
  <si>
    <t>2004 actual calendar</t>
  </si>
  <si>
    <t>Excess</t>
  </si>
  <si>
    <t>Estimated Revenue from Sales Tax on Commercial Energy use</t>
  </si>
  <si>
    <t>Deb Brighton data 2003</t>
  </si>
  <si>
    <t>land-NICU</t>
  </si>
  <si>
    <t>6% of purchase price of motor vehicle</t>
  </si>
  <si>
    <t>based on type, size, weight, and purpose of vehicle</t>
  </si>
  <si>
    <t>$6/ton on haulers</t>
  </si>
  <si>
    <t>41% of the wholesale price</t>
  </si>
  <si>
    <t>.0050 of gross operating revenue or $500.00</t>
  </si>
  <si>
    <t>Basis</t>
  </si>
  <si>
    <t>eliminate</t>
  </si>
  <si>
    <t>eliminate all but 2c tank fee</t>
  </si>
  <si>
    <t>Add</t>
  </si>
  <si>
    <t>2004 1st revision</t>
  </si>
  <si>
    <t>2004 final revision</t>
  </si>
  <si>
    <t>25c/ton</t>
  </si>
  <si>
    <t>2004 estimated</t>
  </si>
  <si>
    <t>4x</t>
  </si>
  <si>
    <t>Total State not in current use (NICU)</t>
  </si>
  <si>
    <t>replaces 0 for graphing purposes</t>
  </si>
  <si>
    <t>$0.26 per gallon for commercial trucks and $0.17 per gallon for cars and trucks lighter than 10,000 pounds</t>
  </si>
  <si>
    <t>Nuclear and large hydro tax</t>
  </si>
  <si>
    <t>.0084/kwh</t>
  </si>
  <si>
    <t>2x</t>
  </si>
  <si>
    <t>Notes</t>
  </si>
  <si>
    <t>Fertilizers product registration fee</t>
  </si>
  <si>
    <t>Air and Water Pollution Taxes and fees</t>
  </si>
  <si>
    <t xml:space="preserve"> Total air emission fees</t>
  </si>
  <si>
    <t>Source</t>
  </si>
  <si>
    <t>Solid Waste Tax</t>
  </si>
  <si>
    <t>Bill Batt 2000 data</t>
  </si>
  <si>
    <t xml:space="preserve"> $100/application, $1170/acre of impervious surface for class A water. and an annual operating fee ($50 per acre of impervious surface in Class B watershed, $235 per acre of impervious surface in Class A watershed)</t>
  </si>
  <si>
    <t>carbon tax</t>
  </si>
  <si>
    <t>1c per gallon</t>
  </si>
  <si>
    <t>19c/gallon</t>
  </si>
  <si>
    <t>20c/gallon</t>
  </si>
  <si>
    <t>-</t>
  </si>
  <si>
    <t>15.205c/gallon</t>
  </si>
  <si>
    <t>0.375c/gallon</t>
  </si>
  <si>
    <t>Captive Insurance</t>
  </si>
  <si>
    <t>Total gasoline taxes</t>
  </si>
  <si>
    <t>Motor Vehicle Purchase and use tax:</t>
  </si>
  <si>
    <t>bags</t>
  </si>
  <si>
    <t>pounds</t>
  </si>
  <si>
    <t>tons</t>
  </si>
  <si>
    <t>PAYT .13/lb or 260/ton</t>
  </si>
  <si>
    <t>1c per gallon of household use above 100 gallons</t>
  </si>
  <si>
    <t>Fed Payroll tax</t>
  </si>
  <si>
    <t>local option sales</t>
  </si>
  <si>
    <t>local option m&amp;r</t>
  </si>
  <si>
    <t>Tax Receipts Summaries 1999-2004</t>
  </si>
  <si>
    <t>Toxic air emissions by the pound by chemical</t>
  </si>
  <si>
    <t>add 1c, go to 2cents/gallon of motor fuel sold</t>
  </si>
  <si>
    <t>SUB-TOTAL GENERAL</t>
  </si>
  <si>
    <t>Other fees</t>
  </si>
  <si>
    <t>Sales &amp; Use</t>
  </si>
  <si>
    <t>Meals &amp; Rooms</t>
  </si>
  <si>
    <t>Corporate Income</t>
  </si>
  <si>
    <t>Telecommunications</t>
  </si>
  <si>
    <t>Telephone Property</t>
  </si>
  <si>
    <t>General taxes</t>
  </si>
  <si>
    <t>John Demeter</t>
  </si>
  <si>
    <t>TAX</t>
  </si>
  <si>
    <t>Telephone Company</t>
  </si>
  <si>
    <t>Bank Franchise</t>
  </si>
  <si>
    <t>Insurance</t>
  </si>
  <si>
    <t>Speculative Gains Tax</t>
  </si>
  <si>
    <t xml:space="preserve"> </t>
  </si>
  <si>
    <t>DUI fund</t>
  </si>
  <si>
    <t>Registration annual fee for new pesticide products, household products</t>
  </si>
  <si>
    <t>Commercial pesticide dealer's license &amp; applicator licenses fees</t>
  </si>
  <si>
    <t>total revenue needed</t>
  </si>
  <si>
    <t>increase to $12 per ton of solid waste disposed (assume 20% decrease in waste),   PAYT .13/lb or 260/ton</t>
  </si>
  <si>
    <t>$300/ton</t>
  </si>
  <si>
    <t>Tax dept. Adj.</t>
  </si>
  <si>
    <t>electric energy</t>
  </si>
  <si>
    <t>land gains</t>
  </si>
  <si>
    <t>land use change</t>
  </si>
  <si>
    <t>haz waste</t>
  </si>
  <si>
    <t>Cigarette</t>
  </si>
  <si>
    <t>Tobacco Products</t>
  </si>
  <si>
    <t>PI</t>
  </si>
  <si>
    <t>stormwater fee</t>
  </si>
  <si>
    <t>*</t>
  </si>
  <si>
    <t>SU</t>
  </si>
  <si>
    <t>MR</t>
  </si>
  <si>
    <t>Gas</t>
  </si>
  <si>
    <t>MV fees</t>
  </si>
  <si>
    <t>Ins</t>
  </si>
  <si>
    <t>corp</t>
  </si>
  <si>
    <t xml:space="preserve">other </t>
  </si>
  <si>
    <t>mv PU</t>
  </si>
  <si>
    <t>$150 per facility and the operating fee is $55 per facility</t>
  </si>
  <si>
    <t>Legislative Joint fiscal office source Education Fund revenue forecast update July 2004</t>
  </si>
  <si>
    <t xml:space="preserve"> Land Related Taxes - Vermont</t>
  </si>
  <si>
    <t>Property Transfer Tax</t>
  </si>
  <si>
    <t>Current Use Penalty Tax</t>
  </si>
  <si>
    <t>eliminate all but 2c/gal tank fee</t>
  </si>
  <si>
    <t>Notes: Revenues include fees, new permits, renewals, and permit amendments.  2001 was when the Stormwater Fee was mandated through the Water Quality Division.</t>
  </si>
  <si>
    <t>1.4c/lb-23.6c/gallon</t>
  </si>
  <si>
    <t>3x</t>
  </si>
  <si>
    <t>0.3% of gross operating revenue for natural gas utilities,  0.5% of gross operating revenue for all other utilities</t>
  </si>
  <si>
    <t>6% on retail sales</t>
  </si>
  <si>
    <t>9%.  Alcohol served with meals is charged at 10%</t>
  </si>
  <si>
    <t xml:space="preserve">$1.19 per pack </t>
  </si>
  <si>
    <t>$75/product (EPA TITLE 6)</t>
  </si>
  <si>
    <t>$15/nutrient max, $105 total product charge</t>
  </si>
  <si>
    <t>general revenue</t>
  </si>
  <si>
    <t>buildings</t>
  </si>
  <si>
    <t xml:space="preserve">land </t>
  </si>
  <si>
    <t>EIA website</t>
  </si>
  <si>
    <t>Motor vehicle registration fees</t>
  </si>
  <si>
    <t>*2004 estimated calendar year</t>
  </si>
  <si>
    <t>Andrea Cohen (September 22, 2004)</t>
  </si>
  <si>
    <t>Petroleum distributor license fee (clean-up?)</t>
  </si>
  <si>
    <t xml:space="preserve">5 steps: 3.6% (up to $28,400 taxable income) to 9.5% ($10 Million and up taxable income).  </t>
  </si>
  <si>
    <t>Total Motor Vehicle Purchase and use tax</t>
  </si>
  <si>
    <t>TOTAL ENERGY</t>
  </si>
  <si>
    <t>TOTAL AIR AND WATER</t>
  </si>
  <si>
    <t xml:space="preserve">Annual Tank assessment fees </t>
  </si>
  <si>
    <t xml:space="preserve"> $200 per tank, smaller amounts $100 per year</t>
  </si>
  <si>
    <t>1c/gallon on gasoline</t>
  </si>
  <si>
    <t>flat fee of $250.00, 7% to 9.75% on net income of C-corps.</t>
  </si>
  <si>
    <t>?</t>
  </si>
  <si>
    <t>new rate</t>
  </si>
  <si>
    <t>$100/ton</t>
  </si>
  <si>
    <t>Legislative Joint fiscal office source transp. Fund revenue forecast update July 2004</t>
  </si>
  <si>
    <t>3/4 year only</t>
  </si>
  <si>
    <t>Corrie Dunn  Air pollution control division</t>
  </si>
  <si>
    <t>same</t>
  </si>
  <si>
    <t>Thomas Benoit</t>
  </si>
  <si>
    <t>Other general taxes</t>
  </si>
  <si>
    <t>other general</t>
  </si>
  <si>
    <t>Already accounted for above</t>
  </si>
  <si>
    <t>(renters rebate)</t>
  </si>
  <si>
    <t>Peter Freeman</t>
  </si>
  <si>
    <t>Diesel Tax</t>
  </si>
  <si>
    <t>transportation fund</t>
  </si>
  <si>
    <t>gasoline tax:</t>
  </si>
  <si>
    <t>fish and wildlife</t>
  </si>
  <si>
    <t>buildings-NICU</t>
  </si>
  <si>
    <t>Melissa Bailey</t>
  </si>
  <si>
    <t>VT Dept. of Taxes</t>
  </si>
  <si>
    <t>Office of Economic Opportunity</t>
  </si>
  <si>
    <t xml:space="preserve">Fertilizers tonnage tax  </t>
  </si>
  <si>
    <t xml:space="preserve">(VT Dept of Taxes phone call
 with Patty Ray, 10/4) </t>
  </si>
  <si>
    <t xml:space="preserve">(VT Dept of Taxes phone call
 with Mike Pietkowski, 10/4) </t>
  </si>
  <si>
    <t xml:space="preserve"> (VT Dept of Taxes website)</t>
  </si>
  <si>
    <t>TOTAL WASTE</t>
  </si>
  <si>
    <t>TOTAL GENERAL</t>
  </si>
  <si>
    <t>Water discharge fees</t>
  </si>
  <si>
    <t>GRAND TOTAL</t>
  </si>
  <si>
    <t>Property Tax-State Portion</t>
  </si>
  <si>
    <t>Air contaminant emission fees:</t>
  </si>
  <si>
    <t xml:space="preserve">.5% on the first $100,000 of the property, and 1.25% on the amount above $100,000, for the purchase of a principal residence.  For the purchase of a non-principal residence, the rate is 1.25%. </t>
  </si>
  <si>
    <t>5-80% of the gain</t>
  </si>
  <si>
    <t xml:space="preserve">10-20% of the fair market value </t>
  </si>
  <si>
    <t>equal to federal credit for state death taxes in effect for tax year 2001</t>
  </si>
  <si>
    <t>.0096% on monthly deposits</t>
  </si>
  <si>
    <t>Education Fund</t>
  </si>
  <si>
    <t>Dept. Forests, parks, and rec.</t>
  </si>
  <si>
    <t>TOTAL PROPERTY</t>
  </si>
  <si>
    <t>26.5c/gallon malt beverages, 55c/gallon vinous beverages</t>
  </si>
  <si>
    <t>2.37% on net book value of personal property on person or corporations owning or operating a telephone line or business within the state</t>
  </si>
  <si>
    <t>2%/year on gross premiums written in Vt.</t>
  </si>
  <si>
    <t>.4-.075% of premiums written</t>
  </si>
  <si>
    <t>Amanda Davis</t>
  </si>
  <si>
    <t>researcher</t>
  </si>
  <si>
    <t>Rachel Weston</t>
  </si>
  <si>
    <t>current use property</t>
  </si>
  <si>
    <t>TOTAL CHEMICALS</t>
  </si>
  <si>
    <t>Chemicals and toxic substances</t>
  </si>
  <si>
    <t xml:space="preserve">1)Commercial pesticide dealer's license fee $25.00 for more than $10,000 retail sales .2) Commercial pesticide applicator license fees, aerial, commercial and non-commercial $25.00  </t>
  </si>
  <si>
    <t>no data</t>
  </si>
  <si>
    <t>Title V-EPA air emissions permit-facilities</t>
  </si>
  <si>
    <t>increase to $12 per ton of solid waste disposed (assume 20% decrease in waste)</t>
  </si>
  <si>
    <t xml:space="preserve">Vermont State of Agriculture, John Stein, Environmental engineer </t>
  </si>
  <si>
    <t>Vermont State of Agriculture, Jim Leland, Agriculture Program Chemical Supervisor</t>
  </si>
  <si>
    <t>Vermont State of Agriculture, Tony Lawrence, Accounts Receivable Chief Clerk</t>
  </si>
  <si>
    <t>Cheryl Diersch</t>
  </si>
  <si>
    <t>0.38c/gallon</t>
  </si>
  <si>
    <t>3.04c/gallon     (0 after 7/1/04)</t>
  </si>
  <si>
    <t>2.75% of appraised value (Amended in 2001); 2002 - Present   3.5% of appraised value; 1995 – 2001</t>
  </si>
  <si>
    <r>
      <t xml:space="preserve"> </t>
    </r>
    <r>
      <rPr>
        <sz val="12"/>
        <rFont val="Times New Roman"/>
        <family val="0"/>
      </rPr>
      <t>0.5% on retail sales of fuel</t>
    </r>
  </si>
  <si>
    <t>ENERGY-RELATED TAXES AND FEES</t>
  </si>
  <si>
    <t>Department of Public Service</t>
  </si>
  <si>
    <t>Andrew Jope:</t>
  </si>
  <si>
    <t>John Mejia:</t>
  </si>
  <si>
    <t>Beverage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</si>
</sst>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  <numFmt numFmtId="169" formatCode="&quot;$&quot;#,##0.000"/>
    <numFmt numFmtId="170" formatCode="&quot;$&quot;#,##0.0"/>
    <numFmt numFmtId="171" formatCode="#,##0.000"/>
    <numFmt numFmtId="172" formatCode="0.000%"/>
    <numFmt numFmtId="173" formatCode="&quot;$&quot;#,##0.0000"/>
    <numFmt numFmtId="174" formatCode="0.0%"/>
  </numFmts>
  <fonts count="34">
    <font>
      <sz val="10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7.5"/>
      <name val="Verdana"/>
      <family val="0"/>
    </font>
    <font>
      <sz val="12"/>
      <name val="Verdana"/>
      <family val="0"/>
    </font>
    <font>
      <u val="single"/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57"/>
      <name val="Arial"/>
      <family val="0"/>
    </font>
    <font>
      <b/>
      <sz val="15"/>
      <name val="Verdana"/>
      <family val="0"/>
    </font>
    <font>
      <b/>
      <sz val="15.5"/>
      <name val="Verdana"/>
      <family val="0"/>
    </font>
    <font>
      <sz val="10"/>
      <name val="Verdana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  <font>
      <b/>
      <sz val="10"/>
      <name val="Verdana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2"/>
      <name val="Times New Roman"/>
      <family val="0"/>
    </font>
    <font>
      <sz val="12"/>
      <name val="Times"/>
      <family val="0"/>
    </font>
    <font>
      <b/>
      <sz val="17.25"/>
      <name val="Verdana"/>
      <family val="0"/>
    </font>
    <font>
      <b/>
      <sz val="14.75"/>
      <name val="Verdana"/>
      <family val="0"/>
    </font>
    <font>
      <b/>
      <sz val="14.5"/>
      <name val="Verdana"/>
      <family val="0"/>
    </font>
    <font>
      <b/>
      <sz val="17.25"/>
      <name val="Arial"/>
      <family val="0"/>
    </font>
    <font>
      <sz val="14.75"/>
      <name val="Verdana"/>
      <family val="0"/>
    </font>
    <font>
      <b/>
      <sz val="15.25"/>
      <name val="Verdana"/>
      <family val="0"/>
    </font>
    <font>
      <b/>
      <sz val="14.25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168" fontId="0" fillId="0" borderId="1" xfId="0" applyNumberFormat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168" fontId="0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3" borderId="1" xfId="0" applyNumberForma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68" fontId="0" fillId="4" borderId="1" xfId="0" applyNumberForma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168" fontId="2" fillId="4" borderId="1" xfId="0" applyNumberFormat="1" applyFont="1" applyFill="1" applyBorder="1" applyAlignment="1">
      <alignment/>
    </xf>
    <xf numFmtId="168" fontId="2" fillId="4" borderId="1" xfId="0" applyNumberFormat="1" applyFont="1" applyFill="1" applyBorder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5" borderId="0" xfId="0" applyFont="1" applyFill="1" applyBorder="1" applyAlignment="1">
      <alignment horizontal="center" wrapText="1"/>
    </xf>
    <xf numFmtId="168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8" fontId="5" fillId="0" borderId="1" xfId="0" applyNumberFormat="1" applyFont="1" applyFill="1" applyBorder="1" applyAlignment="1">
      <alignment vertical="top"/>
    </xf>
    <xf numFmtId="168" fontId="0" fillId="0" borderId="1" xfId="0" applyNumberFormat="1" applyFont="1" applyFill="1" applyBorder="1" applyAlignment="1">
      <alignment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wrapText="1"/>
    </xf>
    <xf numFmtId="168" fontId="2" fillId="0" borderId="0" xfId="0" applyNumberFormat="1" applyFont="1" applyAlignment="1">
      <alignment/>
    </xf>
    <xf numFmtId="168" fontId="0" fillId="0" borderId="1" xfId="0" applyNumberFormat="1" applyBorder="1" applyAlignment="1">
      <alignment horizontal="center"/>
    </xf>
    <xf numFmtId="168" fontId="1" fillId="0" borderId="1" xfId="0" applyNumberFormat="1" applyFont="1" applyBorder="1" applyAlignment="1">
      <alignment vertical="top" wrapText="1"/>
    </xf>
    <xf numFmtId="168" fontId="1" fillId="0" borderId="1" xfId="0" applyNumberFormat="1" applyFont="1" applyFill="1" applyBorder="1" applyAlignment="1">
      <alignment vertical="top" wrapText="1"/>
    </xf>
    <xf numFmtId="168" fontId="0" fillId="0" borderId="0" xfId="0" applyNumberFormat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168" fontId="2" fillId="0" borderId="0" xfId="0" applyNumberFormat="1" applyFont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" xfId="17" applyNumberFormat="1" applyBorder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wrapText="1"/>
    </xf>
    <xf numFmtId="168" fontId="0" fillId="0" borderId="0" xfId="0" applyNumberFormat="1" applyFont="1" applyAlignment="1">
      <alignment wrapText="1"/>
    </xf>
    <xf numFmtId="168" fontId="5" fillId="0" borderId="0" xfId="0" applyNumberFormat="1" applyFont="1" applyAlignment="1">
      <alignment wrapText="1"/>
    </xf>
    <xf numFmtId="168" fontId="0" fillId="0" borderId="0" xfId="0" applyNumberFormat="1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 wrapText="1"/>
    </xf>
    <xf numFmtId="168" fontId="15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68" fontId="0" fillId="3" borderId="1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>
      <alignment wrapText="1"/>
    </xf>
    <xf numFmtId="168" fontId="10" fillId="0" borderId="0" xfId="0" applyNumberFormat="1" applyFont="1" applyBorder="1" applyAlignment="1">
      <alignment wrapText="1"/>
    </xf>
    <xf numFmtId="168" fontId="11" fillId="0" borderId="0" xfId="0" applyNumberFormat="1" applyFont="1" applyBorder="1" applyAlignment="1">
      <alignment wrapText="1"/>
    </xf>
    <xf numFmtId="168" fontId="12" fillId="0" borderId="0" xfId="0" applyNumberFormat="1" applyFont="1" applyBorder="1" applyAlignment="1">
      <alignment/>
    </xf>
    <xf numFmtId="168" fontId="16" fillId="3" borderId="0" xfId="0" applyNumberFormat="1" applyFont="1" applyFill="1" applyAlignment="1">
      <alignment/>
    </xf>
    <xf numFmtId="168" fontId="17" fillId="0" borderId="0" xfId="0" applyNumberFormat="1" applyFont="1" applyAlignment="1">
      <alignment/>
    </xf>
    <xf numFmtId="168" fontId="7" fillId="0" borderId="0" xfId="0" applyNumberFormat="1" applyFont="1" applyAlignment="1">
      <alignment wrapText="1"/>
    </xf>
    <xf numFmtId="168" fontId="0" fillId="0" borderId="1" xfId="0" applyNumberFormat="1" applyFont="1" applyBorder="1" applyAlignment="1">
      <alignment/>
    </xf>
    <xf numFmtId="168" fontId="16" fillId="0" borderId="0" xfId="0" applyNumberFormat="1" applyFont="1" applyAlignment="1">
      <alignment wrapText="1"/>
    </xf>
    <xf numFmtId="168" fontId="18" fillId="0" borderId="0" xfId="0" applyNumberFormat="1" applyFont="1" applyAlignment="1">
      <alignment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168" fontId="7" fillId="3" borderId="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wrapText="1"/>
    </xf>
    <xf numFmtId="168" fontId="16" fillId="0" borderId="0" xfId="0" applyNumberFormat="1" applyFont="1" applyAlignment="1">
      <alignment/>
    </xf>
    <xf numFmtId="168" fontId="0" fillId="0" borderId="1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 wrapText="1"/>
    </xf>
    <xf numFmtId="168" fontId="0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168" fontId="0" fillId="0" borderId="0" xfId="0" applyNumberFormat="1" applyFont="1" applyFill="1" applyAlignment="1">
      <alignment horizontal="center" wrapText="1"/>
    </xf>
    <xf numFmtId="168" fontId="0" fillId="0" borderId="0" xfId="0" applyNumberForma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168" fontId="18" fillId="0" borderId="0" xfId="0" applyNumberFormat="1" applyFont="1" applyFill="1" applyAlignment="1">
      <alignment horizontal="center" wrapText="1"/>
    </xf>
    <xf numFmtId="168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/>
    </xf>
    <xf numFmtId="168" fontId="5" fillId="4" borderId="1" xfId="0" applyNumberFormat="1" applyFon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168" fontId="5" fillId="0" borderId="1" xfId="0" applyNumberFormat="1" applyFont="1" applyFill="1" applyBorder="1" applyAlignment="1">
      <alignment/>
    </xf>
    <xf numFmtId="168" fontId="18" fillId="3" borderId="1" xfId="0" applyNumberFormat="1" applyFont="1" applyFill="1" applyBorder="1" applyAlignment="1">
      <alignment wrapText="1"/>
    </xf>
    <xf numFmtId="168" fontId="7" fillId="0" borderId="0" xfId="0" applyNumberFormat="1" applyFont="1" applyFill="1" applyBorder="1" applyAlignment="1">
      <alignment wrapText="1"/>
    </xf>
    <xf numFmtId="168" fontId="17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68" fontId="11" fillId="0" borderId="1" xfId="0" applyNumberFormat="1" applyFont="1" applyFill="1" applyBorder="1" applyAlignment="1">
      <alignment wrapText="1"/>
    </xf>
    <xf numFmtId="168" fontId="18" fillId="8" borderId="1" xfId="0" applyNumberFormat="1" applyFont="1" applyFill="1" applyBorder="1" applyAlignment="1">
      <alignment wrapText="1"/>
    </xf>
    <xf numFmtId="168" fontId="10" fillId="0" borderId="1" xfId="0" applyNumberFormat="1" applyFont="1" applyFill="1" applyBorder="1" applyAlignment="1">
      <alignment/>
    </xf>
    <xf numFmtId="168" fontId="18" fillId="8" borderId="1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68" fontId="5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 wrapText="1"/>
    </xf>
    <xf numFmtId="168" fontId="0" fillId="4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 horizontal="right"/>
    </xf>
    <xf numFmtId="168" fontId="5" fillId="0" borderId="0" xfId="0" applyNumberFormat="1" applyFont="1" applyBorder="1" applyAlignment="1">
      <alignment/>
    </xf>
    <xf numFmtId="168" fontId="0" fillId="3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68" fontId="1" fillId="0" borderId="0" xfId="0" applyNumberFormat="1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 vertical="top"/>
    </xf>
    <xf numFmtId="168" fontId="0" fillId="0" borderId="0" xfId="0" applyNumberFormat="1" applyBorder="1" applyAlignment="1">
      <alignment horizontal="center"/>
    </xf>
    <xf numFmtId="168" fontId="5" fillId="0" borderId="0" xfId="0" applyNumberFormat="1" applyFont="1" applyBorder="1" applyAlignment="1">
      <alignment horizontal="right" wrapText="1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0" fontId="21" fillId="0" borderId="0" xfId="0" applyNumberFormat="1" applyFont="1" applyAlignment="1">
      <alignment wrapText="1"/>
    </xf>
    <xf numFmtId="168" fontId="0" fillId="0" borderId="0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8" fontId="18" fillId="0" borderId="0" xfId="0" applyNumberFormat="1" applyFont="1" applyFill="1" applyBorder="1" applyAlignment="1">
      <alignment/>
    </xf>
    <xf numFmtId="168" fontId="7" fillId="0" borderId="1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18" fillId="4" borderId="0" xfId="0" applyNumberFormat="1" applyFont="1" applyFill="1" applyBorder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9" fontId="18" fillId="0" borderId="0" xfId="0" applyNumberFormat="1" applyFont="1" applyBorder="1" applyAlignment="1">
      <alignment horizontal="center" wrapText="1"/>
    </xf>
    <xf numFmtId="9" fontId="22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Alignment="1">
      <alignment horizontal="center"/>
    </xf>
    <xf numFmtId="3" fontId="5" fillId="9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5" fillId="9" borderId="0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9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8" fontId="18" fillId="0" borderId="0" xfId="0" applyNumberFormat="1" applyFont="1" applyFill="1" applyBorder="1" applyAlignment="1">
      <alignment horizontal="center" wrapText="1"/>
    </xf>
    <xf numFmtId="10" fontId="18" fillId="0" borderId="0" xfId="0" applyNumberFormat="1" applyFont="1" applyBorder="1" applyAlignment="1">
      <alignment horizontal="center" wrapText="1"/>
    </xf>
    <xf numFmtId="168" fontId="5" fillId="6" borderId="0" xfId="0" applyNumberFormat="1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8" fontId="5" fillId="7" borderId="1" xfId="0" applyNumberFormat="1" applyFont="1" applyFill="1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17" fillId="0" borderId="0" xfId="0" applyNumberFormat="1" applyFont="1" applyAlignment="1">
      <alignment horizontal="center" wrapText="1"/>
    </xf>
    <xf numFmtId="168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5" fillId="7" borderId="0" xfId="0" applyFont="1" applyFill="1" applyAlignment="1">
      <alignment wrapText="1"/>
    </xf>
    <xf numFmtId="168" fontId="0" fillId="0" borderId="4" xfId="17" applyNumberFormat="1" applyBorder="1" applyAlignment="1">
      <alignment/>
    </xf>
    <xf numFmtId="168" fontId="0" fillId="0" borderId="4" xfId="0" applyNumberFormat="1" applyBorder="1" applyAlignment="1">
      <alignment wrapText="1"/>
    </xf>
    <xf numFmtId="6" fontId="0" fillId="0" borderId="4" xfId="0" applyNumberFormat="1" applyBorder="1" applyAlignment="1">
      <alignment wrapText="1"/>
    </xf>
    <xf numFmtId="168" fontId="5" fillId="10" borderId="1" xfId="0" applyNumberFormat="1" applyFont="1" applyFill="1" applyBorder="1" applyAlignment="1">
      <alignment wrapText="1"/>
    </xf>
    <xf numFmtId="0" fontId="5" fillId="10" borderId="1" xfId="0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18" fillId="0" borderId="0" xfId="0" applyNumberFormat="1" applyFont="1" applyBorder="1" applyAlignment="1">
      <alignment horizontal="center" wrapText="1"/>
    </xf>
    <xf numFmtId="168" fontId="5" fillId="9" borderId="0" xfId="0" applyNumberFormat="1" applyFont="1" applyFill="1" applyBorder="1" applyAlignment="1">
      <alignment horizontal="center"/>
    </xf>
    <xf numFmtId="168" fontId="5" fillId="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6" fontId="1" fillId="0" borderId="0" xfId="0" applyNumberFormat="1" applyFont="1" applyAlignment="1">
      <alignment/>
    </xf>
    <xf numFmtId="168" fontId="18" fillId="11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174" fontId="18" fillId="0" borderId="0" xfId="0" applyNumberFormat="1" applyFont="1" applyAlignment="1">
      <alignment horizontal="center" wrapText="1"/>
    </xf>
    <xf numFmtId="168" fontId="18" fillId="11" borderId="0" xfId="0" applyNumberFormat="1" applyFont="1" applyFill="1" applyAlignment="1">
      <alignment horizontal="right" wrapText="1"/>
    </xf>
    <xf numFmtId="168" fontId="5" fillId="9" borderId="0" xfId="0" applyNumberFormat="1" applyFont="1" applyFill="1" applyBorder="1" applyAlignment="1">
      <alignment horizontal="center"/>
    </xf>
    <xf numFmtId="168" fontId="5" fillId="9" borderId="0" xfId="0" applyNumberFormat="1" applyFont="1" applyFill="1" applyAlignment="1">
      <alignment horizontal="center"/>
    </xf>
    <xf numFmtId="168" fontId="5" fillId="9" borderId="5" xfId="0" applyNumberFormat="1" applyFont="1" applyFill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5" fillId="9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worksheet" Target="worksheets/sheet1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VT Taxes 1999</a:t>
            </a:r>
          </a:p>
        </c:rich>
      </c:tx>
      <c:layout>
        <c:manualLayout>
          <c:xMode val="factor"/>
          <c:yMode val="factor"/>
          <c:x val="0.360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19025"/>
          <c:w val="0.54275"/>
          <c:h val="0.69275"/>
        </c:manualLayout>
      </c:layout>
      <c:pieChart>
        <c:varyColors val="1"/>
        <c:ser>
          <c:idx val="0"/>
          <c:order val="0"/>
          <c:tx>
            <c:v>VT Taxes 1999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(data!$A$23,data!$A$34,data!$A$41,data!$A$62,data!$A$66:$A$69,data!$A$71:$A$74,data!$A$76:$A$78,data!$A$80:$A$81)</c:f>
              <c:strCache>
                <c:ptCount val="17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PROPERTY</c:v>
                </c:pt>
                <c:pt idx="4">
                  <c:v>Personal Income</c:v>
                </c:pt>
                <c:pt idx="5">
                  <c:v>Estate Tax</c:v>
                </c:pt>
                <c:pt idx="6">
                  <c:v>Sales &amp; Use</c:v>
                </c:pt>
                <c:pt idx="7">
                  <c:v>Meals &amp; Rooms</c:v>
                </c:pt>
                <c:pt idx="8">
                  <c:v>Corporate Income</c:v>
                </c:pt>
                <c:pt idx="9">
                  <c:v>Telecommunications</c:v>
                </c:pt>
                <c:pt idx="10">
                  <c:v>Telephone Property</c:v>
                </c:pt>
                <c:pt idx="11">
                  <c:v>Telephone Company</c:v>
                </c:pt>
                <c:pt idx="12">
                  <c:v>Bank Franchise</c:v>
                </c:pt>
                <c:pt idx="13">
                  <c:v>Insurance</c:v>
                </c:pt>
                <c:pt idx="14">
                  <c:v>Captive Insurance</c:v>
                </c:pt>
                <c:pt idx="15">
                  <c:v>Beverage</c:v>
                </c:pt>
                <c:pt idx="16">
                  <c:v>Cigarette</c:v>
                </c:pt>
              </c:strCache>
            </c:strRef>
          </c:cat>
          <c:val>
            <c:numRef>
              <c:f>(data!$B$23,data!$B$34,data!$B$41,data!$B$62,data!$B$66:$B$69,data!$B$71:$B$74,data!$B$76:$B$78,data!$B$80:$B$81)</c:f>
              <c:numCache>
                <c:ptCount val="17"/>
                <c:pt idx="0">
                  <c:v>209634068</c:v>
                </c:pt>
                <c:pt idx="1">
                  <c:v>433756.05</c:v>
                </c:pt>
                <c:pt idx="2">
                  <c:v>6977855.05</c:v>
                </c:pt>
                <c:pt idx="3">
                  <c:v>494128743</c:v>
                </c:pt>
                <c:pt idx="4">
                  <c:v>382824774.43</c:v>
                </c:pt>
                <c:pt idx="5">
                  <c:v>23358034.83</c:v>
                </c:pt>
                <c:pt idx="6">
                  <c:v>205620319.25</c:v>
                </c:pt>
                <c:pt idx="7">
                  <c:v>92039296.01</c:v>
                </c:pt>
                <c:pt idx="8">
                  <c:v>56985913.51</c:v>
                </c:pt>
                <c:pt idx="9">
                  <c:v>12949990.37</c:v>
                </c:pt>
                <c:pt idx="10">
                  <c:v>9126836.44</c:v>
                </c:pt>
                <c:pt idx="11">
                  <c:v>1206582.6</c:v>
                </c:pt>
                <c:pt idx="12">
                  <c:v>8335659.67</c:v>
                </c:pt>
                <c:pt idx="13">
                  <c:v>20399765.85</c:v>
                </c:pt>
                <c:pt idx="14">
                  <c:v>10036744.11</c:v>
                </c:pt>
                <c:pt idx="15">
                  <c:v>4714839.61</c:v>
                </c:pt>
                <c:pt idx="16">
                  <c:v>23716643.17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6"/>
          <c:y val="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/>
          </a:pPr>
        </a:p>
      </c:txPr>
    </c:title>
    <c:plotArea>
      <c:layout>
        <c:manualLayout>
          <c:xMode val="edge"/>
          <c:yMode val="edge"/>
          <c:x val="0.282"/>
          <c:y val="0.20375"/>
          <c:w val="0.43675"/>
          <c:h val="0.67025"/>
        </c:manualLayout>
      </c:layout>
      <c:pieChart>
        <c:varyColors val="1"/>
        <c:ser>
          <c:idx val="4"/>
          <c:order val="0"/>
          <c:tx>
            <c:v>VT Taxes-2004 REVISED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8080"/>
              </a:solidFill>
            </c:spPr>
          </c:dPt>
          <c:dPt>
            <c:idx val="10"/>
            <c:spPr>
              <a:solidFill>
                <a:srgbClr val="CCFFCC"/>
              </a:solidFill>
            </c:spPr>
          </c:dPt>
          <c:dPt>
            <c:idx val="11"/>
            <c:spPr>
              <a:solidFill>
                <a:srgbClr val="CCCCFF"/>
              </a:solidFill>
            </c:spPr>
          </c:dPt>
          <c:dPt>
            <c:idx val="12"/>
            <c:spPr>
              <a:solidFill>
                <a:srgbClr val="00008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6"/>
            <c:spPr>
              <a:solidFill>
                <a:srgbClr val="800000"/>
              </a:solidFill>
            </c:spPr>
          </c:dPt>
          <c:dPt>
            <c:idx val="17"/>
            <c:spPr>
              <a:solidFill>
                <a:srgbClr val="008080"/>
              </a:solidFill>
            </c:spPr>
          </c:dPt>
          <c:dPt>
            <c:idx val="18"/>
            <c:spPr>
              <a:solidFill>
                <a:srgbClr val="00FF00"/>
              </a:solidFill>
            </c:spPr>
          </c:dPt>
          <c:dPt>
            <c:idx val="19"/>
            <c:spPr>
              <a:solidFill>
                <a:srgbClr val="00FF00"/>
              </a:solidFill>
            </c:spPr>
          </c:dPt>
          <c:dPt>
            <c:idx val="20"/>
            <c:spPr>
              <a:solidFill>
                <a:srgbClr val="00CCFF"/>
              </a:solidFill>
            </c:spPr>
          </c:dPt>
          <c:dPt>
            <c:idx val="21"/>
            <c:spPr>
              <a:solidFill>
                <a:srgbClr val="FFFF99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(data!$A$23,data!$A$34,data!$A$41,data!$A$48,data!$A$52,data!$A$56,data!$A$58,data!$A$59,data!$A$60,data!$A$67:$A$69,data!$A$72:$A$74,data!$A$76:$A$78,data!$A$80:$A$82,data!$A$84,data!$A$88)</c:f>
              <c:strCache>
                <c:ptCount val="23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Speculative Gains Tax</c:v>
                </c:pt>
                <c:pt idx="5">
                  <c:v>current use property</c:v>
                </c:pt>
                <c:pt idx="6">
                  <c:v>land-NICU</c:v>
                </c:pt>
                <c:pt idx="7">
                  <c:v>buildings-NICU</c:v>
                </c:pt>
                <c:pt idx="8">
                  <c:v>Property Transfer Tax</c:v>
                </c:pt>
                <c:pt idx="9">
                  <c:v>Estate Tax</c:v>
                </c:pt>
                <c:pt idx="10">
                  <c:v>Sales &amp; Use</c:v>
                </c:pt>
                <c:pt idx="11">
                  <c:v>Meals &amp; Rooms</c:v>
                </c:pt>
                <c:pt idx="12">
                  <c:v>Telecommunications</c:v>
                </c:pt>
                <c:pt idx="13">
                  <c:v>Telephone Property</c:v>
                </c:pt>
                <c:pt idx="14">
                  <c:v>Telephone Company</c:v>
                </c:pt>
                <c:pt idx="15">
                  <c:v>Bank Franchise</c:v>
                </c:pt>
                <c:pt idx="16">
                  <c:v>Insurance</c:v>
                </c:pt>
                <c:pt idx="17">
                  <c:v>Captive Insurance</c:v>
                </c:pt>
                <c:pt idx="18">
                  <c:v>Beverage</c:v>
                </c:pt>
                <c:pt idx="19">
                  <c:v>Cigarette</c:v>
                </c:pt>
                <c:pt idx="20">
                  <c:v>Tobacco Products</c:v>
                </c:pt>
                <c:pt idx="21">
                  <c:v>Other general taxes</c:v>
                </c:pt>
                <c:pt idx="22">
                  <c:v>Other fees</c:v>
                </c:pt>
              </c:strCache>
            </c:strRef>
          </c:cat>
          <c:val>
            <c:numRef>
              <c:f>(data!$P$23,data!$P$34,data!$P$41,data!$P$48,data!$P$52,data!$P$56,data!$P$58,data!$P$59,data!$P$60,data!$P$67:$P$69,data!$P$72:$P$74,data!$P$76:$P$78,data!$P$80:$P$82,data!$P$84,data!$P$88)</c:f>
              <c:numCache>
                <c:ptCount val="23"/>
                <c:pt idx="0">
                  <c:v>521540000</c:v>
                </c:pt>
                <c:pt idx="1">
                  <c:v>91053284.55</c:v>
                </c:pt>
                <c:pt idx="2">
                  <c:v>155005343.92</c:v>
                </c:pt>
                <c:pt idx="3">
                  <c:v>3148000</c:v>
                </c:pt>
                <c:pt idx="4">
                  <c:v>4288132</c:v>
                </c:pt>
                <c:pt idx="5">
                  <c:v>4136491.8638743456</c:v>
                </c:pt>
                <c:pt idx="6">
                  <c:v>508849820.6139267</c:v>
                </c:pt>
                <c:pt idx="7">
                  <c:v>228613687.52219898</c:v>
                </c:pt>
                <c:pt idx="8">
                  <c:v>33951657</c:v>
                </c:pt>
                <c:pt idx="9">
                  <c:v>14712136.37</c:v>
                </c:pt>
                <c:pt idx="10">
                  <c:v>255569643.59</c:v>
                </c:pt>
                <c:pt idx="11">
                  <c:v>108392469.05</c:v>
                </c:pt>
                <c:pt idx="12">
                  <c:v>14891107.57</c:v>
                </c:pt>
                <c:pt idx="13">
                  <c:v>10100519.68</c:v>
                </c:pt>
                <c:pt idx="14">
                  <c:v>257546.6</c:v>
                </c:pt>
                <c:pt idx="15">
                  <c:v>6503865.19</c:v>
                </c:pt>
                <c:pt idx="16">
                  <c:v>29106120.63</c:v>
                </c:pt>
                <c:pt idx="17">
                  <c:v>19910874.25</c:v>
                </c:pt>
                <c:pt idx="18">
                  <c:v>5200983.49</c:v>
                </c:pt>
                <c:pt idx="19">
                  <c:v>49838142.87</c:v>
                </c:pt>
                <c:pt idx="20">
                  <c:v>2449715.77</c:v>
                </c:pt>
                <c:pt idx="21">
                  <c:v>10695497.599999905</c:v>
                </c:pt>
                <c:pt idx="22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6"/>
          <c:y val="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/>
          </a:pPr>
        </a:p>
      </c:txPr>
    </c:title>
    <c:plotArea>
      <c:layout>
        <c:manualLayout>
          <c:xMode val="edge"/>
          <c:yMode val="edge"/>
          <c:x val="0.282"/>
          <c:y val="0.20375"/>
          <c:w val="0.43675"/>
          <c:h val="0.67025"/>
        </c:manualLayout>
      </c:layout>
      <c:pieChart>
        <c:varyColors val="1"/>
        <c:ser>
          <c:idx val="4"/>
          <c:order val="0"/>
          <c:tx>
            <c:v>VT Taxes-2004 REVISED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8080"/>
              </a:solidFill>
            </c:spPr>
          </c:dPt>
          <c:dPt>
            <c:idx val="10"/>
            <c:spPr>
              <a:solidFill>
                <a:srgbClr val="0066CC"/>
              </a:solidFill>
            </c:spPr>
          </c:dPt>
          <c:dPt>
            <c:idx val="11"/>
            <c:spPr>
              <a:solidFill>
                <a:srgbClr val="CCCCFF"/>
              </a:solidFill>
            </c:spPr>
          </c:dPt>
          <c:dPt>
            <c:idx val="12"/>
            <c:spPr>
              <a:solidFill>
                <a:srgbClr val="00008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6"/>
            <c:spPr>
              <a:solidFill>
                <a:srgbClr val="800000"/>
              </a:solidFill>
            </c:spPr>
          </c:dPt>
          <c:dPt>
            <c:idx val="17"/>
            <c:spPr>
              <a:solidFill>
                <a:srgbClr val="008080"/>
              </a:solidFill>
            </c:spPr>
          </c:dPt>
          <c:dPt>
            <c:idx val="18"/>
            <c:spPr>
              <a:solidFill>
                <a:srgbClr val="00FF00"/>
              </a:solidFill>
            </c:spPr>
          </c:dPt>
          <c:dPt>
            <c:idx val="19"/>
            <c:spPr>
              <a:solidFill>
                <a:srgbClr val="00FF00"/>
              </a:solidFill>
            </c:spPr>
          </c:dPt>
          <c:dPt>
            <c:idx val="20"/>
            <c:spPr>
              <a:solidFill>
                <a:srgbClr val="00CCFF"/>
              </a:solidFill>
            </c:spPr>
          </c:dPt>
          <c:dPt>
            <c:idx val="21"/>
            <c:spPr>
              <a:solidFill>
                <a:srgbClr val="FFFF99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(data!$A$23,data!$A$34,data!$A$41,data!$A$48,data!$A$52,data!$A$56,data!$A$58,data!$A$59,data!$A$60,data!$A$67:$A$69,data!$A$72:$A$74,data!$A$76:$A$78,data!$A$80:$A$82,data!$A$84,data!$A$88)</c:f>
              <c:strCache>
                <c:ptCount val="23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Speculative Gains Tax</c:v>
                </c:pt>
                <c:pt idx="5">
                  <c:v>current use property</c:v>
                </c:pt>
                <c:pt idx="6">
                  <c:v>land-NICU</c:v>
                </c:pt>
                <c:pt idx="7">
                  <c:v>buildings-NICU</c:v>
                </c:pt>
                <c:pt idx="8">
                  <c:v>Property Transfer Tax</c:v>
                </c:pt>
                <c:pt idx="9">
                  <c:v>Estate Tax</c:v>
                </c:pt>
                <c:pt idx="10">
                  <c:v>Sales &amp; Use</c:v>
                </c:pt>
                <c:pt idx="11">
                  <c:v>Meals &amp; Rooms</c:v>
                </c:pt>
                <c:pt idx="12">
                  <c:v>Telecommunications</c:v>
                </c:pt>
                <c:pt idx="13">
                  <c:v>Telephone Property</c:v>
                </c:pt>
                <c:pt idx="14">
                  <c:v>Telephone Company</c:v>
                </c:pt>
                <c:pt idx="15">
                  <c:v>Bank Franchise</c:v>
                </c:pt>
                <c:pt idx="16">
                  <c:v>Insurance</c:v>
                </c:pt>
                <c:pt idx="17">
                  <c:v>Captive Insurance</c:v>
                </c:pt>
                <c:pt idx="18">
                  <c:v>Beverage</c:v>
                </c:pt>
                <c:pt idx="19">
                  <c:v>Cigarette</c:v>
                </c:pt>
                <c:pt idx="20">
                  <c:v>Tobacco Products</c:v>
                </c:pt>
                <c:pt idx="21">
                  <c:v>Other general taxes</c:v>
                </c:pt>
                <c:pt idx="22">
                  <c:v>Other fees</c:v>
                </c:pt>
              </c:strCache>
            </c:strRef>
          </c:cat>
          <c:val>
            <c:numRef>
              <c:f>(data!$P$23,data!$P$34,data!$P$41,data!$P$48,data!$P$52,data!$P$56,data!$P$58,data!$P$59,data!$P$60,data!$P$67:$P$69,data!$P$72:$P$74,data!$P$76:$P$78,data!$P$80:$P$82,data!$P$84,data!$P$88)</c:f>
              <c:numCache>
                <c:ptCount val="23"/>
                <c:pt idx="0">
                  <c:v>521540000</c:v>
                </c:pt>
                <c:pt idx="1">
                  <c:v>91053284.55</c:v>
                </c:pt>
                <c:pt idx="2">
                  <c:v>155005343.92</c:v>
                </c:pt>
                <c:pt idx="3">
                  <c:v>3148000</c:v>
                </c:pt>
                <c:pt idx="4">
                  <c:v>4288132</c:v>
                </c:pt>
                <c:pt idx="5">
                  <c:v>4136491.8638743456</c:v>
                </c:pt>
                <c:pt idx="6">
                  <c:v>508849820.6139267</c:v>
                </c:pt>
                <c:pt idx="7">
                  <c:v>228613687.52219898</c:v>
                </c:pt>
                <c:pt idx="8">
                  <c:v>33951657</c:v>
                </c:pt>
                <c:pt idx="9">
                  <c:v>14712136.37</c:v>
                </c:pt>
                <c:pt idx="10">
                  <c:v>255569643.59</c:v>
                </c:pt>
                <c:pt idx="11">
                  <c:v>108392469.05</c:v>
                </c:pt>
                <c:pt idx="12">
                  <c:v>14891107.57</c:v>
                </c:pt>
                <c:pt idx="13">
                  <c:v>10100519.68</c:v>
                </c:pt>
                <c:pt idx="14">
                  <c:v>257546.6</c:v>
                </c:pt>
                <c:pt idx="15">
                  <c:v>6503865.19</c:v>
                </c:pt>
                <c:pt idx="16">
                  <c:v>29106120.63</c:v>
                </c:pt>
                <c:pt idx="17">
                  <c:v>19910874.25</c:v>
                </c:pt>
                <c:pt idx="18">
                  <c:v>5200983.49</c:v>
                </c:pt>
                <c:pt idx="19">
                  <c:v>49838142.87</c:v>
                </c:pt>
                <c:pt idx="20">
                  <c:v>2449715.77</c:v>
                </c:pt>
                <c:pt idx="21">
                  <c:v>10695497.599999905</c:v>
                </c:pt>
                <c:pt idx="22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2004 VT Taxes+FPT</a:t>
            </a:r>
          </a:p>
        </c:rich>
      </c:tx>
      <c:layout>
        <c:manualLayout>
          <c:xMode val="factor"/>
          <c:yMode val="factor"/>
          <c:x val="0.376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"/>
          <c:w val="0.43325"/>
          <c:h val="0.674"/>
        </c:manualLayout>
      </c:layout>
      <c:pieChart>
        <c:varyColors val="1"/>
        <c:ser>
          <c:idx val="4"/>
          <c:order val="0"/>
          <c:tx>
            <c:v>VT Taxes-2004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CC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FFCC00"/>
              </a:solidFill>
            </c:spPr>
          </c:dPt>
          <c:dPt>
            <c:idx val="8"/>
            <c:spPr>
              <a:solidFill>
                <a:srgbClr val="993300"/>
              </a:solidFill>
            </c:spPr>
          </c:dPt>
          <c:dPt>
            <c:idx val="9"/>
            <c:spPr>
              <a:solidFill>
                <a:srgbClr val="660066"/>
              </a:solidFill>
            </c:spPr>
          </c:dPt>
          <c:dPt>
            <c:idx val="10"/>
            <c:spPr>
              <a:solidFill>
                <a:srgbClr val="FF8080"/>
              </a:solidFill>
            </c:spPr>
          </c:dPt>
          <c:dPt>
            <c:idx val="11"/>
            <c:spPr>
              <a:solidFill>
                <a:srgbClr val="0066CC"/>
              </a:soli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Pt>
            <c:idx val="14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FF00"/>
              </a:solidFill>
            </c:spPr>
          </c:dPt>
          <c:dPt>
            <c:idx val="16"/>
            <c:spPr>
              <a:solidFill>
                <a:srgbClr val="008080"/>
              </a:solidFill>
            </c:spPr>
          </c:dPt>
          <c:dPt>
            <c:idx val="17"/>
            <c:spPr>
              <a:solidFill>
                <a:srgbClr val="800000"/>
              </a:solidFill>
            </c:spPr>
          </c:dPt>
          <c:dPt>
            <c:idx val="18"/>
            <c:spPr>
              <a:solidFill>
                <a:srgbClr val="800000"/>
              </a:solidFill>
            </c:spPr>
          </c:dPt>
          <c:dPt>
            <c:idx val="19"/>
            <c:spPr>
              <a:solidFill>
                <a:srgbClr val="008080"/>
              </a:solidFill>
            </c:spPr>
          </c:dPt>
          <c:dPt>
            <c:idx val="20"/>
            <c:spPr>
              <a:solidFill>
                <a:srgbClr val="3366FF"/>
              </a:solidFill>
            </c:spPr>
          </c:dPt>
          <c:dPt>
            <c:idx val="21"/>
            <c:spPr>
              <a:solidFill>
                <a:srgbClr val="00CCFF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(data!$A$23,data!$A$34,data!$A$41,data!$A$52,data!$A$56,data!$A$58,data!$A$59,data!$A$60,data!$A$65,data!$A$66:$A$69,data!$A$71:$A$74,data!$A$76:$A$78,data!$A$80:$A$82,data!$A$84,data!$A$88)</c:f>
              <c:strCache>
                <c:ptCount val="25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Speculative Gains Tax</c:v>
                </c:pt>
                <c:pt idx="4">
                  <c:v>current use property</c:v>
                </c:pt>
                <c:pt idx="5">
                  <c:v>land-NICU</c:v>
                </c:pt>
                <c:pt idx="6">
                  <c:v>buildings-NICU</c:v>
                </c:pt>
                <c:pt idx="7">
                  <c:v>Property Transfer Tax</c:v>
                </c:pt>
                <c:pt idx="8">
                  <c:v>Fed Payroll tax</c:v>
                </c:pt>
                <c:pt idx="9">
                  <c:v>Personal Income</c:v>
                </c:pt>
                <c:pt idx="10">
                  <c:v>Estate Tax</c:v>
                </c:pt>
                <c:pt idx="11">
                  <c:v>Sales &amp; Use</c:v>
                </c:pt>
                <c:pt idx="12">
                  <c:v>Meals &amp; Rooms</c:v>
                </c:pt>
                <c:pt idx="13">
                  <c:v>Corporate Income</c:v>
                </c:pt>
                <c:pt idx="14">
                  <c:v>Telecommunications</c:v>
                </c:pt>
                <c:pt idx="15">
                  <c:v>Telephone Property</c:v>
                </c:pt>
                <c:pt idx="16">
                  <c:v>Telephone Company</c:v>
                </c:pt>
                <c:pt idx="17">
                  <c:v>Bank Franchise</c:v>
                </c:pt>
                <c:pt idx="18">
                  <c:v>Insurance</c:v>
                </c:pt>
                <c:pt idx="19">
                  <c:v>Captive Insurance</c:v>
                </c:pt>
                <c:pt idx="20">
                  <c:v>Beverage</c:v>
                </c:pt>
                <c:pt idx="21">
                  <c:v>Cigarette</c:v>
                </c:pt>
                <c:pt idx="22">
                  <c:v>Tobacco Products</c:v>
                </c:pt>
                <c:pt idx="23">
                  <c:v>Other general taxes</c:v>
                </c:pt>
                <c:pt idx="24">
                  <c:v>Other fees</c:v>
                </c:pt>
              </c:strCache>
            </c:strRef>
          </c:cat>
          <c:val>
            <c:numRef>
              <c:f>(data!$G$23,data!$G$34,data!$G$41,data!$G$52,data!$G$56,data!$G$58,data!$G$59,data!$G$60,data!$G$65,data!$G$66:$G$69,data!$G$71:$G$74,data!$G$76:$G$78,data!$G$80:$G$82,data!$G$84,data!$G$88)</c:f>
              <c:numCache>
                <c:ptCount val="25"/>
                <c:pt idx="0">
                  <c:v>259269147</c:v>
                </c:pt>
                <c:pt idx="1">
                  <c:v>1201769.32</c:v>
                </c:pt>
                <c:pt idx="2">
                  <c:v>5901672.16</c:v>
                </c:pt>
                <c:pt idx="3">
                  <c:v>4288132</c:v>
                </c:pt>
                <c:pt idx="4">
                  <c:v>4136491.8638743456</c:v>
                </c:pt>
                <c:pt idx="5">
                  <c:v>228613687.52219898</c:v>
                </c:pt>
                <c:pt idx="6">
                  <c:v>508849820.6139267</c:v>
                </c:pt>
                <c:pt idx="7">
                  <c:v>33951657</c:v>
                </c:pt>
                <c:pt idx="8">
                  <c:v>495823181.9699998</c:v>
                </c:pt>
                <c:pt idx="9">
                  <c:v>429488823.98</c:v>
                </c:pt>
                <c:pt idx="10">
                  <c:v>14712136.37</c:v>
                </c:pt>
                <c:pt idx="11">
                  <c:v>255569643.59</c:v>
                </c:pt>
                <c:pt idx="12">
                  <c:v>108392469.05</c:v>
                </c:pt>
                <c:pt idx="13">
                  <c:v>55497257.36</c:v>
                </c:pt>
                <c:pt idx="14">
                  <c:v>14891107.57</c:v>
                </c:pt>
                <c:pt idx="15">
                  <c:v>10100519.68</c:v>
                </c:pt>
                <c:pt idx="16">
                  <c:v>257546.6</c:v>
                </c:pt>
                <c:pt idx="17">
                  <c:v>6503865.19</c:v>
                </c:pt>
                <c:pt idx="18">
                  <c:v>29106120.63</c:v>
                </c:pt>
                <c:pt idx="19">
                  <c:v>19910874.25</c:v>
                </c:pt>
                <c:pt idx="20">
                  <c:v>5200983.49</c:v>
                </c:pt>
                <c:pt idx="21">
                  <c:v>49838142.87</c:v>
                </c:pt>
                <c:pt idx="22">
                  <c:v>2449715.77</c:v>
                </c:pt>
                <c:pt idx="23">
                  <c:v>10695497.599999905</c:v>
                </c:pt>
                <c:pt idx="24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2004 VT Taxes+FPT</a:t>
            </a:r>
          </a:p>
        </c:rich>
      </c:tx>
      <c:layout>
        <c:manualLayout>
          <c:xMode val="factor"/>
          <c:yMode val="factor"/>
          <c:x val="0.39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1935"/>
          <c:w val="0.43325"/>
          <c:h val="0.68125"/>
        </c:manualLayout>
      </c:layout>
      <c:pieChart>
        <c:varyColors val="1"/>
        <c:ser>
          <c:idx val="4"/>
          <c:order val="0"/>
          <c:tx>
            <c:v>VT Taxes-2004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FFCC00"/>
              </a:solidFill>
            </c:spPr>
          </c:dPt>
          <c:dPt>
            <c:idx val="8"/>
            <c:spPr>
              <a:solidFill>
                <a:srgbClr val="993300"/>
              </a:solidFill>
            </c:spPr>
          </c:dPt>
          <c:dPt>
            <c:idx val="9"/>
            <c:spPr>
              <a:solidFill>
                <a:srgbClr val="660066"/>
              </a:solidFill>
            </c:spPr>
          </c:dPt>
          <c:dPt>
            <c:idx val="10"/>
            <c:spPr>
              <a:solidFill>
                <a:srgbClr val="FF8080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Pt>
            <c:idx val="14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FF00"/>
              </a:solidFill>
            </c:spPr>
          </c:dPt>
          <c:dPt>
            <c:idx val="16"/>
            <c:spPr>
              <a:solidFill>
                <a:srgbClr val="008080"/>
              </a:solidFill>
            </c:spPr>
          </c:dPt>
          <c:dPt>
            <c:idx val="17"/>
            <c:spPr>
              <a:solidFill>
                <a:srgbClr val="800000"/>
              </a:solidFill>
            </c:spPr>
          </c:dPt>
          <c:dPt>
            <c:idx val="18"/>
            <c:spPr>
              <a:solidFill>
                <a:srgbClr val="800000"/>
              </a:solidFill>
            </c:spPr>
          </c:dPt>
          <c:dPt>
            <c:idx val="19"/>
            <c:spPr>
              <a:solidFill>
                <a:srgbClr val="008080"/>
              </a:solidFill>
            </c:spPr>
          </c:dPt>
          <c:dPt>
            <c:idx val="20"/>
            <c:spPr>
              <a:solidFill>
                <a:srgbClr val="3366FF"/>
              </a:solidFill>
            </c:spPr>
          </c:dPt>
          <c:dPt>
            <c:idx val="21"/>
            <c:spPr>
              <a:solidFill>
                <a:srgbClr val="00FF00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(data!$A$23,data!$A$34,data!$A$41,data!$A$52,data!$A$56,data!$A$58,data!$A$59,data!$A$60,data!$A$65,data!$A$66:$A$69,data!$A$71:$A$74,data!$A$76:$A$78,data!$A$80:$A$82,data!$A$84,data!$A$88)</c:f>
              <c:strCache>
                <c:ptCount val="25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Speculative Gains Tax</c:v>
                </c:pt>
                <c:pt idx="4">
                  <c:v>current use property</c:v>
                </c:pt>
                <c:pt idx="5">
                  <c:v>land-NICU</c:v>
                </c:pt>
                <c:pt idx="6">
                  <c:v>buildings-NICU</c:v>
                </c:pt>
                <c:pt idx="7">
                  <c:v>Property Transfer Tax</c:v>
                </c:pt>
                <c:pt idx="8">
                  <c:v>Fed Payroll tax</c:v>
                </c:pt>
                <c:pt idx="9">
                  <c:v>Personal Income</c:v>
                </c:pt>
                <c:pt idx="10">
                  <c:v>Estate Tax</c:v>
                </c:pt>
                <c:pt idx="11">
                  <c:v>Sales &amp; Use</c:v>
                </c:pt>
                <c:pt idx="12">
                  <c:v>Meals &amp; Rooms</c:v>
                </c:pt>
                <c:pt idx="13">
                  <c:v>Corporate Income</c:v>
                </c:pt>
                <c:pt idx="14">
                  <c:v>Telecommunications</c:v>
                </c:pt>
                <c:pt idx="15">
                  <c:v>Telephone Property</c:v>
                </c:pt>
                <c:pt idx="16">
                  <c:v>Telephone Company</c:v>
                </c:pt>
                <c:pt idx="17">
                  <c:v>Bank Franchise</c:v>
                </c:pt>
                <c:pt idx="18">
                  <c:v>Insurance</c:v>
                </c:pt>
                <c:pt idx="19">
                  <c:v>Captive Insurance</c:v>
                </c:pt>
                <c:pt idx="20">
                  <c:v>Beverage</c:v>
                </c:pt>
                <c:pt idx="21">
                  <c:v>Cigarette</c:v>
                </c:pt>
                <c:pt idx="22">
                  <c:v>Tobacco Products</c:v>
                </c:pt>
                <c:pt idx="23">
                  <c:v>Other general taxes</c:v>
                </c:pt>
                <c:pt idx="24">
                  <c:v>Other fees</c:v>
                </c:pt>
              </c:strCache>
            </c:strRef>
          </c:cat>
          <c:val>
            <c:numRef>
              <c:f>(data!$G$23,data!$G$34,data!$G$41,data!$G$52,data!$G$56,data!$G$58,data!$G$59,data!$G$60,data!$G$65,data!$G$66:$G$69,data!$G$71:$G$74,data!$G$76:$G$78,data!$G$80:$G$82,data!$G$84,data!$G$88)</c:f>
              <c:numCache>
                <c:ptCount val="25"/>
                <c:pt idx="0">
                  <c:v>259269147</c:v>
                </c:pt>
                <c:pt idx="1">
                  <c:v>1201769.32</c:v>
                </c:pt>
                <c:pt idx="2">
                  <c:v>5901672.16</c:v>
                </c:pt>
                <c:pt idx="3">
                  <c:v>4288132</c:v>
                </c:pt>
                <c:pt idx="4">
                  <c:v>4136491.8638743456</c:v>
                </c:pt>
                <c:pt idx="5">
                  <c:v>228613687.52219898</c:v>
                </c:pt>
                <c:pt idx="6">
                  <c:v>508849820.6139267</c:v>
                </c:pt>
                <c:pt idx="7">
                  <c:v>33951657</c:v>
                </c:pt>
                <c:pt idx="8">
                  <c:v>495823181.9699998</c:v>
                </c:pt>
                <c:pt idx="9">
                  <c:v>429488823.98</c:v>
                </c:pt>
                <c:pt idx="10">
                  <c:v>14712136.37</c:v>
                </c:pt>
                <c:pt idx="11">
                  <c:v>255569643.59</c:v>
                </c:pt>
                <c:pt idx="12">
                  <c:v>108392469.05</c:v>
                </c:pt>
                <c:pt idx="13">
                  <c:v>55497257.36</c:v>
                </c:pt>
                <c:pt idx="14">
                  <c:v>14891107.57</c:v>
                </c:pt>
                <c:pt idx="15">
                  <c:v>10100519.68</c:v>
                </c:pt>
                <c:pt idx="16">
                  <c:v>257546.6</c:v>
                </c:pt>
                <c:pt idx="17">
                  <c:v>6503865.19</c:v>
                </c:pt>
                <c:pt idx="18">
                  <c:v>29106120.63</c:v>
                </c:pt>
                <c:pt idx="19">
                  <c:v>19910874.25</c:v>
                </c:pt>
                <c:pt idx="20">
                  <c:v>5200983.49</c:v>
                </c:pt>
                <c:pt idx="21">
                  <c:v>49838142.87</c:v>
                </c:pt>
                <c:pt idx="22">
                  <c:v>2449715.77</c:v>
                </c:pt>
                <c:pt idx="23">
                  <c:v>10695497.599999905</c:v>
                </c:pt>
                <c:pt idx="24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VT Taxes+FPT 
2004 REVISED</a:t>
            </a:r>
          </a:p>
        </c:rich>
      </c:tx>
      <c:layout>
        <c:manualLayout>
          <c:xMode val="factor"/>
          <c:yMode val="factor"/>
          <c:x val="0.376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0275"/>
          <c:w val="0.43325"/>
          <c:h val="0.67125"/>
        </c:manualLayout>
      </c:layout>
      <c:pieChart>
        <c:varyColors val="1"/>
        <c:ser>
          <c:idx val="4"/>
          <c:order val="0"/>
          <c:tx>
            <c:v>VT Taxes-2004 REVISED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660066"/>
              </a:solidFill>
            </c:spPr>
          </c:dPt>
          <c:dPt>
            <c:idx val="10"/>
            <c:spPr>
              <a:solidFill>
                <a:srgbClr val="FF8080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Pt>
            <c:idx val="15"/>
            <c:spPr>
              <a:solidFill>
                <a:srgbClr val="800000"/>
              </a:solidFill>
            </c:spPr>
          </c:dPt>
          <c:dPt>
            <c:idx val="16"/>
            <c:spPr>
              <a:solidFill>
                <a:srgbClr val="008080"/>
              </a:solidFill>
            </c:spPr>
          </c:dPt>
          <c:dPt>
            <c:idx val="17"/>
            <c:spPr>
              <a:solidFill>
                <a:srgbClr val="800000"/>
              </a:solidFill>
            </c:spPr>
          </c:dPt>
          <c:dPt>
            <c:idx val="18"/>
            <c:spPr>
              <a:solidFill>
                <a:srgbClr val="008080"/>
              </a:solidFill>
            </c:spPr>
          </c:dPt>
          <c:dPt>
            <c:idx val="19"/>
            <c:spPr>
              <a:solidFill>
                <a:srgbClr val="3366FF"/>
              </a:solidFill>
            </c:spPr>
          </c:dPt>
          <c:dPt>
            <c:idx val="20"/>
            <c:spPr>
              <a:solidFill>
                <a:srgbClr val="00FF00"/>
              </a:solidFill>
            </c:spPr>
          </c:dPt>
          <c:dPt>
            <c:idx val="21"/>
            <c:spPr>
              <a:solidFill>
                <a:srgbClr val="00FF00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(data!$A$23,data!$A$34,data!$A$41,data!$A$48,data!$A$52,data!$A$56,data!$A$58,data!$A$59,data!$A$60,data!$A$66:$A$69,data!$A$71:$A$74,data!$A$76:$A$78,data!$A$80:$A$82,data!$A$84,data!$A$88)</c:f>
              <c:strCache>
                <c:ptCount val="25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Speculative Gains Tax</c:v>
                </c:pt>
                <c:pt idx="5">
                  <c:v>current use property</c:v>
                </c:pt>
                <c:pt idx="6">
                  <c:v>land-NICU</c:v>
                </c:pt>
                <c:pt idx="7">
                  <c:v>buildings-NICU</c:v>
                </c:pt>
                <c:pt idx="8">
                  <c:v>Property Transfer Tax</c:v>
                </c:pt>
                <c:pt idx="9">
                  <c:v>Personal Income</c:v>
                </c:pt>
                <c:pt idx="10">
                  <c:v>Estate Tax</c:v>
                </c:pt>
                <c:pt idx="11">
                  <c:v>Sales &amp; Use</c:v>
                </c:pt>
                <c:pt idx="12">
                  <c:v>Meals &amp; Rooms</c:v>
                </c:pt>
                <c:pt idx="13">
                  <c:v>Corporate Income</c:v>
                </c:pt>
                <c:pt idx="14">
                  <c:v>Telecommunications</c:v>
                </c:pt>
                <c:pt idx="15">
                  <c:v>Telephone Property</c:v>
                </c:pt>
                <c:pt idx="16">
                  <c:v>Telephone Company</c:v>
                </c:pt>
                <c:pt idx="17">
                  <c:v>Bank Franchise</c:v>
                </c:pt>
                <c:pt idx="18">
                  <c:v>Insurance</c:v>
                </c:pt>
                <c:pt idx="19">
                  <c:v>Captive Insurance</c:v>
                </c:pt>
                <c:pt idx="20">
                  <c:v>Beverage</c:v>
                </c:pt>
                <c:pt idx="21">
                  <c:v>Cigarette</c:v>
                </c:pt>
                <c:pt idx="22">
                  <c:v>Tobacco Products</c:v>
                </c:pt>
                <c:pt idx="23">
                  <c:v>Other general taxes</c:v>
                </c:pt>
                <c:pt idx="24">
                  <c:v>Other fees</c:v>
                </c:pt>
              </c:strCache>
            </c:strRef>
          </c:cat>
          <c:val>
            <c:numRef>
              <c:f>(data!$P$23,data!$P$34,data!$P$41,data!$P$48,data!$P$52,data!$P$56,data!$P$58,data!$P$59,data!$P$60,data!$P$66:$P$69,data!$P$71:$P$74,data!$P$76:$P$78,data!$P$80:$P$82,data!$P$84,data!$P$88)</c:f>
              <c:numCache>
                <c:ptCount val="25"/>
                <c:pt idx="0">
                  <c:v>521540000</c:v>
                </c:pt>
                <c:pt idx="1">
                  <c:v>91053284.55</c:v>
                </c:pt>
                <c:pt idx="2">
                  <c:v>155005343.92</c:v>
                </c:pt>
                <c:pt idx="3">
                  <c:v>3148000</c:v>
                </c:pt>
                <c:pt idx="4">
                  <c:v>4288132</c:v>
                </c:pt>
                <c:pt idx="5">
                  <c:v>4136491.8638743456</c:v>
                </c:pt>
                <c:pt idx="6">
                  <c:v>508849820.6139267</c:v>
                </c:pt>
                <c:pt idx="7">
                  <c:v>228613687.52219898</c:v>
                </c:pt>
                <c:pt idx="8">
                  <c:v>33951657</c:v>
                </c:pt>
                <c:pt idx="9">
                  <c:v>429488823.98</c:v>
                </c:pt>
                <c:pt idx="10">
                  <c:v>14712136.37</c:v>
                </c:pt>
                <c:pt idx="11">
                  <c:v>255569643.59</c:v>
                </c:pt>
                <c:pt idx="12">
                  <c:v>108392469.05</c:v>
                </c:pt>
                <c:pt idx="13">
                  <c:v>55497257.36</c:v>
                </c:pt>
                <c:pt idx="14">
                  <c:v>14891107.57</c:v>
                </c:pt>
                <c:pt idx="15">
                  <c:v>10100519.68</c:v>
                </c:pt>
                <c:pt idx="16">
                  <c:v>257546.6</c:v>
                </c:pt>
                <c:pt idx="17">
                  <c:v>6503865.19</c:v>
                </c:pt>
                <c:pt idx="18">
                  <c:v>29106120.63</c:v>
                </c:pt>
                <c:pt idx="19">
                  <c:v>19910874.25</c:v>
                </c:pt>
                <c:pt idx="20">
                  <c:v>5200983.49</c:v>
                </c:pt>
                <c:pt idx="21">
                  <c:v>49838142.87</c:v>
                </c:pt>
                <c:pt idx="22">
                  <c:v>2449715.77</c:v>
                </c:pt>
                <c:pt idx="23">
                  <c:v>10695497.599999905</c:v>
                </c:pt>
                <c:pt idx="24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2004-100% GREEN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15"/>
          <c:y val="0.244"/>
          <c:w val="0.51825"/>
          <c:h val="0.618"/>
        </c:manualLayout>
      </c:layout>
      <c:pieChart>
        <c:varyColors val="1"/>
        <c:ser>
          <c:idx val="0"/>
          <c:order val="0"/>
          <c:tx>
            <c:strRef>
              <c:f>data!$S$1</c:f>
              <c:strCache>
                <c:ptCount val="1"/>
                <c:pt idx="0">
                  <c:v>100% GREEN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(data!$A$23,data!$A$34,data!$A$41,data!$A$48,data!$A$54)</c:f>
              <c:strCache>
                <c:ptCount val="5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land </c:v>
                </c:pt>
              </c:strCache>
            </c:strRef>
          </c:cat>
          <c:val>
            <c:numRef>
              <c:f>(data!$S$23,data!$S$34,data!$S$41,data!$S$48,data!$S$54)</c:f>
              <c:numCache>
                <c:ptCount val="5"/>
                <c:pt idx="0">
                  <c:v>946800000</c:v>
                </c:pt>
                <c:pt idx="1">
                  <c:v>91053284.55</c:v>
                </c:pt>
                <c:pt idx="2">
                  <c:v>155005343.92</c:v>
                </c:pt>
                <c:pt idx="3">
                  <c:v>3486000</c:v>
                </c:pt>
                <c:pt idx="4">
                  <c:v>1433117922.077922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2004 VT Property taxes</a:t>
            </a:r>
          </a:p>
        </c:rich>
      </c:tx>
      <c:layout>
        <c:manualLayout>
          <c:xMode val="factor"/>
          <c:yMode val="factor"/>
          <c:x val="0.39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21575"/>
          <c:w val="0.4505"/>
          <c:h val="0.639"/>
        </c:manualLayout>
      </c:layout>
      <c:pieChart>
        <c:varyColors val="1"/>
        <c:ser>
          <c:idx val="0"/>
          <c:order val="0"/>
          <c:tx>
            <c:v>VT Property taxes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/>
                      <a:t>Speculative Gains Tax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/>
                      <a:t>land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/>
                      <a:t>buildings 
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(data!$A$51:$A$52,data!$A$56,data!$A$58:$A$60,data!$A$61)</c:f>
              <c:strCache>
                <c:ptCount val="7"/>
                <c:pt idx="0">
                  <c:v>Current Use Penalty Tax</c:v>
                </c:pt>
                <c:pt idx="1">
                  <c:v>Speculative Gains Tax</c:v>
                </c:pt>
                <c:pt idx="2">
                  <c:v>current use property</c:v>
                </c:pt>
                <c:pt idx="3">
                  <c:v>land-NICU</c:v>
                </c:pt>
                <c:pt idx="4">
                  <c:v>buildings-NICU</c:v>
                </c:pt>
                <c:pt idx="5">
                  <c:v>Property Transfer Tax</c:v>
                </c:pt>
                <c:pt idx="6">
                  <c:v>eee property tax (PROP68)</c:v>
                </c:pt>
              </c:strCache>
            </c:strRef>
          </c:cat>
          <c:val>
            <c:numRef>
              <c:f>(data!$G$51:$G$52,data!$G$56,data!$G$58:$G$60,data!$G$61)</c:f>
              <c:numCache>
                <c:ptCount val="7"/>
                <c:pt idx="0">
                  <c:v>404155</c:v>
                </c:pt>
                <c:pt idx="1">
                  <c:v>4288132</c:v>
                </c:pt>
                <c:pt idx="2">
                  <c:v>4136491.8638743456</c:v>
                </c:pt>
                <c:pt idx="3">
                  <c:v>228613687.52219898</c:v>
                </c:pt>
                <c:pt idx="4">
                  <c:v>508849820.6139267</c:v>
                </c:pt>
                <c:pt idx="5">
                  <c:v>33951657</c:v>
                </c:pt>
                <c:pt idx="6">
                  <c:v>1874419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2004 REVISED 
VT Property taxes</a:t>
            </a:r>
          </a:p>
        </c:rich>
      </c:tx>
      <c:layout>
        <c:manualLayout>
          <c:xMode val="factor"/>
          <c:yMode val="factor"/>
          <c:x val="0.39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19675"/>
          <c:w val="0.4505"/>
          <c:h val="0.67525"/>
        </c:manualLayout>
      </c:layout>
      <c:pieChart>
        <c:varyColors val="1"/>
        <c:ser>
          <c:idx val="0"/>
          <c:order val="0"/>
          <c:tx>
            <c:v>VT Property taxes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(data!$A$51:$A$52,data!$A$56,data!$A$58:$A$60,data!$A$61)</c:f>
              <c:strCache>
                <c:ptCount val="7"/>
                <c:pt idx="0">
                  <c:v>Current Use Penalty Tax</c:v>
                </c:pt>
                <c:pt idx="1">
                  <c:v>Speculative Gains Tax</c:v>
                </c:pt>
                <c:pt idx="2">
                  <c:v>current use property</c:v>
                </c:pt>
                <c:pt idx="3">
                  <c:v>land-NICU</c:v>
                </c:pt>
                <c:pt idx="4">
                  <c:v>buildings-NICU</c:v>
                </c:pt>
                <c:pt idx="5">
                  <c:v>Property Transfer Tax</c:v>
                </c:pt>
                <c:pt idx="6">
                  <c:v>eee property tax (PROP68)</c:v>
                </c:pt>
              </c:strCache>
            </c:strRef>
          </c:cat>
          <c:val>
            <c:numRef>
              <c:f>(data!$P$51:$P$52,data!$P$56,data!$P$58:$P$60,data!$P$61)</c:f>
              <c:numCache>
                <c:ptCount val="7"/>
                <c:pt idx="0">
                  <c:v>404155</c:v>
                </c:pt>
                <c:pt idx="1">
                  <c:v>4288132</c:v>
                </c:pt>
                <c:pt idx="2">
                  <c:v>4136491.8638743456</c:v>
                </c:pt>
                <c:pt idx="3">
                  <c:v>508849820.6139267</c:v>
                </c:pt>
                <c:pt idx="4">
                  <c:v>228613687.52219898</c:v>
                </c:pt>
                <c:pt idx="5">
                  <c:v>33951657</c:v>
                </c:pt>
                <c:pt idx="6">
                  <c:v>1874419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Vermont 2004 Energy Taxes</a:t>
            </a:r>
          </a:p>
        </c:rich>
      </c:tx>
      <c:layout>
        <c:manualLayout>
          <c:xMode val="factor"/>
          <c:yMode val="factor"/>
          <c:x val="-0.33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23725"/>
          <c:w val="0.443"/>
          <c:h val="0.5985"/>
        </c:manualLayout>
      </c:layout>
      <c:pieChart>
        <c:varyColors val="1"/>
        <c:ser>
          <c:idx val="9"/>
          <c:order val="0"/>
          <c:tx>
            <c:v>Vermont 2004 Energy Taxes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/>
                      <a:t>Utilities Gross
Receipts Tax 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Total Motor Vehicle Purchase and use tax
33%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(data!$A$3:$A$7,data!$A$15,data!$A$21,data!$A$22)</c:f>
              <c:multiLvlStrCache>
                <c:ptCount val="8"/>
                <c:lvl>
                  <c:pt idx="0">
                    <c:v>Fuel Gross</c:v>
                  </c:pt>
                  <c:pt idx="1">
                    <c:v>Electric </c:v>
                  </c:pt>
                  <c:pt idx="2">
                    <c:v>Utilities Gross</c:v>
                  </c:pt>
                  <c:pt idx="3">
                    <c:v>Estimated Revenue from Sales Tax on Commercial Energy use</c:v>
                  </c:pt>
                  <c:pt idx="4">
                    <c:v>Diesel Tax</c:v>
                  </c:pt>
                  <c:pt idx="5">
                    <c:v>Total gasoline taxes</c:v>
                  </c:pt>
                  <c:pt idx="6">
                    <c:v>Total Motor Vehicle Purchase and use tax</c:v>
                  </c:pt>
                  <c:pt idx="7">
                    <c:v>Motor vehicle registration fees</c:v>
                  </c:pt>
                </c:lvl>
                <c:lvl>
                  <c:pt idx="0">
                    <c:v>Receipts Tax</c:v>
                  </c:pt>
                  <c:pt idx="1">
                    <c:v>Energy Tax</c:v>
                  </c:pt>
                  <c:pt idx="2">
                    <c:v>Receipts Tax</c:v>
                  </c:pt>
                </c:lvl>
              </c:multiLvlStrCache>
            </c:multiLvlStrRef>
          </c:cat>
          <c:val>
            <c:numRef>
              <c:f>(data!$G$3:$G$7,data!$G$19,data!$G$21,data!$G$22)</c:f>
              <c:numCache>
                <c:ptCount val="8"/>
                <c:pt idx="0">
                  <c:v>5532603</c:v>
                </c:pt>
                <c:pt idx="1">
                  <c:v>2767228</c:v>
                </c:pt>
                <c:pt idx="2">
                  <c:v>5669316</c:v>
                </c:pt>
                <c:pt idx="3">
                  <c:v>15000000</c:v>
                </c:pt>
                <c:pt idx="4">
                  <c:v>18000000</c:v>
                </c:pt>
                <c:pt idx="5">
                  <c:v>71900000</c:v>
                </c:pt>
                <c:pt idx="6">
                  <c:v>86200000</c:v>
                </c:pt>
                <c:pt idx="7">
                  <c:v>54700000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6025"/>
          <c:y val="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725" b="1" i="0" u="none" baseline="0"/>
          </a:pPr>
        </a:p>
      </c:txPr>
    </c:title>
    <c:plotArea>
      <c:layout>
        <c:manualLayout>
          <c:xMode val="edge"/>
          <c:yMode val="edge"/>
          <c:x val="0.27525"/>
          <c:y val="0.261"/>
          <c:w val="0.449"/>
          <c:h val="0.564"/>
        </c:manualLayout>
      </c:layout>
      <c:pieChart>
        <c:varyColors val="1"/>
        <c:ser>
          <c:idx val="0"/>
          <c:order val="0"/>
          <c:tx>
            <c:v>2004 revised energy taxes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(data!$A$7,data!$A$15:$A$17,data!$A$21:$A$22)</c:f>
              <c:strCache>
                <c:ptCount val="6"/>
                <c:pt idx="0">
                  <c:v>Diesel Tax</c:v>
                </c:pt>
                <c:pt idx="1">
                  <c:v>Total gasoline taxes</c:v>
                </c:pt>
                <c:pt idx="2">
                  <c:v>carbon tax</c:v>
                </c:pt>
                <c:pt idx="3">
                  <c:v>Nuclear and large hydro tax</c:v>
                </c:pt>
                <c:pt idx="4">
                  <c:v>Total Motor Vehicle Purchase and use tax</c:v>
                </c:pt>
                <c:pt idx="5">
                  <c:v>Motor vehicle registration fees</c:v>
                </c:pt>
              </c:strCache>
            </c:strRef>
          </c:cat>
          <c:val>
            <c:numRef>
              <c:f>(data!$P$7,data!$P$15:$P$17,data!$P$21:$P$22)</c:f>
              <c:numCache>
                <c:ptCount val="6"/>
                <c:pt idx="0">
                  <c:v>1800000</c:v>
                </c:pt>
                <c:pt idx="1">
                  <c:v>7140000</c:v>
                </c:pt>
                <c:pt idx="2">
                  <c:v>216200000</c:v>
                </c:pt>
                <c:pt idx="3">
                  <c:v>148300000</c:v>
                </c:pt>
                <c:pt idx="4">
                  <c:v>86200000</c:v>
                </c:pt>
                <c:pt idx="5">
                  <c:v>54700000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VT taxes 2000</a:t>
            </a:r>
          </a:p>
        </c:rich>
      </c:tx>
      <c:layout>
        <c:manualLayout>
          <c:xMode val="factor"/>
          <c:yMode val="factor"/>
          <c:x val="0.333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19025"/>
          <c:w val="0.54275"/>
          <c:h val="0.69275"/>
        </c:manualLayout>
      </c:layout>
      <c:pieChart>
        <c:varyColors val="1"/>
        <c:ser>
          <c:idx val="0"/>
          <c:order val="0"/>
          <c:tx>
            <c:v>VT taxes 2000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(data!$A$23,data!$A$34,data!$A$41,data!$A$62,data!$A$66:$A$69,data!$A$71:$A$74,data!$A$76:$A$78,data!$A$80:$A$81)</c:f>
              <c:strCache>
                <c:ptCount val="17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PROPERTY</c:v>
                </c:pt>
                <c:pt idx="4">
                  <c:v>Personal Income</c:v>
                </c:pt>
                <c:pt idx="5">
                  <c:v>Estate Tax</c:v>
                </c:pt>
                <c:pt idx="6">
                  <c:v>Sales &amp; Use</c:v>
                </c:pt>
                <c:pt idx="7">
                  <c:v>Meals &amp; Rooms</c:v>
                </c:pt>
                <c:pt idx="8">
                  <c:v>Corporate Income</c:v>
                </c:pt>
                <c:pt idx="9">
                  <c:v>Telecommunications</c:v>
                </c:pt>
                <c:pt idx="10">
                  <c:v>Telephone Property</c:v>
                </c:pt>
                <c:pt idx="11">
                  <c:v>Telephone Company</c:v>
                </c:pt>
                <c:pt idx="12">
                  <c:v>Bank Franchise</c:v>
                </c:pt>
                <c:pt idx="13">
                  <c:v>Insurance</c:v>
                </c:pt>
                <c:pt idx="14">
                  <c:v>Captive Insurance</c:v>
                </c:pt>
                <c:pt idx="15">
                  <c:v>Beverage</c:v>
                </c:pt>
                <c:pt idx="16">
                  <c:v>Cigarette</c:v>
                </c:pt>
              </c:strCache>
            </c:strRef>
          </c:cat>
          <c:val>
            <c:numRef>
              <c:f>(data!$C$23,data!$C$34,data!$C$41,data!$C$62,data!$C$66:$C$69,data!$C$71:$C$74,data!$C$76:$C$78,data!$C$80:$C$81)</c:f>
              <c:numCache>
                <c:ptCount val="17"/>
                <c:pt idx="0">
                  <c:v>224111349</c:v>
                </c:pt>
                <c:pt idx="1">
                  <c:v>463649.26</c:v>
                </c:pt>
                <c:pt idx="2">
                  <c:v>7233747.16</c:v>
                </c:pt>
                <c:pt idx="3">
                  <c:v>550578136.94</c:v>
                </c:pt>
                <c:pt idx="4">
                  <c:v>431955918.53</c:v>
                </c:pt>
                <c:pt idx="5">
                  <c:v>13550486.85</c:v>
                </c:pt>
                <c:pt idx="6">
                  <c:v>215610615.85</c:v>
                </c:pt>
                <c:pt idx="7">
                  <c:v>86899826.83</c:v>
                </c:pt>
                <c:pt idx="8">
                  <c:v>50546545.53</c:v>
                </c:pt>
                <c:pt idx="9">
                  <c:v>14766272.65</c:v>
                </c:pt>
                <c:pt idx="10">
                  <c:v>9121212.71</c:v>
                </c:pt>
                <c:pt idx="11">
                  <c:v>626193.27</c:v>
                </c:pt>
                <c:pt idx="12">
                  <c:v>8485220.79</c:v>
                </c:pt>
                <c:pt idx="13">
                  <c:v>20400650.11</c:v>
                </c:pt>
                <c:pt idx="14">
                  <c:v>10001476.68</c:v>
                </c:pt>
                <c:pt idx="15">
                  <c:v>4818534.97</c:v>
                </c:pt>
                <c:pt idx="16">
                  <c:v>23601558.55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Vermont 2004 Energy Taxes</a:t>
            </a:r>
          </a:p>
        </c:rich>
      </c:tx>
      <c:layout>
        <c:manualLayout>
          <c:xMode val="factor"/>
          <c:yMode val="factor"/>
          <c:x val="0.26275"/>
          <c:y val="0.0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08525"/>
          <c:w val="0.3465"/>
          <c:h val="0.87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data!$A$3</c:f>
              <c:strCache>
                <c:ptCount val="1"/>
                <c:pt idx="0">
                  <c:v>Fuel Gross
Receipts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(data!$G$3,data!$P$3)</c:f>
              <c:numCache>
                <c:ptCount val="2"/>
                <c:pt idx="0">
                  <c:v>5532603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Electric 
Energy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(data!$G$4,data!$P$4)</c:f>
              <c:numCache>
                <c:ptCount val="2"/>
                <c:pt idx="0">
                  <c:v>2767228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strRef>
              <c:f>data!$A$5</c:f>
              <c:strCache>
                <c:ptCount val="1"/>
                <c:pt idx="0">
                  <c:v>Utilities Gross
Receipts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(data!$G$5,data!$P$5)</c:f>
              <c:numCache>
                <c:ptCount val="2"/>
                <c:pt idx="0">
                  <c:v>5669316</c:v>
                </c:pt>
                <c:pt idx="1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data!$A$6</c:f>
              <c:strCache>
                <c:ptCount val="1"/>
                <c:pt idx="0">
                  <c:v>Estimated Revenue from Sales Tax on Commercial Energy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(data!$G$6,data!$P$6)</c:f>
              <c:numCache>
                <c:ptCount val="2"/>
                <c:pt idx="0">
                  <c:v>15000000</c:v>
                </c:pt>
                <c:pt idx="1">
                  <c:v>0</c:v>
                </c:pt>
              </c:numCache>
            </c:numRef>
          </c:val>
        </c:ser>
        <c:ser>
          <c:idx val="3"/>
          <c:order val="4"/>
          <c:tx>
            <c:strRef>
              <c:f>data!$A$7</c:f>
              <c:strCache>
                <c:ptCount val="1"/>
                <c:pt idx="0">
                  <c:v>Diesel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(data!$G$7,data!$P$7)</c:f>
              <c:numCache>
                <c:ptCount val="2"/>
                <c:pt idx="0">
                  <c:v>18000000</c:v>
                </c:pt>
                <c:pt idx="1">
                  <c:v>1800000</c:v>
                </c:pt>
              </c:numCache>
            </c:numRef>
          </c:val>
        </c:ser>
        <c:ser>
          <c:idx val="4"/>
          <c:order val="5"/>
          <c:tx>
            <c:strRef>
              <c:f>data!$A$15</c:f>
              <c:strCache>
                <c:ptCount val="1"/>
                <c:pt idx="0">
                  <c:v>Total gasoline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(data!$G$15,data!$P$15)</c:f>
              <c:numCache>
                <c:ptCount val="2"/>
                <c:pt idx="0">
                  <c:v>71400000</c:v>
                </c:pt>
                <c:pt idx="1">
                  <c:v>7140000</c:v>
                </c:pt>
              </c:numCache>
            </c:numRef>
          </c:val>
        </c:ser>
        <c:ser>
          <c:idx val="5"/>
          <c:order val="6"/>
          <c:tx>
            <c:strRef>
              <c:f>data!$A$21</c:f>
              <c:strCache>
                <c:ptCount val="1"/>
                <c:pt idx="0">
                  <c:v>Total Motor Vehicle Purchase and use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(data!$G$21,data!$P$21)</c:f>
              <c:numCache>
                <c:ptCount val="2"/>
                <c:pt idx="0">
                  <c:v>86200000</c:v>
                </c:pt>
                <c:pt idx="1">
                  <c:v>86200000</c:v>
                </c:pt>
              </c:numCache>
            </c:numRef>
          </c:val>
        </c:ser>
        <c:ser>
          <c:idx val="6"/>
          <c:order val="7"/>
          <c:tx>
            <c:strRef>
              <c:f>data!$A$22</c:f>
              <c:strCache>
                <c:ptCount val="1"/>
                <c:pt idx="0">
                  <c:v>Motor vehicle registration fees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(data!$G$1,data!$P$1)</c:f>
              <c:strCache>
                <c:ptCount val="2"/>
                <c:pt idx="0">
                  <c:v>2004</c:v>
                </c:pt>
                <c:pt idx="1">
                  <c:v>2004 final revision</c:v>
                </c:pt>
              </c:strCache>
            </c:strRef>
          </c:cat>
          <c:val>
            <c:numRef>
              <c:f>(data!$G$22,data!$G$22)</c:f>
              <c:numCache>
                <c:ptCount val="2"/>
                <c:pt idx="0">
                  <c:v>54700000</c:v>
                </c:pt>
                <c:pt idx="1">
                  <c:v>54700000</c:v>
                </c:pt>
              </c:numCache>
            </c:numRef>
          </c:val>
        </c:ser>
        <c:ser>
          <c:idx val="7"/>
          <c:order val="8"/>
          <c:tx>
            <c:strRef>
              <c:f>data!$A$16</c:f>
              <c:strCache>
                <c:ptCount val="1"/>
                <c:pt idx="0">
                  <c:v>carbon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(data!$G$16,data!$P$16)</c:f>
              <c:numCache>
                <c:ptCount val="2"/>
                <c:pt idx="0">
                  <c:v>0</c:v>
                </c:pt>
                <c:pt idx="1">
                  <c:v>216200000</c:v>
                </c:pt>
              </c:numCache>
            </c:numRef>
          </c:val>
        </c:ser>
        <c:ser>
          <c:idx val="8"/>
          <c:order val="9"/>
          <c:tx>
            <c:strRef>
              <c:f>data!$A$17</c:f>
              <c:strCache>
                <c:ptCount val="1"/>
                <c:pt idx="0">
                  <c:v>Nuclear and large hydro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(data!$G$17,data!$P$17)</c:f>
              <c:numCache>
                <c:ptCount val="2"/>
                <c:pt idx="0">
                  <c:v>0</c:v>
                </c:pt>
                <c:pt idx="1">
                  <c:v>148300000</c:v>
                </c:pt>
              </c:numCache>
            </c:numRef>
          </c:val>
        </c:ser>
        <c:overlap val="100"/>
        <c:axId val="28791694"/>
        <c:axId val="57798655"/>
      </c:barChart>
      <c:catAx>
        <c:axId val="2879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7798655"/>
        <c:crosses val="autoZero"/>
        <c:auto val="1"/>
        <c:lblOffset val="100"/>
        <c:noMultiLvlLbl val="0"/>
      </c:catAx>
      <c:valAx>
        <c:axId val="57798655"/>
        <c:scaling>
          <c:orientation val="minMax"/>
          <c:max val="5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/>
            </a:pPr>
          </a:p>
        </c:txPr>
        <c:crossAx val="2879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"/>
          <c:y val="0.2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TOTAL WASTE TAXES 2003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4"/>
          <c:order val="0"/>
          <c:tx>
            <c:strRef>
              <c:f>data!$A$41</c:f>
              <c:strCache>
                <c:ptCount val="1"/>
                <c:pt idx="0">
                  <c:v>TOTAL WASTE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data!$A$37:$A$40</c:f>
              <c:strCache>
                <c:ptCount val="4"/>
                <c:pt idx="0">
                  <c:v>Solid Waste Tax</c:v>
                </c:pt>
                <c:pt idx="1">
                  <c:v>Hazardous Waste Tax</c:v>
                </c:pt>
                <c:pt idx="2">
                  <c:v>Petroleum Clean-up Fee</c:v>
                </c:pt>
                <c:pt idx="3">
                  <c:v>Annual Tank assessment fees </c:v>
                </c:pt>
              </c:strCache>
            </c:strRef>
          </c:cat>
          <c:val>
            <c:numRef>
              <c:f>data!$F$37:$F$40</c:f>
              <c:numCache>
                <c:ptCount val="4"/>
                <c:pt idx="0">
                  <c:v>3199289</c:v>
                </c:pt>
                <c:pt idx="1">
                  <c:v>277920.29</c:v>
                </c:pt>
                <c:pt idx="2">
                  <c:v>4115480</c:v>
                </c:pt>
                <c:pt idx="3">
                  <c:v>364060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Waste-rev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data!$A$37:$A$40</c:f>
              <c:strCache>
                <c:ptCount val="4"/>
                <c:pt idx="0">
                  <c:v>Solid Waste Tax</c:v>
                </c:pt>
                <c:pt idx="1">
                  <c:v>Hazardous Waste Tax</c:v>
                </c:pt>
                <c:pt idx="2">
                  <c:v>Petroleum Clean-up Fee</c:v>
                </c:pt>
                <c:pt idx="3">
                  <c:v>Annual Tank assessment fees </c:v>
                </c:pt>
              </c:strCache>
            </c:strRef>
          </c:cat>
          <c:val>
            <c:numRef>
              <c:f>data!$P$37:$P$40</c:f>
              <c:numCache>
                <c:ptCount val="4"/>
                <c:pt idx="0">
                  <c:v>149324021.6</c:v>
                </c:pt>
                <c:pt idx="1">
                  <c:v>546808.32</c:v>
                </c:pt>
                <c:pt idx="2">
                  <c:v>4770454</c:v>
                </c:pt>
                <c:pt idx="3">
                  <c:v>364060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 WASTE TAXES 
</a:t>
            </a:r>
          </a:p>
        </c:rich>
      </c:tx>
      <c:layout>
        <c:manualLayout>
          <c:xMode val="factor"/>
          <c:yMode val="factor"/>
          <c:x val="0.004"/>
          <c:y val="0.0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25"/>
          <c:w val="0.8215"/>
          <c:h val="0.863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data!$A$37</c:f>
              <c:strCache>
                <c:ptCount val="1"/>
                <c:pt idx="0">
                  <c:v>Solid Waste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(data!$F$1,data!$P$1)</c:f>
              <c:strCache>
                <c:ptCount val="2"/>
                <c:pt idx="0">
                  <c:v>2003</c:v>
                </c:pt>
                <c:pt idx="1">
                  <c:v>2004 final revision</c:v>
                </c:pt>
              </c:strCache>
            </c:strRef>
          </c:cat>
          <c:val>
            <c:numRef>
              <c:f>(data!$F$37,data!$P$37)</c:f>
              <c:numCache>
                <c:ptCount val="2"/>
                <c:pt idx="0">
                  <c:v>3199289</c:v>
                </c:pt>
                <c:pt idx="1">
                  <c:v>149324021.6</c:v>
                </c:pt>
              </c:numCache>
            </c:numRef>
          </c:val>
        </c:ser>
        <c:ser>
          <c:idx val="0"/>
          <c:order val="1"/>
          <c:tx>
            <c:strRef>
              <c:f>data!$A$38</c:f>
              <c:strCache>
                <c:ptCount val="1"/>
                <c:pt idx="0">
                  <c:v>Hazardous Waste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(data!$F$1,data!$P$1)</c:f>
              <c:strCache>
                <c:ptCount val="2"/>
                <c:pt idx="0">
                  <c:v>2003</c:v>
                </c:pt>
                <c:pt idx="1">
                  <c:v>2004 final revision</c:v>
                </c:pt>
              </c:strCache>
            </c:strRef>
          </c:cat>
          <c:val>
            <c:numRef>
              <c:f>(data!$F$38,data!$P$38)</c:f>
              <c:numCache>
                <c:ptCount val="2"/>
                <c:pt idx="0">
                  <c:v>277920.29</c:v>
                </c:pt>
                <c:pt idx="1">
                  <c:v>546808.32</c:v>
                </c:pt>
              </c:numCache>
            </c:numRef>
          </c:val>
        </c:ser>
        <c:ser>
          <c:idx val="1"/>
          <c:order val="2"/>
          <c:tx>
            <c:strRef>
              <c:f>data!$A$39</c:f>
              <c:strCache>
                <c:ptCount val="1"/>
                <c:pt idx="0">
                  <c:v>Petroleum Clean-up Fee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(data!$F$1,data!$P$1)</c:f>
              <c:strCache>
                <c:ptCount val="2"/>
                <c:pt idx="0">
                  <c:v>2003</c:v>
                </c:pt>
                <c:pt idx="1">
                  <c:v>2004 final revision</c:v>
                </c:pt>
              </c:strCache>
            </c:strRef>
          </c:cat>
          <c:val>
            <c:numRef>
              <c:f>(data!$F$39,data!$P$39)</c:f>
              <c:numCache>
                <c:ptCount val="2"/>
                <c:pt idx="0">
                  <c:v>4115480</c:v>
                </c:pt>
                <c:pt idx="1">
                  <c:v>4770454</c:v>
                </c:pt>
              </c:numCache>
            </c:numRef>
          </c:val>
        </c:ser>
        <c:ser>
          <c:idx val="2"/>
          <c:order val="3"/>
          <c:tx>
            <c:strRef>
              <c:f>data!$A$40</c:f>
              <c:strCache>
                <c:ptCount val="1"/>
                <c:pt idx="0">
                  <c:v>Annual Tank assessment fees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(data!$F$1,data!$P$1)</c:f>
              <c:strCache>
                <c:ptCount val="2"/>
                <c:pt idx="0">
                  <c:v>2003</c:v>
                </c:pt>
                <c:pt idx="1">
                  <c:v>2004 final revision</c:v>
                </c:pt>
              </c:strCache>
            </c:strRef>
          </c:cat>
          <c:val>
            <c:numRef>
              <c:f>(data!$F$40,data!$P$40)</c:f>
              <c:numCache>
                <c:ptCount val="2"/>
                <c:pt idx="0">
                  <c:v>364060</c:v>
                </c:pt>
                <c:pt idx="1">
                  <c:v>364060</c:v>
                </c:pt>
              </c:numCache>
            </c:numRef>
          </c:val>
        </c:ser>
        <c:overlap val="100"/>
        <c:gapWidth val="0"/>
        <c:axId val="50425848"/>
        <c:axId val="51179449"/>
      </c:barChart>
      <c:catAx>
        <c:axId val="5042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1179449"/>
        <c:crosses val="autoZero"/>
        <c:auto val="1"/>
        <c:lblOffset val="100"/>
        <c:noMultiLvlLbl val="0"/>
      </c:catAx>
      <c:valAx>
        <c:axId val="51179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0425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v>Air &amp; Water 2003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(data!$A$26:$A$27,data!$A$31,data!$A$32)</c:f>
              <c:strCache>
                <c:ptCount val="4"/>
                <c:pt idx="0">
                  <c:v>Water discharge fees</c:v>
                </c:pt>
                <c:pt idx="1">
                  <c:v>stormwater fee</c:v>
                </c:pt>
                <c:pt idx="2">
                  <c:v>Toxic air emissions by the pound by chemical</c:v>
                </c:pt>
                <c:pt idx="3">
                  <c:v>Title V-EPA air emissions permit-facilities</c:v>
                </c:pt>
              </c:strCache>
            </c:strRef>
          </c:cat>
          <c:val>
            <c:numRef>
              <c:f>(data!$F$26:$F$27,data!$F$31,data!$F$32)</c:f>
              <c:numCache>
                <c:ptCount val="4"/>
                <c:pt idx="0">
                  <c:v>381781.53</c:v>
                </c:pt>
                <c:pt idx="1">
                  <c:v>318735</c:v>
                </c:pt>
                <c:pt idx="2">
                  <c:v>153575.75</c:v>
                </c:pt>
                <c:pt idx="3">
                  <c:v>207098.79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175"/>
          <c:y val="0.8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/>
          </a:pPr>
        </a:p>
      </c:txPr>
    </c:title>
    <c:plotArea>
      <c:layout>
        <c:manualLayout>
          <c:xMode val="edge"/>
          <c:yMode val="edge"/>
          <c:x val="0.28625"/>
          <c:y val="0.2565"/>
          <c:w val="0.4275"/>
          <c:h val="0.5695"/>
        </c:manualLayout>
      </c:layout>
      <c:pieChart>
        <c:varyColors val="1"/>
        <c:ser>
          <c:idx val="0"/>
          <c:order val="0"/>
          <c:tx>
            <c:v>Air &amp; Water 2003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(data!$A$26:$A$28,data!$A$31:$A$32)</c:f>
              <c:strCache>
                <c:ptCount val="5"/>
                <c:pt idx="0">
                  <c:v>Water discharge fees</c:v>
                </c:pt>
                <c:pt idx="1">
                  <c:v>stormwater fee</c:v>
                </c:pt>
                <c:pt idx="2">
                  <c:v>Water consumption fee</c:v>
                </c:pt>
                <c:pt idx="3">
                  <c:v>Toxic air emissions by the pound by chemical</c:v>
                </c:pt>
                <c:pt idx="4">
                  <c:v>Title V-EPA air emissions permit-facilities</c:v>
                </c:pt>
              </c:strCache>
            </c:strRef>
          </c:cat>
          <c:val>
            <c:numRef>
              <c:f>(data!$P$26:$P$28,data!$P$31:$P$32)</c:f>
              <c:numCache>
                <c:ptCount val="5"/>
                <c:pt idx="0">
                  <c:v>1710000</c:v>
                </c:pt>
                <c:pt idx="1">
                  <c:v>956205</c:v>
                </c:pt>
                <c:pt idx="2">
                  <c:v>87831410</c:v>
                </c:pt>
                <c:pt idx="3">
                  <c:v>307151</c:v>
                </c:pt>
                <c:pt idx="4">
                  <c:v>248518.55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965"/>
          <c:y val="0.04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750" b="1" i="0" u="none" baseline="0"/>
          </a:pPr>
        </a:p>
      </c:txPr>
    </c:title>
    <c:plotArea>
      <c:layout>
        <c:manualLayout>
          <c:xMode val="edge"/>
          <c:yMode val="edge"/>
          <c:x val="0.2845"/>
          <c:y val="0.34275"/>
          <c:w val="0.431"/>
          <c:h val="0.40425"/>
        </c:manualLayout>
      </c:layout>
      <c:pieChart>
        <c:varyColors val="1"/>
        <c:ser>
          <c:idx val="0"/>
          <c:order val="0"/>
          <c:tx>
            <c:v>2004 Chemical fees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data!$A$44:$A$47</c:f>
              <c:strCache>
                <c:ptCount val="4"/>
                <c:pt idx="0">
                  <c:v>Registration annual fee for new pesticide products, household products</c:v>
                </c:pt>
                <c:pt idx="1">
                  <c:v>Commercial pesticide dealer's license &amp; applicator licenses fees</c:v>
                </c:pt>
                <c:pt idx="2">
                  <c:v>Fertilizers product registration fee</c:v>
                </c:pt>
                <c:pt idx="3">
                  <c:v>Fertilizers tonnage tax  </c:v>
                </c:pt>
              </c:strCache>
            </c:strRef>
          </c:cat>
          <c:val>
            <c:numRef>
              <c:f>data!$G$44:$G$47</c:f>
              <c:numCache>
                <c:ptCount val="4"/>
                <c:pt idx="0">
                  <c:v>727500</c:v>
                </c:pt>
                <c:pt idx="1">
                  <c:v>41000</c:v>
                </c:pt>
                <c:pt idx="2">
                  <c:v>136000</c:v>
                </c:pt>
                <c:pt idx="3">
                  <c:v>27600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9175"/>
          <c:y val="0.05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725" b="1" i="0" u="none" baseline="0"/>
          </a:pPr>
        </a:p>
      </c:txPr>
    </c:title>
    <c:plotArea>
      <c:layout>
        <c:manualLayout>
          <c:xMode val="edge"/>
          <c:yMode val="edge"/>
          <c:x val="0.25775"/>
          <c:y val="0.27675"/>
          <c:w val="0.48475"/>
          <c:h val="0.53"/>
        </c:manualLayout>
      </c:layout>
      <c:pieChart>
        <c:varyColors val="1"/>
        <c:ser>
          <c:idx val="0"/>
          <c:order val="0"/>
          <c:tx>
            <c:v>2004 Chemicals-revised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data!$A$44:$A$47</c:f>
              <c:strCache>
                <c:ptCount val="4"/>
                <c:pt idx="0">
                  <c:v>Registration annual fee for new pesticide products, household products</c:v>
                </c:pt>
                <c:pt idx="1">
                  <c:v>Commercial pesticide dealer's license &amp; applicator licenses fees</c:v>
                </c:pt>
                <c:pt idx="2">
                  <c:v>Fertilizers product registration fee</c:v>
                </c:pt>
                <c:pt idx="3">
                  <c:v>Fertilizers tonnage tax  </c:v>
                </c:pt>
              </c:strCache>
            </c:strRef>
          </c:cat>
          <c:val>
            <c:numRef>
              <c:f>data!$P$44:$P$47</c:f>
              <c:numCache>
                <c:ptCount val="4"/>
                <c:pt idx="0">
                  <c:v>2910000</c:v>
                </c:pt>
                <c:pt idx="1">
                  <c:v>82000</c:v>
                </c:pt>
                <c:pt idx="2">
                  <c:v>156000</c:v>
                </c:pt>
                <c:pt idx="3">
                  <c:v>55200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Air,water, chemicals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5"/>
          <c:order val="0"/>
          <c:tx>
            <c:v>air, water, chemical-2004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(data!$A$26:$A$28,data!$A$31:$A$32,data!$A$44:$A$47)</c:f>
              <c:strCache>
                <c:ptCount val="9"/>
                <c:pt idx="0">
                  <c:v>Water discharge fees</c:v>
                </c:pt>
                <c:pt idx="1">
                  <c:v>stormwater fee</c:v>
                </c:pt>
                <c:pt idx="2">
                  <c:v>Water consumption fee</c:v>
                </c:pt>
                <c:pt idx="3">
                  <c:v>Toxic air emissions by the pound by chemical</c:v>
                </c:pt>
                <c:pt idx="4">
                  <c:v>Title V-EPA air emissions permit-facilities</c:v>
                </c:pt>
                <c:pt idx="5">
                  <c:v>Registration annual fee for new pesticide products, household products</c:v>
                </c:pt>
                <c:pt idx="6">
                  <c:v>Commercial pesticide dealer's license &amp; applicator licenses fees</c:v>
                </c:pt>
                <c:pt idx="7">
                  <c:v>Fertilizers product registration fee</c:v>
                </c:pt>
                <c:pt idx="8">
                  <c:v>Fertilizers tonnage tax  </c:v>
                </c:pt>
              </c:strCache>
            </c:strRef>
          </c:cat>
          <c:val>
            <c:numRef>
              <c:f>(data!$G$26:$G$28,data!$G$31:$G$32,data!$G$44:$G$47)</c:f>
              <c:numCache>
                <c:ptCount val="9"/>
                <c:pt idx="0">
                  <c:v>570000</c:v>
                </c:pt>
                <c:pt idx="1">
                  <c:v>318735</c:v>
                </c:pt>
                <c:pt idx="2">
                  <c:v>1</c:v>
                </c:pt>
                <c:pt idx="3">
                  <c:v>153575.75</c:v>
                </c:pt>
                <c:pt idx="4">
                  <c:v>159457.57</c:v>
                </c:pt>
                <c:pt idx="5">
                  <c:v>727500</c:v>
                </c:pt>
                <c:pt idx="6">
                  <c:v>41000</c:v>
                </c:pt>
                <c:pt idx="7">
                  <c:v>136000</c:v>
                </c:pt>
                <c:pt idx="8">
                  <c:v>27600</c:v>
                </c:pt>
              </c:numCache>
            </c:numRef>
          </c:val>
          <c:shape val="box"/>
        </c:ser>
        <c:ser>
          <c:idx val="0"/>
          <c:order val="1"/>
          <c:tx>
            <c:v>revised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(data!$P$26:$P$28,data!$P$31:$P$32,data!$P$44:$P$47)</c:f>
              <c:numCache>
                <c:ptCount val="9"/>
                <c:pt idx="0">
                  <c:v>1710000</c:v>
                </c:pt>
                <c:pt idx="1">
                  <c:v>956205</c:v>
                </c:pt>
                <c:pt idx="2">
                  <c:v>87831410</c:v>
                </c:pt>
                <c:pt idx="3">
                  <c:v>307151</c:v>
                </c:pt>
                <c:pt idx="4">
                  <c:v>248518.55</c:v>
                </c:pt>
                <c:pt idx="5">
                  <c:v>2910000</c:v>
                </c:pt>
                <c:pt idx="6">
                  <c:v>82000</c:v>
                </c:pt>
                <c:pt idx="7">
                  <c:v>156000</c:v>
                </c:pt>
                <c:pt idx="8">
                  <c:v>55200</c:v>
                </c:pt>
              </c:numCache>
            </c:numRef>
          </c:val>
          <c:shape val="box"/>
        </c:ser>
        <c:gapDepth val="0"/>
        <c:shape val="box"/>
        <c:axId val="57961858"/>
        <c:axId val="51894675"/>
      </c:bar3D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4675"/>
        <c:crosses val="autoZero"/>
        <c:auto val="1"/>
        <c:lblOffset val="100"/>
        <c:noMultiLvlLbl val="0"/>
      </c:catAx>
      <c:valAx>
        <c:axId val="51894675"/>
        <c:scaling>
          <c:logBase val="10"/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579618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Air,water, chemicals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5"/>
          <c:order val="0"/>
          <c:tx>
            <c:v>air-2004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data!$A$31:$A$32</c:f>
              <c:strCache>
                <c:ptCount val="2"/>
                <c:pt idx="0">
                  <c:v>Toxic air emissions by the pound by chemical</c:v>
                </c:pt>
                <c:pt idx="1">
                  <c:v>Title V-EPA air emissions permit-facilities</c:v>
                </c:pt>
              </c:strCache>
            </c:strRef>
          </c:cat>
          <c:val>
            <c:numRef>
              <c:f>data!$G$31:$G$32</c:f>
              <c:numCache>
                <c:ptCount val="2"/>
                <c:pt idx="0">
                  <c:v>153575.75</c:v>
                </c:pt>
                <c:pt idx="1">
                  <c:v>159457.57</c:v>
                </c:pt>
              </c:numCache>
            </c:numRef>
          </c:val>
          <c:shape val="box"/>
        </c:ser>
        <c:ser>
          <c:idx val="0"/>
          <c:order val="1"/>
          <c:tx>
            <c:v>revised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data!$A$31:$A$32</c:f>
              <c:strCache>
                <c:ptCount val="2"/>
                <c:pt idx="0">
                  <c:v>Toxic air emissions by the pound by chemical</c:v>
                </c:pt>
                <c:pt idx="1">
                  <c:v>Title V-EPA air emissions permit-facilities</c:v>
                </c:pt>
              </c:strCache>
            </c:strRef>
          </c:cat>
          <c:val>
            <c:numRef>
              <c:f>data!$P$31:$P$32</c:f>
              <c:numCache>
                <c:ptCount val="2"/>
                <c:pt idx="0">
                  <c:v>307151</c:v>
                </c:pt>
                <c:pt idx="1">
                  <c:v>248518.55</c:v>
                </c:pt>
              </c:numCache>
            </c:numRef>
          </c:val>
          <c:shape val="box"/>
        </c:ser>
        <c:gapDepth val="0"/>
        <c:shape val="box"/>
        <c:axId val="64398892"/>
        <c:axId val="42719117"/>
      </c:bar3DChart>
      <c:catAx>
        <c:axId val="6439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2719117"/>
        <c:crosses val="autoZero"/>
        <c:auto val="1"/>
        <c:lblOffset val="100"/>
        <c:noMultiLvlLbl val="0"/>
      </c:catAx>
      <c:valAx>
        <c:axId val="42719117"/>
        <c:scaling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643988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VT TAXES 2001</a:t>
            </a:r>
          </a:p>
        </c:rich>
      </c:tx>
      <c:layout>
        <c:manualLayout>
          <c:xMode val="factor"/>
          <c:yMode val="factor"/>
          <c:x val="0.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1945"/>
          <c:w val="0.46475"/>
          <c:h val="0.6775"/>
        </c:manualLayout>
      </c:layout>
      <c:pieChart>
        <c:varyColors val="1"/>
        <c:ser>
          <c:idx val="0"/>
          <c:order val="0"/>
          <c:tx>
            <c:v>VT TAXES 2001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(data!$A$23,data!$A$34,data!$A$41,data!$A$62,data!$A$66:$A$69,data!$A$71:$A$74,data!$A$76:$A$78,data!$A$80:$A$81)</c:f>
              <c:strCache>
                <c:ptCount val="17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PROPERTY</c:v>
                </c:pt>
                <c:pt idx="4">
                  <c:v>Personal Income</c:v>
                </c:pt>
                <c:pt idx="5">
                  <c:v>Estate Tax</c:v>
                </c:pt>
                <c:pt idx="6">
                  <c:v>Sales &amp; Use</c:v>
                </c:pt>
                <c:pt idx="7">
                  <c:v>Meals &amp; Rooms</c:v>
                </c:pt>
                <c:pt idx="8">
                  <c:v>Corporate Income</c:v>
                </c:pt>
                <c:pt idx="9">
                  <c:v>Telecommunications</c:v>
                </c:pt>
                <c:pt idx="10">
                  <c:v>Telephone Property</c:v>
                </c:pt>
                <c:pt idx="11">
                  <c:v>Telephone Company</c:v>
                </c:pt>
                <c:pt idx="12">
                  <c:v>Bank Franchise</c:v>
                </c:pt>
                <c:pt idx="13">
                  <c:v>Insurance</c:v>
                </c:pt>
                <c:pt idx="14">
                  <c:v>Captive Insurance</c:v>
                </c:pt>
                <c:pt idx="15">
                  <c:v>Beverage</c:v>
                </c:pt>
                <c:pt idx="16">
                  <c:v>Cigarette</c:v>
                </c:pt>
              </c:strCache>
            </c:strRef>
          </c:cat>
          <c:val>
            <c:numRef>
              <c:f>(data!$D$23,data!$D$34,data!$D$41,data!$D$62,data!$D$66:$D$69,data!$D$71:$D$74,data!$D$76:$D$78,data!$D$80:$D$81)</c:f>
              <c:numCache>
                <c:ptCount val="17"/>
                <c:pt idx="0">
                  <c:v>228394286</c:v>
                </c:pt>
                <c:pt idx="1">
                  <c:v>401863.23</c:v>
                </c:pt>
                <c:pt idx="2">
                  <c:v>7757343.4</c:v>
                </c:pt>
                <c:pt idx="3">
                  <c:v>605772699.27</c:v>
                </c:pt>
                <c:pt idx="4">
                  <c:v>482428424.17</c:v>
                </c:pt>
                <c:pt idx="5">
                  <c:v>12714006.42</c:v>
                </c:pt>
                <c:pt idx="6">
                  <c:v>214332497.53</c:v>
                </c:pt>
                <c:pt idx="7">
                  <c:v>97243229.33</c:v>
                </c:pt>
                <c:pt idx="8">
                  <c:v>50537399.21</c:v>
                </c:pt>
                <c:pt idx="9">
                  <c:v>13748036.45</c:v>
                </c:pt>
                <c:pt idx="10">
                  <c:v>9208033.87</c:v>
                </c:pt>
                <c:pt idx="11">
                  <c:v>177176.78</c:v>
                </c:pt>
                <c:pt idx="12">
                  <c:v>8821575.95</c:v>
                </c:pt>
                <c:pt idx="13">
                  <c:v>21445072.29</c:v>
                </c:pt>
                <c:pt idx="14">
                  <c:v>10694852.82</c:v>
                </c:pt>
                <c:pt idx="15">
                  <c:v>4843008.84</c:v>
                </c:pt>
                <c:pt idx="16">
                  <c:v>24574190.78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Air,water, chemicals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5"/>
          <c:order val="0"/>
          <c:tx>
            <c:v>air, water, chemical-2004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data!$A$26:$A$28</c:f>
              <c:strCache>
                <c:ptCount val="3"/>
                <c:pt idx="0">
                  <c:v>Water discharge fees</c:v>
                </c:pt>
                <c:pt idx="1">
                  <c:v>stormwater fee</c:v>
                </c:pt>
                <c:pt idx="2">
                  <c:v>Water consumption fee</c:v>
                </c:pt>
              </c:strCache>
            </c:strRef>
          </c:cat>
          <c:val>
            <c:numRef>
              <c:f>data!$G$26:$G$28</c:f>
              <c:numCache>
                <c:ptCount val="3"/>
                <c:pt idx="0">
                  <c:v>570000</c:v>
                </c:pt>
                <c:pt idx="1">
                  <c:v>318735</c:v>
                </c:pt>
                <c:pt idx="2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v>revised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data!$A$26:$A$28</c:f>
              <c:strCache>
                <c:ptCount val="3"/>
                <c:pt idx="0">
                  <c:v>Water discharge fees</c:v>
                </c:pt>
                <c:pt idx="1">
                  <c:v>stormwater fee</c:v>
                </c:pt>
                <c:pt idx="2">
                  <c:v>Water consumption fee</c:v>
                </c:pt>
              </c:strCache>
            </c:strRef>
          </c:cat>
          <c:val>
            <c:numRef>
              <c:f>data!$P$26:$P$28</c:f>
              <c:numCache>
                <c:ptCount val="3"/>
                <c:pt idx="0">
                  <c:v>1710000</c:v>
                </c:pt>
                <c:pt idx="1">
                  <c:v>956205</c:v>
                </c:pt>
                <c:pt idx="2">
                  <c:v>87831410</c:v>
                </c:pt>
              </c:numCache>
            </c:numRef>
          </c:val>
          <c:shape val="box"/>
        </c:ser>
        <c:gapDepth val="0"/>
        <c:shape val="box"/>
        <c:axId val="48927734"/>
        <c:axId val="37696423"/>
      </c:bar3DChart>
      <c:catAx>
        <c:axId val="4892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96423"/>
        <c:crosses val="autoZero"/>
        <c:auto val="1"/>
        <c:lblOffset val="100"/>
        <c:noMultiLvlLbl val="0"/>
      </c:catAx>
      <c:valAx>
        <c:axId val="37696423"/>
        <c:scaling>
          <c:logBase val="10"/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277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Air,water, chemicals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5"/>
          <c:order val="0"/>
          <c:tx>
            <c:v>air, water, chemical-2004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data!$A$44:$A$47</c:f>
              <c:strCache>
                <c:ptCount val="4"/>
                <c:pt idx="0">
                  <c:v>Registration annual fee for new pesticide products, household products</c:v>
                </c:pt>
                <c:pt idx="1">
                  <c:v>Commercial pesticide dealer's license &amp; applicator licenses fees</c:v>
                </c:pt>
                <c:pt idx="2">
                  <c:v>Fertilizers product registration fee</c:v>
                </c:pt>
                <c:pt idx="3">
                  <c:v>Fertilizers tonnage tax  </c:v>
                </c:pt>
              </c:strCache>
            </c:strRef>
          </c:cat>
          <c:val>
            <c:numRef>
              <c:f>data!$G$44:$G$47</c:f>
              <c:numCache>
                <c:ptCount val="4"/>
                <c:pt idx="0">
                  <c:v>727500</c:v>
                </c:pt>
                <c:pt idx="1">
                  <c:v>41000</c:v>
                </c:pt>
                <c:pt idx="2">
                  <c:v>136000</c:v>
                </c:pt>
                <c:pt idx="3">
                  <c:v>27600</c:v>
                </c:pt>
              </c:numCache>
            </c:numRef>
          </c:val>
          <c:shape val="box"/>
        </c:ser>
        <c:ser>
          <c:idx val="0"/>
          <c:order val="1"/>
          <c:tx>
            <c:v>revised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data!$A$44:$A$47</c:f>
              <c:strCache>
                <c:ptCount val="4"/>
                <c:pt idx="0">
                  <c:v>Registration annual fee for new pesticide products, household products</c:v>
                </c:pt>
                <c:pt idx="1">
                  <c:v>Commercial pesticide dealer's license &amp; applicator licenses fees</c:v>
                </c:pt>
                <c:pt idx="2">
                  <c:v>Fertilizers product registration fee</c:v>
                </c:pt>
                <c:pt idx="3">
                  <c:v>Fertilizers tonnage tax  </c:v>
                </c:pt>
              </c:strCache>
            </c:strRef>
          </c:cat>
          <c:val>
            <c:numRef>
              <c:f>data!$P$44:$P$47</c:f>
              <c:numCache>
                <c:ptCount val="4"/>
                <c:pt idx="0">
                  <c:v>2910000</c:v>
                </c:pt>
                <c:pt idx="1">
                  <c:v>82000</c:v>
                </c:pt>
                <c:pt idx="2">
                  <c:v>156000</c:v>
                </c:pt>
                <c:pt idx="3">
                  <c:v>55200</c:v>
                </c:pt>
              </c:numCache>
            </c:numRef>
          </c:val>
          <c:shape val="box"/>
        </c:ser>
        <c:gapDepth val="0"/>
        <c:shape val="box"/>
        <c:axId val="3723488"/>
        <c:axId val="33511393"/>
      </c:bar3D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37234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19875"/>
          <c:w val="0.46575"/>
          <c:h val="0.67625"/>
        </c:manualLayout>
      </c:layout>
      <c:pieChart>
        <c:varyColors val="1"/>
        <c:ser>
          <c:idx val="0"/>
          <c:order val="0"/>
          <c:tx>
            <c:v>VT TAXES 2002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(data!$A$23,data!$A$34,data!$A$41,data!$A$62,data!$A$66:$A$69,data!$A$71:$A$74,data!$A$76:$A$78,data!$A$80:$A$81)</c:f>
              <c:strCache>
                <c:ptCount val="17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PROPERTY</c:v>
                </c:pt>
                <c:pt idx="4">
                  <c:v>Personal Income</c:v>
                </c:pt>
                <c:pt idx="5">
                  <c:v>Estate Tax</c:v>
                </c:pt>
                <c:pt idx="6">
                  <c:v>Sales &amp; Use</c:v>
                </c:pt>
                <c:pt idx="7">
                  <c:v>Meals &amp; Rooms</c:v>
                </c:pt>
                <c:pt idx="8">
                  <c:v>Corporate Income</c:v>
                </c:pt>
                <c:pt idx="9">
                  <c:v>Telecommunications</c:v>
                </c:pt>
                <c:pt idx="10">
                  <c:v>Telephone Property</c:v>
                </c:pt>
                <c:pt idx="11">
                  <c:v>Telephone Company</c:v>
                </c:pt>
                <c:pt idx="12">
                  <c:v>Bank Franchise</c:v>
                </c:pt>
                <c:pt idx="13">
                  <c:v>Insurance</c:v>
                </c:pt>
                <c:pt idx="14">
                  <c:v>Captive Insurance</c:v>
                </c:pt>
                <c:pt idx="15">
                  <c:v>Beverage</c:v>
                </c:pt>
                <c:pt idx="16">
                  <c:v>Cigarette</c:v>
                </c:pt>
              </c:strCache>
            </c:strRef>
          </c:cat>
          <c:val>
            <c:numRef>
              <c:f>(data!$E$23,data!$E$34,data!$E$41,data!$E$62,data!$E$66:$E$69,data!$E$71:$E$74,data!$E$76:$E$78,data!$E$80:$E$81)</c:f>
              <c:numCache>
                <c:ptCount val="17"/>
                <c:pt idx="0">
                  <c:v>240879045</c:v>
                </c:pt>
                <c:pt idx="1">
                  <c:v>742003.9099999999</c:v>
                </c:pt>
                <c:pt idx="2">
                  <c:v>7728478.1</c:v>
                </c:pt>
                <c:pt idx="3">
                  <c:v>646970857.49</c:v>
                </c:pt>
                <c:pt idx="4">
                  <c:v>372927372.06</c:v>
                </c:pt>
                <c:pt idx="5">
                  <c:v>13885881.49</c:v>
                </c:pt>
                <c:pt idx="6">
                  <c:v>213436045.52</c:v>
                </c:pt>
                <c:pt idx="7">
                  <c:v>99414786.46</c:v>
                </c:pt>
                <c:pt idx="8">
                  <c:v>32037906.41</c:v>
                </c:pt>
                <c:pt idx="9">
                  <c:v>14919847.14</c:v>
                </c:pt>
                <c:pt idx="10">
                  <c:v>10206074.1</c:v>
                </c:pt>
                <c:pt idx="11">
                  <c:v>1171793.8</c:v>
                </c:pt>
                <c:pt idx="12">
                  <c:v>5325760.78</c:v>
                </c:pt>
                <c:pt idx="13">
                  <c:v>23494272.4</c:v>
                </c:pt>
                <c:pt idx="14">
                  <c:v>11518923.6</c:v>
                </c:pt>
                <c:pt idx="15">
                  <c:v>4992566.44</c:v>
                </c:pt>
                <c:pt idx="16">
                  <c:v>24520234.32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9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"/>
          <c:y val="0.18725"/>
          <c:w val="0.54575"/>
          <c:h val="0.6985"/>
        </c:manualLayout>
      </c:layout>
      <c:pieChart>
        <c:varyColors val="1"/>
        <c:ser>
          <c:idx val="0"/>
          <c:order val="0"/>
          <c:tx>
            <c:v>VT TAXES-2003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TOTAL PROPERTY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(data!$A$23,data!$A$34,data!$A$41,data!$A$62,data!$A$66:$A$69,data!$A$71:$A$74,data!$A$76:$A$78,data!$A$80:$A$82)</c:f>
              <c:strCache>
                <c:ptCount val="18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PROPERTY</c:v>
                </c:pt>
                <c:pt idx="4">
                  <c:v>Personal Income</c:v>
                </c:pt>
                <c:pt idx="5">
                  <c:v>Estate Tax</c:v>
                </c:pt>
                <c:pt idx="6">
                  <c:v>Sales &amp; Use</c:v>
                </c:pt>
                <c:pt idx="7">
                  <c:v>Meals &amp; Rooms</c:v>
                </c:pt>
                <c:pt idx="8">
                  <c:v>Corporate Income</c:v>
                </c:pt>
                <c:pt idx="9">
                  <c:v>Telecommunications</c:v>
                </c:pt>
                <c:pt idx="10">
                  <c:v>Telephone Property</c:v>
                </c:pt>
                <c:pt idx="11">
                  <c:v>Telephone Company</c:v>
                </c:pt>
                <c:pt idx="12">
                  <c:v>Bank Franchise</c:v>
                </c:pt>
                <c:pt idx="13">
                  <c:v>Insurance</c:v>
                </c:pt>
                <c:pt idx="14">
                  <c:v>Captive Insurance</c:v>
                </c:pt>
                <c:pt idx="15">
                  <c:v>Beverage</c:v>
                </c:pt>
                <c:pt idx="16">
                  <c:v>Cigarette</c:v>
                </c:pt>
                <c:pt idx="17">
                  <c:v>Tobacco Products</c:v>
                </c:pt>
              </c:strCache>
            </c:strRef>
          </c:cat>
          <c:val>
            <c:numRef>
              <c:f>(data!$F$23,data!$F$34,data!$F$41,data!$F$62,data!$F$66:$F$69,data!$F$71:$F$74,data!$F$76:$F$78,data!$F$80:$F$82)</c:f>
              <c:numCache>
                <c:ptCount val="18"/>
                <c:pt idx="0">
                  <c:v>247158426</c:v>
                </c:pt>
                <c:pt idx="1">
                  <c:v>1061191.07</c:v>
                </c:pt>
                <c:pt idx="2">
                  <c:v>7956749.29</c:v>
                </c:pt>
                <c:pt idx="3">
                  <c:v>721184443.6</c:v>
                </c:pt>
                <c:pt idx="4">
                  <c:v>411608895.97</c:v>
                </c:pt>
                <c:pt idx="5">
                  <c:v>15604677.89</c:v>
                </c:pt>
                <c:pt idx="6">
                  <c:v>217564167.82</c:v>
                </c:pt>
                <c:pt idx="7">
                  <c:v>102074250.1</c:v>
                </c:pt>
                <c:pt idx="8">
                  <c:v>35286090.45</c:v>
                </c:pt>
                <c:pt idx="9">
                  <c:v>13727801.77</c:v>
                </c:pt>
                <c:pt idx="10">
                  <c:v>9939457.88</c:v>
                </c:pt>
                <c:pt idx="11">
                  <c:v>170674.73</c:v>
                </c:pt>
                <c:pt idx="12">
                  <c:v>6304620.26</c:v>
                </c:pt>
                <c:pt idx="13">
                  <c:v>26508106.63</c:v>
                </c:pt>
                <c:pt idx="14">
                  <c:v>17739820.21</c:v>
                </c:pt>
                <c:pt idx="15">
                  <c:v>5056134.42</c:v>
                </c:pt>
                <c:pt idx="16">
                  <c:v>43392703.02</c:v>
                </c:pt>
                <c:pt idx="17">
                  <c:v>2248305.09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VT taxes-2004</a:t>
            </a:r>
          </a:p>
        </c:rich>
      </c:tx>
      <c:layout>
        <c:manualLayout>
          <c:xMode val="factor"/>
          <c:yMode val="factor"/>
          <c:x val="0.343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182"/>
          <c:w val="0.546"/>
          <c:h val="0.7045"/>
        </c:manualLayout>
      </c:layout>
      <c:pieChart>
        <c:varyColors val="1"/>
        <c:ser>
          <c:idx val="4"/>
          <c:order val="0"/>
          <c:tx>
            <c:v>VT taxes-2004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660066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Pt>
            <c:idx val="7"/>
            <c:spPr>
              <a:solidFill>
                <a:srgbClr val="0066CC"/>
              </a:solidFill>
            </c:spPr>
          </c:dPt>
          <c:dPt>
            <c:idx val="8"/>
            <c:spPr>
              <a:solidFill>
                <a:srgbClr val="CCCCFF"/>
              </a:solidFill>
            </c:spPr>
          </c:dPt>
          <c:dPt>
            <c:idx val="9"/>
            <c:spPr>
              <a:solidFill>
                <a:srgbClr val="000080"/>
              </a:solidFill>
            </c:spPr>
          </c:dPt>
          <c:dPt>
            <c:idx val="10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Pt>
            <c:idx val="14"/>
            <c:spPr>
              <a:solidFill>
                <a:srgbClr val="800000"/>
              </a:solidFill>
            </c:spPr>
          </c:dPt>
          <c:dPt>
            <c:idx val="15"/>
            <c:spPr>
              <a:solidFill>
                <a:srgbClr val="008080"/>
              </a:solidFill>
            </c:spPr>
          </c:dPt>
          <c:dPt>
            <c:idx val="16"/>
            <c:spPr>
              <a:solidFill>
                <a:srgbClr val="0000FF"/>
              </a:solidFill>
            </c:spPr>
          </c:dPt>
          <c:dPt>
            <c:idx val="1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(data!$A$23,data!$A$34,data!$A$41,data!$A$48,data!$A$62,data!$A$66:$A$69,data!$A$71:$A$74,data!$A$76:$A$78,data!$A$80:$A$82)</c:f>
              <c:strCache>
                <c:ptCount val="19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TOTAL PROPERTY</c:v>
                </c:pt>
                <c:pt idx="5">
                  <c:v>Personal Income</c:v>
                </c:pt>
                <c:pt idx="6">
                  <c:v>Estate Tax</c:v>
                </c:pt>
                <c:pt idx="7">
                  <c:v>Sales &amp; Use</c:v>
                </c:pt>
                <c:pt idx="8">
                  <c:v>Meals &amp; Rooms</c:v>
                </c:pt>
                <c:pt idx="9">
                  <c:v>Corporate Income</c:v>
                </c:pt>
                <c:pt idx="10">
                  <c:v>Telecommunications</c:v>
                </c:pt>
                <c:pt idx="11">
                  <c:v>Telephone Property</c:v>
                </c:pt>
                <c:pt idx="12">
                  <c:v>Telephone Company</c:v>
                </c:pt>
                <c:pt idx="13">
                  <c:v>Bank Franchise</c:v>
                </c:pt>
                <c:pt idx="14">
                  <c:v>Insurance</c:v>
                </c:pt>
                <c:pt idx="15">
                  <c:v>Captive Insurance</c:v>
                </c:pt>
                <c:pt idx="16">
                  <c:v>Beverage</c:v>
                </c:pt>
                <c:pt idx="17">
                  <c:v>Cigarette</c:v>
                </c:pt>
                <c:pt idx="18">
                  <c:v>Tobacco Products</c:v>
                </c:pt>
              </c:strCache>
            </c:strRef>
          </c:cat>
          <c:val>
            <c:numRef>
              <c:f>(data!$G$23,data!$G$34,data!$G$41,data!$G$48,data!$G$62,data!$G$66:$G$69,data!$G$71:$G$74,data!$G$76:$G$78,data!$G$80:$G$82)</c:f>
              <c:numCache>
                <c:ptCount val="19"/>
                <c:pt idx="0">
                  <c:v>259269147</c:v>
                </c:pt>
                <c:pt idx="1">
                  <c:v>1201769.32</c:v>
                </c:pt>
                <c:pt idx="2">
                  <c:v>5901672.16</c:v>
                </c:pt>
                <c:pt idx="3">
                  <c:v>932100</c:v>
                </c:pt>
                <c:pt idx="4">
                  <c:v>782118363</c:v>
                </c:pt>
                <c:pt idx="5">
                  <c:v>429488823.98</c:v>
                </c:pt>
                <c:pt idx="6">
                  <c:v>14712136.37</c:v>
                </c:pt>
                <c:pt idx="7">
                  <c:v>255569643.59</c:v>
                </c:pt>
                <c:pt idx="8">
                  <c:v>108392469.05</c:v>
                </c:pt>
                <c:pt idx="9">
                  <c:v>55497257.36</c:v>
                </c:pt>
                <c:pt idx="10">
                  <c:v>14891107.57</c:v>
                </c:pt>
                <c:pt idx="11">
                  <c:v>10100519.68</c:v>
                </c:pt>
                <c:pt idx="12">
                  <c:v>257546.6</c:v>
                </c:pt>
                <c:pt idx="13">
                  <c:v>6503865.19</c:v>
                </c:pt>
                <c:pt idx="14">
                  <c:v>29106120.63</c:v>
                </c:pt>
                <c:pt idx="15">
                  <c:v>19910874.25</c:v>
                </c:pt>
                <c:pt idx="16">
                  <c:v>5200983.49</c:v>
                </c:pt>
                <c:pt idx="17">
                  <c:v>49838142.87</c:v>
                </c:pt>
                <c:pt idx="18">
                  <c:v>2449715.77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VT taxes-2004</a:t>
            </a:r>
          </a:p>
        </c:rich>
      </c:tx>
      <c:layout>
        <c:manualLayout>
          <c:xMode val="factor"/>
          <c:yMode val="factor"/>
          <c:x val="0.343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1865"/>
          <c:w val="0.547"/>
          <c:h val="0.7"/>
        </c:manualLayout>
      </c:layout>
      <c:pieChart>
        <c:varyColors val="1"/>
        <c:ser>
          <c:idx val="4"/>
          <c:order val="0"/>
          <c:tx>
            <c:v>VT taxes-2004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(data!$A$23,data!$A$34,data!$A$41,data!$A$62,data!$A$66:$A$69,data!$A$71:$A$74,data!$A$76:$A$78,data!$A$80:$A$82,data!$A$84,data!$A$88)</c:f>
              <c:strCache>
                <c:ptCount val="20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PROPERTY</c:v>
                </c:pt>
                <c:pt idx="4">
                  <c:v>Personal Income</c:v>
                </c:pt>
                <c:pt idx="5">
                  <c:v>Estate Tax</c:v>
                </c:pt>
                <c:pt idx="6">
                  <c:v>Sales &amp; Use</c:v>
                </c:pt>
                <c:pt idx="7">
                  <c:v>Meals &amp; Rooms</c:v>
                </c:pt>
                <c:pt idx="8">
                  <c:v>Corporate Income</c:v>
                </c:pt>
                <c:pt idx="9">
                  <c:v>Telecommunications</c:v>
                </c:pt>
                <c:pt idx="10">
                  <c:v>Telephone Property</c:v>
                </c:pt>
                <c:pt idx="11">
                  <c:v>Telephone Company</c:v>
                </c:pt>
                <c:pt idx="12">
                  <c:v>Bank Franchise</c:v>
                </c:pt>
                <c:pt idx="13">
                  <c:v>Insurance</c:v>
                </c:pt>
                <c:pt idx="14">
                  <c:v>Captive Insurance</c:v>
                </c:pt>
                <c:pt idx="15">
                  <c:v>Beverage</c:v>
                </c:pt>
                <c:pt idx="16">
                  <c:v>Cigarette</c:v>
                </c:pt>
                <c:pt idx="17">
                  <c:v>Tobacco Products</c:v>
                </c:pt>
                <c:pt idx="18">
                  <c:v>Other general taxes</c:v>
                </c:pt>
                <c:pt idx="19">
                  <c:v>Other fees</c:v>
                </c:pt>
              </c:strCache>
            </c:strRef>
          </c:cat>
          <c:val>
            <c:numRef>
              <c:f>(data!$G$23,data!$G$34,data!$G$41,data!$G$62,data!$G$66:$G$69,data!$G$71:$G$74,data!$G$76:$G$78,data!$G$80:$G$82,data!$G$84,data!$G$88)</c:f>
              <c:numCache>
                <c:ptCount val="20"/>
                <c:pt idx="0">
                  <c:v>259269147</c:v>
                </c:pt>
                <c:pt idx="1">
                  <c:v>1201769.32</c:v>
                </c:pt>
                <c:pt idx="2">
                  <c:v>5901672.16</c:v>
                </c:pt>
                <c:pt idx="3">
                  <c:v>782118363</c:v>
                </c:pt>
                <c:pt idx="4">
                  <c:v>429488823.98</c:v>
                </c:pt>
                <c:pt idx="5">
                  <c:v>14712136.37</c:v>
                </c:pt>
                <c:pt idx="6">
                  <c:v>255569643.59</c:v>
                </c:pt>
                <c:pt idx="7">
                  <c:v>108392469.05</c:v>
                </c:pt>
                <c:pt idx="8">
                  <c:v>55497257.36</c:v>
                </c:pt>
                <c:pt idx="9">
                  <c:v>14891107.57</c:v>
                </c:pt>
                <c:pt idx="10">
                  <c:v>10100519.68</c:v>
                </c:pt>
                <c:pt idx="11">
                  <c:v>257546.6</c:v>
                </c:pt>
                <c:pt idx="12">
                  <c:v>6503865.19</c:v>
                </c:pt>
                <c:pt idx="13">
                  <c:v>29106120.63</c:v>
                </c:pt>
                <c:pt idx="14">
                  <c:v>19910874.25</c:v>
                </c:pt>
                <c:pt idx="15">
                  <c:v>5200983.49</c:v>
                </c:pt>
                <c:pt idx="16">
                  <c:v>49838142.87</c:v>
                </c:pt>
                <c:pt idx="17">
                  <c:v>2449715.77</c:v>
                </c:pt>
                <c:pt idx="18">
                  <c:v>10695497.599999905</c:v>
                </c:pt>
                <c:pt idx="19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6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"/>
          <c:y val="0.19975"/>
          <c:w val="0.43675"/>
          <c:h val="0.67375"/>
        </c:manualLayout>
      </c:layout>
      <c:pieChart>
        <c:varyColors val="1"/>
        <c:ser>
          <c:idx val="4"/>
          <c:order val="0"/>
          <c:tx>
            <c:v>VT Taxes-2004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CC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660066"/>
              </a:solidFill>
            </c:spPr>
          </c:dPt>
          <c:dPt>
            <c:idx val="10"/>
            <c:spPr>
              <a:solidFill>
                <a:srgbClr val="FF8080"/>
              </a:solidFill>
            </c:spPr>
          </c:dPt>
          <c:dPt>
            <c:idx val="11"/>
            <c:spPr>
              <a:solidFill>
                <a:srgbClr val="0066CC"/>
              </a:soli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Pt>
            <c:idx val="14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FF00"/>
              </a:solidFill>
            </c:spPr>
          </c:dPt>
          <c:dPt>
            <c:idx val="16"/>
            <c:spPr>
              <a:solidFill>
                <a:srgbClr val="008080"/>
              </a:solidFill>
            </c:spPr>
          </c:dPt>
          <c:dPt>
            <c:idx val="17"/>
            <c:spPr>
              <a:solidFill>
                <a:srgbClr val="800000"/>
              </a:solidFill>
            </c:spPr>
          </c:dPt>
          <c:dPt>
            <c:idx val="18"/>
            <c:spPr>
              <a:solidFill>
                <a:srgbClr val="800000"/>
              </a:solidFill>
            </c:spPr>
          </c:dPt>
          <c:dPt>
            <c:idx val="19"/>
            <c:spPr>
              <a:solidFill>
                <a:srgbClr val="008080"/>
              </a:solidFill>
            </c:spPr>
          </c:dPt>
          <c:dPt>
            <c:idx val="20"/>
            <c:spPr>
              <a:solidFill>
                <a:srgbClr val="000080"/>
              </a:solidFill>
            </c:spPr>
          </c:dPt>
          <c:dPt>
            <c:idx val="21"/>
            <c:spPr>
              <a:solidFill>
                <a:srgbClr val="00CCFF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Pt>
            <c:idx val="24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&quot;$&quot;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(data!$A$23,data!$A$34,data!$A$41,data!$A$48,data!$A$52,data!$A$56,data!$A$58,data!$A$59,data!$A$60,data!$A$66:$A$69,data!$A$71:$A$74,data!$A$76:$A$78,data!$A$80:$A$82,data!$A$84,data!$A$88)</c:f>
              <c:strCache>
                <c:ptCount val="25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Speculative Gains Tax</c:v>
                </c:pt>
                <c:pt idx="5">
                  <c:v>current use property</c:v>
                </c:pt>
                <c:pt idx="6">
                  <c:v>land-NICU</c:v>
                </c:pt>
                <c:pt idx="7">
                  <c:v>buildings-NICU</c:v>
                </c:pt>
                <c:pt idx="8">
                  <c:v>Property Transfer Tax</c:v>
                </c:pt>
                <c:pt idx="9">
                  <c:v>Personal Income</c:v>
                </c:pt>
                <c:pt idx="10">
                  <c:v>Estate Tax</c:v>
                </c:pt>
                <c:pt idx="11">
                  <c:v>Sales &amp; Use</c:v>
                </c:pt>
                <c:pt idx="12">
                  <c:v>Meals &amp; Rooms</c:v>
                </c:pt>
                <c:pt idx="13">
                  <c:v>Corporate Income</c:v>
                </c:pt>
                <c:pt idx="14">
                  <c:v>Telecommunications</c:v>
                </c:pt>
                <c:pt idx="15">
                  <c:v>Telephone Property</c:v>
                </c:pt>
                <c:pt idx="16">
                  <c:v>Telephone Company</c:v>
                </c:pt>
                <c:pt idx="17">
                  <c:v>Bank Franchise</c:v>
                </c:pt>
                <c:pt idx="18">
                  <c:v>Insurance</c:v>
                </c:pt>
                <c:pt idx="19">
                  <c:v>Captive Insurance</c:v>
                </c:pt>
                <c:pt idx="20">
                  <c:v>Beverage</c:v>
                </c:pt>
                <c:pt idx="21">
                  <c:v>Cigarette</c:v>
                </c:pt>
                <c:pt idx="22">
                  <c:v>Tobacco Products</c:v>
                </c:pt>
                <c:pt idx="23">
                  <c:v>Other general taxes</c:v>
                </c:pt>
                <c:pt idx="24">
                  <c:v>Other fees</c:v>
                </c:pt>
              </c:strCache>
            </c:strRef>
          </c:cat>
          <c:val>
            <c:numRef>
              <c:f>(data!$G$23,data!$G$34,data!$G$41,data!$G$48,data!$G$52,data!$G$56,data!$G$58,data!$G$59,data!$G$60,data!$G$66:$G$69,data!$G$71:$G$74,data!$G$76:$G$78,data!$G$80:$G$82,data!$G$84,data!$G$88)</c:f>
              <c:numCache>
                <c:ptCount val="25"/>
                <c:pt idx="0">
                  <c:v>259269147</c:v>
                </c:pt>
                <c:pt idx="1">
                  <c:v>1201769.32</c:v>
                </c:pt>
                <c:pt idx="2">
                  <c:v>5901672.16</c:v>
                </c:pt>
                <c:pt idx="3">
                  <c:v>932100</c:v>
                </c:pt>
                <c:pt idx="4">
                  <c:v>4288132</c:v>
                </c:pt>
                <c:pt idx="5">
                  <c:v>4136491.8638743456</c:v>
                </c:pt>
                <c:pt idx="6">
                  <c:v>228613687.52219898</c:v>
                </c:pt>
                <c:pt idx="7">
                  <c:v>508849820.6139267</c:v>
                </c:pt>
                <c:pt idx="8">
                  <c:v>33951657</c:v>
                </c:pt>
                <c:pt idx="9">
                  <c:v>429488823.98</c:v>
                </c:pt>
                <c:pt idx="10">
                  <c:v>14712136.37</c:v>
                </c:pt>
                <c:pt idx="11">
                  <c:v>255569643.59</c:v>
                </c:pt>
                <c:pt idx="12">
                  <c:v>108392469.05</c:v>
                </c:pt>
                <c:pt idx="13">
                  <c:v>55497257.36</c:v>
                </c:pt>
                <c:pt idx="14">
                  <c:v>14891107.57</c:v>
                </c:pt>
                <c:pt idx="15">
                  <c:v>10100519.68</c:v>
                </c:pt>
                <c:pt idx="16">
                  <c:v>257546.6</c:v>
                </c:pt>
                <c:pt idx="17">
                  <c:v>6503865.19</c:v>
                </c:pt>
                <c:pt idx="18">
                  <c:v>29106120.63</c:v>
                </c:pt>
                <c:pt idx="19">
                  <c:v>19910874.25</c:v>
                </c:pt>
                <c:pt idx="20">
                  <c:v>5200983.49</c:v>
                </c:pt>
                <c:pt idx="21">
                  <c:v>49838142.87</c:v>
                </c:pt>
                <c:pt idx="22">
                  <c:v>2449715.77</c:v>
                </c:pt>
                <c:pt idx="23">
                  <c:v>10695497.599999905</c:v>
                </c:pt>
                <c:pt idx="24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6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25"/>
          <c:y val="0.2015"/>
          <c:w val="0.42675"/>
          <c:h val="0.66875"/>
        </c:manualLayout>
      </c:layout>
      <c:pieChart>
        <c:varyColors val="1"/>
        <c:ser>
          <c:idx val="4"/>
          <c:order val="0"/>
          <c:tx>
            <c:v>VT Taxes-2004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660066"/>
              </a:solidFill>
            </c:spPr>
          </c:dPt>
          <c:dPt>
            <c:idx val="10"/>
            <c:spPr>
              <a:solidFill>
                <a:srgbClr val="FF8080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Pt>
            <c:idx val="14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660066"/>
              </a:solidFill>
            </c:spPr>
          </c:dPt>
          <c:dPt>
            <c:idx val="16"/>
            <c:spPr>
              <a:solidFill>
                <a:srgbClr val="008080"/>
              </a:solidFill>
            </c:spPr>
          </c:dPt>
          <c:dPt>
            <c:idx val="17"/>
            <c:spPr>
              <a:solidFill>
                <a:srgbClr val="800000"/>
              </a:solidFill>
            </c:spPr>
          </c:dPt>
          <c:dPt>
            <c:idx val="18"/>
            <c:spPr>
              <a:solidFill>
                <a:srgbClr val="800000"/>
              </a:solidFill>
            </c:spPr>
          </c:dPt>
          <c:dPt>
            <c:idx val="19"/>
            <c:spPr>
              <a:solidFill>
                <a:srgbClr val="008080"/>
              </a:solidFill>
            </c:spPr>
          </c:dPt>
          <c:dPt>
            <c:idx val="20"/>
            <c:spPr>
              <a:solidFill>
                <a:srgbClr val="000080"/>
              </a:solidFill>
            </c:spPr>
          </c:dPt>
          <c:dPt>
            <c:idx val="21"/>
            <c:spPr>
              <a:solidFill>
                <a:srgbClr val="00FF00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FFFF99"/>
              </a:solidFill>
            </c:spPr>
          </c:dPt>
          <c:dPt>
            <c:idx val="24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(data!$A$23,data!$A$34,data!$A$41,data!$A$48,data!$A$52,data!$A$56,data!$A$58,data!$A$59,data!$A$60,data!$A$66:$A$69,data!$A$71:$A$74,data!$A$76:$A$78,data!$A$80:$A$82,data!$A$84,data!$A$88)</c:f>
              <c:strCache>
                <c:ptCount val="25"/>
                <c:pt idx="0">
                  <c:v>TOTAL ENERGY</c:v>
                </c:pt>
                <c:pt idx="1">
                  <c:v>TOTAL AIR AND WATER</c:v>
                </c:pt>
                <c:pt idx="2">
                  <c:v>TOTAL WASTE</c:v>
                </c:pt>
                <c:pt idx="3">
                  <c:v>TOTAL CHEMICALS</c:v>
                </c:pt>
                <c:pt idx="4">
                  <c:v>Speculative Gains Tax</c:v>
                </c:pt>
                <c:pt idx="5">
                  <c:v>current use property</c:v>
                </c:pt>
                <c:pt idx="6">
                  <c:v>land-NICU</c:v>
                </c:pt>
                <c:pt idx="7">
                  <c:v>buildings-NICU</c:v>
                </c:pt>
                <c:pt idx="8">
                  <c:v>Property Transfer Tax</c:v>
                </c:pt>
                <c:pt idx="9">
                  <c:v>Personal Income</c:v>
                </c:pt>
                <c:pt idx="10">
                  <c:v>Estate Tax</c:v>
                </c:pt>
                <c:pt idx="11">
                  <c:v>Sales &amp; Use</c:v>
                </c:pt>
                <c:pt idx="12">
                  <c:v>Meals &amp; Rooms</c:v>
                </c:pt>
                <c:pt idx="13">
                  <c:v>Corporate Income</c:v>
                </c:pt>
                <c:pt idx="14">
                  <c:v>Telecommunications</c:v>
                </c:pt>
                <c:pt idx="15">
                  <c:v>Telephone Property</c:v>
                </c:pt>
                <c:pt idx="16">
                  <c:v>Telephone Company</c:v>
                </c:pt>
                <c:pt idx="17">
                  <c:v>Bank Franchise</c:v>
                </c:pt>
                <c:pt idx="18">
                  <c:v>Insurance</c:v>
                </c:pt>
                <c:pt idx="19">
                  <c:v>Captive Insurance</c:v>
                </c:pt>
                <c:pt idx="20">
                  <c:v>Beverage</c:v>
                </c:pt>
                <c:pt idx="21">
                  <c:v>Cigarette</c:v>
                </c:pt>
                <c:pt idx="22">
                  <c:v>Tobacco Products</c:v>
                </c:pt>
                <c:pt idx="23">
                  <c:v>Other general taxes</c:v>
                </c:pt>
                <c:pt idx="24">
                  <c:v>Other fees</c:v>
                </c:pt>
              </c:strCache>
            </c:strRef>
          </c:cat>
          <c:val>
            <c:numRef>
              <c:f>(data!$G$23,data!$G$34,data!$G$41,data!$G$48,data!$G$52,data!$G$56,data!$G$58,data!$G$59,data!$G$60,data!$G$66:$G$69,data!$G$71:$G$74,data!$G$76:$G$78,data!$G$80:$G$82,data!$G$84,data!$G$88)</c:f>
              <c:numCache>
                <c:ptCount val="25"/>
                <c:pt idx="0">
                  <c:v>259269147</c:v>
                </c:pt>
                <c:pt idx="1">
                  <c:v>1201769.32</c:v>
                </c:pt>
                <c:pt idx="2">
                  <c:v>5901672.16</c:v>
                </c:pt>
                <c:pt idx="3">
                  <c:v>932100</c:v>
                </c:pt>
                <c:pt idx="4">
                  <c:v>4288132</c:v>
                </c:pt>
                <c:pt idx="5">
                  <c:v>4136491.8638743456</c:v>
                </c:pt>
                <c:pt idx="6">
                  <c:v>228613687.52219898</c:v>
                </c:pt>
                <c:pt idx="7">
                  <c:v>508849820.6139267</c:v>
                </c:pt>
                <c:pt idx="8">
                  <c:v>33951657</c:v>
                </c:pt>
                <c:pt idx="9">
                  <c:v>429488823.98</c:v>
                </c:pt>
                <c:pt idx="10">
                  <c:v>14712136.37</c:v>
                </c:pt>
                <c:pt idx="11">
                  <c:v>255569643.59</c:v>
                </c:pt>
                <c:pt idx="12">
                  <c:v>108392469.05</c:v>
                </c:pt>
                <c:pt idx="13">
                  <c:v>55497257.36</c:v>
                </c:pt>
                <c:pt idx="14">
                  <c:v>14891107.57</c:v>
                </c:pt>
                <c:pt idx="15">
                  <c:v>10100519.68</c:v>
                </c:pt>
                <c:pt idx="16">
                  <c:v>257546.6</c:v>
                </c:pt>
                <c:pt idx="17">
                  <c:v>6503865.19</c:v>
                </c:pt>
                <c:pt idx="18">
                  <c:v>29106120.63</c:v>
                </c:pt>
                <c:pt idx="19">
                  <c:v>19910874.25</c:v>
                </c:pt>
                <c:pt idx="20">
                  <c:v>5200983.49</c:v>
                </c:pt>
                <c:pt idx="21">
                  <c:v>49838142.87</c:v>
                </c:pt>
                <c:pt idx="22">
                  <c:v>2449715.77</c:v>
                </c:pt>
                <c:pt idx="23">
                  <c:v>10695497.599999905</c:v>
                </c:pt>
                <c:pt idx="24">
                  <c:v>56585608.30999994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Chart 1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96825" cy="7324725"/>
    <xdr:graphicFrame>
      <xdr:nvGraphicFramePr>
        <xdr:cNvPr id="1" name="Shape 1025"/>
        <xdr:cNvGraphicFramePr/>
      </xdr:nvGraphicFramePr>
      <xdr:xfrm>
        <a:off x="0" y="0"/>
        <a:ext cx="126968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150" zoomScaleNormal="150" workbookViewId="0" topLeftCell="A1">
      <pane xSplit="1" ySplit="1" topLeftCell="F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3" sqref="G53:H55"/>
    </sheetView>
  </sheetViews>
  <sheetFormatPr defaultColWidth="11.421875" defaultRowHeight="12.75"/>
  <cols>
    <col min="1" max="1" width="31.140625" style="10" customWidth="1"/>
    <col min="2" max="6" width="18.00390625" style="44" customWidth="1"/>
    <col min="7" max="7" width="18.00390625" style="19" customWidth="1"/>
    <col min="8" max="8" width="16.140625" style="187" customWidth="1"/>
    <col min="9" max="9" width="20.00390625" style="19" customWidth="1"/>
    <col min="10" max="10" width="30.140625" style="155" customWidth="1"/>
    <col min="11" max="11" width="19.7109375" style="50" customWidth="1"/>
    <col min="12" max="12" width="16.421875" style="0" customWidth="1"/>
    <col min="13" max="13" width="16.140625" style="0" customWidth="1"/>
    <col min="14" max="14" width="15.140625" style="88" customWidth="1"/>
    <col min="15" max="15" width="12.8515625" style="88" customWidth="1"/>
    <col min="16" max="16" width="18.00390625" style="88" bestFit="1" customWidth="1"/>
    <col min="17" max="17" width="18.00390625" style="88" customWidth="1"/>
    <col min="18" max="18" width="22.28125" style="169" bestFit="1" customWidth="1"/>
    <col min="19" max="19" width="15.421875" style="88" bestFit="1" customWidth="1"/>
    <col min="20" max="20" width="16.28125" style="0" customWidth="1"/>
    <col min="21" max="21" width="11.8515625" style="0" customWidth="1"/>
    <col min="22" max="16384" width="8.8515625" style="0" customWidth="1"/>
  </cols>
  <sheetData>
    <row r="1" spans="1:20" s="82" customFormat="1" ht="105">
      <c r="A1" s="81" t="s">
        <v>108</v>
      </c>
      <c r="B1" s="59">
        <v>1999</v>
      </c>
      <c r="C1" s="58">
        <v>2000</v>
      </c>
      <c r="D1" s="58">
        <v>2001</v>
      </c>
      <c r="E1" s="58">
        <v>2002</v>
      </c>
      <c r="F1" s="58">
        <v>2003</v>
      </c>
      <c r="G1" s="59">
        <v>2004</v>
      </c>
      <c r="H1" s="173" t="s">
        <v>55</v>
      </c>
      <c r="I1" s="59" t="s">
        <v>70</v>
      </c>
      <c r="J1" s="86" t="s">
        <v>40</v>
      </c>
      <c r="K1" s="59" t="s">
        <v>74</v>
      </c>
      <c r="L1" s="82" t="s">
        <v>213</v>
      </c>
      <c r="M1" s="85" t="s">
        <v>38</v>
      </c>
      <c r="N1" s="85" t="s">
        <v>59</v>
      </c>
      <c r="O1" s="85" t="s">
        <v>39</v>
      </c>
      <c r="P1" s="85" t="s">
        <v>60</v>
      </c>
      <c r="Q1" s="85" t="s">
        <v>31</v>
      </c>
      <c r="R1" s="168" t="s">
        <v>170</v>
      </c>
      <c r="S1" s="86" t="s">
        <v>30</v>
      </c>
      <c r="T1" s="133" t="s">
        <v>33</v>
      </c>
    </row>
    <row r="2" spans="1:15" ht="15">
      <c r="A2" s="8"/>
      <c r="B2" s="225" t="s">
        <v>230</v>
      </c>
      <c r="C2" s="226"/>
      <c r="D2" s="226"/>
      <c r="E2" s="226"/>
      <c r="F2" s="226"/>
      <c r="G2" s="226"/>
      <c r="H2" s="174"/>
      <c r="I2" s="112"/>
      <c r="J2" s="144"/>
      <c r="L2" s="5" t="s">
        <v>232</v>
      </c>
      <c r="M2" s="88"/>
      <c r="N2" s="87"/>
      <c r="O2" s="87"/>
    </row>
    <row r="3" spans="1:18" ht="31.5" customHeight="1">
      <c r="A3" s="71" t="s">
        <v>16</v>
      </c>
      <c r="B3" s="3">
        <v>3638987</v>
      </c>
      <c r="C3" s="3">
        <v>4660257</v>
      </c>
      <c r="D3" s="3">
        <v>4919472</v>
      </c>
      <c r="E3" s="3">
        <v>4732476</v>
      </c>
      <c r="F3" s="3">
        <v>5195947</v>
      </c>
      <c r="G3" s="37">
        <v>5532603</v>
      </c>
      <c r="H3" s="175" t="s">
        <v>37</v>
      </c>
      <c r="I3" s="113"/>
      <c r="J3" s="159" t="s">
        <v>229</v>
      </c>
      <c r="K3" s="50" t="s">
        <v>189</v>
      </c>
      <c r="L3" s="5" t="s">
        <v>232</v>
      </c>
      <c r="M3" s="88"/>
      <c r="N3" s="87"/>
      <c r="O3" s="87" t="s">
        <v>56</v>
      </c>
      <c r="P3" s="88">
        <v>0</v>
      </c>
      <c r="Q3" s="88">
        <v>0</v>
      </c>
      <c r="R3" s="169">
        <v>0</v>
      </c>
    </row>
    <row r="4" spans="1:18" ht="60">
      <c r="A4" s="71" t="s">
        <v>15</v>
      </c>
      <c r="B4" s="3">
        <v>3575102</v>
      </c>
      <c r="C4" s="3">
        <v>5927676</v>
      </c>
      <c r="D4" s="3">
        <v>3117905</v>
      </c>
      <c r="E4" s="3">
        <v>2809859</v>
      </c>
      <c r="F4" s="3">
        <v>2577328</v>
      </c>
      <c r="G4" s="37">
        <v>2767228</v>
      </c>
      <c r="H4" s="175" t="s">
        <v>37</v>
      </c>
      <c r="I4" s="113"/>
      <c r="J4" s="160" t="s">
        <v>228</v>
      </c>
      <c r="K4" s="53" t="s">
        <v>188</v>
      </c>
      <c r="L4" t="s">
        <v>232</v>
      </c>
      <c r="M4" s="88"/>
      <c r="O4" s="87" t="s">
        <v>56</v>
      </c>
      <c r="P4" s="88">
        <v>0</v>
      </c>
      <c r="Q4" s="88">
        <v>0</v>
      </c>
      <c r="R4" s="169">
        <v>0</v>
      </c>
    </row>
    <row r="5" spans="1:18" ht="61.5" customHeight="1">
      <c r="A5" s="71" t="s">
        <v>22</v>
      </c>
      <c r="B5" s="3">
        <v>4704979</v>
      </c>
      <c r="C5" s="3">
        <v>5013416</v>
      </c>
      <c r="D5" s="3">
        <v>5315430</v>
      </c>
      <c r="E5" s="3">
        <v>5536710</v>
      </c>
      <c r="F5" s="3">
        <v>5585151</v>
      </c>
      <c r="G5" s="37">
        <v>5669316</v>
      </c>
      <c r="H5" s="175" t="s">
        <v>37</v>
      </c>
      <c r="I5" s="113"/>
      <c r="J5" s="160" t="s">
        <v>147</v>
      </c>
      <c r="K5" s="53" t="s">
        <v>231</v>
      </c>
      <c r="L5" t="s">
        <v>232</v>
      </c>
      <c r="M5" s="88"/>
      <c r="O5" s="87" t="s">
        <v>56</v>
      </c>
      <c r="P5" s="88">
        <v>0</v>
      </c>
      <c r="Q5" s="88">
        <v>0</v>
      </c>
      <c r="R5" s="169">
        <v>0</v>
      </c>
    </row>
    <row r="6" spans="1:18" ht="39" customHeight="1">
      <c r="A6" s="71" t="s">
        <v>47</v>
      </c>
      <c r="B6" s="57">
        <v>11615000</v>
      </c>
      <c r="C6" s="57">
        <v>12010000</v>
      </c>
      <c r="D6" s="57">
        <v>12800000</v>
      </c>
      <c r="E6" s="57">
        <v>13500000</v>
      </c>
      <c r="F6" s="57">
        <v>14200000</v>
      </c>
      <c r="G6" s="57">
        <v>15000000</v>
      </c>
      <c r="H6" s="175" t="s">
        <v>37</v>
      </c>
      <c r="I6" s="114" t="s">
        <v>129</v>
      </c>
      <c r="J6" s="166">
        <v>0.05</v>
      </c>
      <c r="K6" s="50" t="s">
        <v>156</v>
      </c>
      <c r="L6" s="7" t="s">
        <v>181</v>
      </c>
      <c r="M6" s="88"/>
      <c r="N6" s="89"/>
      <c r="O6" s="87" t="s">
        <v>56</v>
      </c>
      <c r="P6" s="88">
        <v>0</v>
      </c>
      <c r="Q6" s="88">
        <v>0</v>
      </c>
      <c r="R6" s="169">
        <v>0</v>
      </c>
    </row>
    <row r="7" spans="1:19" ht="60">
      <c r="A7" s="71" t="s">
        <v>182</v>
      </c>
      <c r="B7" s="3">
        <v>14500000</v>
      </c>
      <c r="C7" s="3">
        <v>14900000</v>
      </c>
      <c r="D7" s="3">
        <v>17800000</v>
      </c>
      <c r="E7" s="3">
        <v>16600000</v>
      </c>
      <c r="F7" s="3">
        <v>16400000</v>
      </c>
      <c r="G7" s="3">
        <v>18000000</v>
      </c>
      <c r="H7" s="176">
        <f>G7/0.2</f>
        <v>90000000</v>
      </c>
      <c r="I7" s="46"/>
      <c r="J7" s="160" t="s">
        <v>66</v>
      </c>
      <c r="K7" s="44"/>
      <c r="L7" s="7" t="s">
        <v>181</v>
      </c>
      <c r="M7" s="88"/>
      <c r="N7" s="89"/>
      <c r="O7" s="89" t="s">
        <v>57</v>
      </c>
      <c r="P7" s="88">
        <f>0.02*H7</f>
        <v>1800000</v>
      </c>
      <c r="Q7" s="88">
        <v>1800000</v>
      </c>
      <c r="R7" s="169">
        <v>0.02</v>
      </c>
      <c r="S7" s="88">
        <v>1800000</v>
      </c>
    </row>
    <row r="8" spans="1:15" ht="31.5" customHeight="1">
      <c r="A8" s="4" t="s">
        <v>184</v>
      </c>
      <c r="B8" s="23"/>
      <c r="C8" s="23"/>
      <c r="D8" s="23"/>
      <c r="E8" s="23"/>
      <c r="F8" s="23"/>
      <c r="G8" s="24" t="s">
        <v>113</v>
      </c>
      <c r="H8" s="177"/>
      <c r="I8" s="115"/>
      <c r="J8" s="151" t="s">
        <v>80</v>
      </c>
      <c r="L8" s="5" t="s">
        <v>214</v>
      </c>
      <c r="M8" s="88"/>
      <c r="N8" s="87"/>
      <c r="O8" s="87"/>
    </row>
    <row r="9" spans="1:15" ht="48.75" customHeight="1">
      <c r="A9" s="11" t="s">
        <v>183</v>
      </c>
      <c r="B9" s="3">
        <v>48400000</v>
      </c>
      <c r="C9" s="3">
        <v>52800000</v>
      </c>
      <c r="D9" s="79">
        <v>52488784</v>
      </c>
      <c r="E9" s="3">
        <v>52600000</v>
      </c>
      <c r="F9" s="3">
        <v>52600000</v>
      </c>
      <c r="G9" s="3">
        <v>54300000</v>
      </c>
      <c r="H9" s="176"/>
      <c r="I9" s="46"/>
      <c r="J9" s="152" t="s">
        <v>83</v>
      </c>
      <c r="K9" s="50" t="s">
        <v>172</v>
      </c>
      <c r="L9" s="5" t="s">
        <v>214</v>
      </c>
      <c r="M9" s="88"/>
      <c r="N9" s="104">
        <v>110270000</v>
      </c>
      <c r="O9" s="87"/>
    </row>
    <row r="10" spans="1:15" ht="21" customHeight="1">
      <c r="A10" s="11" t="s">
        <v>185</v>
      </c>
      <c r="B10" s="29">
        <v>1200000</v>
      </c>
      <c r="C10" s="29">
        <v>1300000</v>
      </c>
      <c r="D10" s="80">
        <v>1294528</v>
      </c>
      <c r="E10" s="29">
        <v>1300000</v>
      </c>
      <c r="F10" s="29">
        <v>1300000</v>
      </c>
      <c r="G10" s="29">
        <v>1300000</v>
      </c>
      <c r="H10" s="178"/>
      <c r="I10" s="116"/>
      <c r="J10" s="152" t="s">
        <v>84</v>
      </c>
      <c r="L10" s="5" t="s">
        <v>214</v>
      </c>
      <c r="M10" s="88"/>
      <c r="N10" s="105">
        <v>1300000</v>
      </c>
      <c r="O10" s="87"/>
    </row>
    <row r="11" spans="1:15" ht="33.75" customHeight="1">
      <c r="A11" s="11" t="s">
        <v>206</v>
      </c>
      <c r="B11" s="20"/>
      <c r="C11" s="20"/>
      <c r="D11" s="20"/>
      <c r="E11" s="20"/>
      <c r="F11" s="20"/>
      <c r="G11" s="21"/>
      <c r="H11" s="179"/>
      <c r="I11" s="117"/>
      <c r="J11" s="151" t="s">
        <v>82</v>
      </c>
      <c r="L11" s="5" t="s">
        <v>214</v>
      </c>
      <c r="M11" s="88" t="s">
        <v>180</v>
      </c>
      <c r="N11" s="105">
        <v>19000000</v>
      </c>
      <c r="O11" s="87"/>
    </row>
    <row r="12" spans="1:15" ht="54.75" customHeight="1">
      <c r="A12" s="11" t="s">
        <v>205</v>
      </c>
      <c r="B12" s="3">
        <v>12900000</v>
      </c>
      <c r="C12" s="3">
        <v>10300000</v>
      </c>
      <c r="D12" s="79">
        <v>10494305</v>
      </c>
      <c r="E12" s="3">
        <v>10500000</v>
      </c>
      <c r="F12" s="3">
        <v>10800000</v>
      </c>
      <c r="G12" s="3">
        <v>10800000</v>
      </c>
      <c r="H12" s="176"/>
      <c r="I12" s="46"/>
      <c r="J12" s="152" t="s">
        <v>227</v>
      </c>
      <c r="K12" s="50" t="s">
        <v>139</v>
      </c>
      <c r="L12" s="5" t="s">
        <v>214</v>
      </c>
      <c r="M12" s="88"/>
      <c r="N12" s="104">
        <v>10800000</v>
      </c>
      <c r="O12" s="87"/>
    </row>
    <row r="13" spans="1:19" ht="30" customHeight="1">
      <c r="A13" s="11" t="s">
        <v>160</v>
      </c>
      <c r="B13" s="3">
        <v>3200000</v>
      </c>
      <c r="C13" s="3">
        <v>3500000</v>
      </c>
      <c r="D13" s="79">
        <v>3452074</v>
      </c>
      <c r="E13" s="3">
        <v>3500000</v>
      </c>
      <c r="F13" s="3">
        <v>3500000</v>
      </c>
      <c r="G13" s="3">
        <v>3600000</v>
      </c>
      <c r="H13" s="176"/>
      <c r="I13" s="46"/>
      <c r="J13" s="150" t="s">
        <v>79</v>
      </c>
      <c r="L13" s="5"/>
      <c r="M13" s="88"/>
      <c r="N13" s="104">
        <v>3600000</v>
      </c>
      <c r="O13" s="87"/>
      <c r="P13" s="3">
        <v>7200000</v>
      </c>
      <c r="Q13" s="3">
        <v>7200000</v>
      </c>
      <c r="R13" s="169">
        <v>0.02</v>
      </c>
      <c r="S13" s="3">
        <v>7200000</v>
      </c>
    </row>
    <row r="14" spans="1:15" ht="30" customHeight="1">
      <c r="A14" s="11" t="s">
        <v>114</v>
      </c>
      <c r="B14" s="3">
        <v>1200000</v>
      </c>
      <c r="C14" s="3">
        <v>1300000</v>
      </c>
      <c r="D14" s="79">
        <v>1311788</v>
      </c>
      <c r="E14" s="3">
        <v>1300000</v>
      </c>
      <c r="F14" s="3">
        <v>1300000</v>
      </c>
      <c r="G14" s="3">
        <v>1400000</v>
      </c>
      <c r="H14" s="176"/>
      <c r="I14" s="46"/>
      <c r="J14" s="152" t="s">
        <v>226</v>
      </c>
      <c r="L14" s="5"/>
      <c r="M14" s="88"/>
      <c r="N14" s="104">
        <v>1400000</v>
      </c>
      <c r="O14" s="87"/>
    </row>
    <row r="15" spans="1:19" ht="30" customHeight="1">
      <c r="A15" s="72" t="s">
        <v>86</v>
      </c>
      <c r="B15" s="3">
        <f aca="true" t="shared" si="0" ref="B15:G15">SUM(B9:B14)</f>
        <v>66900000</v>
      </c>
      <c r="C15" s="3">
        <f t="shared" si="0"/>
        <v>69200000</v>
      </c>
      <c r="D15" s="3">
        <f t="shared" si="0"/>
        <v>69041479</v>
      </c>
      <c r="E15" s="3">
        <f t="shared" si="0"/>
        <v>69200000</v>
      </c>
      <c r="F15" s="3">
        <f t="shared" si="0"/>
        <v>69500000</v>
      </c>
      <c r="G15" s="3">
        <f t="shared" si="0"/>
        <v>71400000</v>
      </c>
      <c r="H15" s="176">
        <f>G15/0.2</f>
        <v>357000000</v>
      </c>
      <c r="I15" s="46"/>
      <c r="J15" s="150" t="s">
        <v>81</v>
      </c>
      <c r="L15" s="5" t="s">
        <v>214</v>
      </c>
      <c r="M15" s="88" t="s">
        <v>44</v>
      </c>
      <c r="N15" s="87">
        <f>SUM(N9:N14)</f>
        <v>146370000</v>
      </c>
      <c r="O15" s="89" t="s">
        <v>143</v>
      </c>
      <c r="P15" s="88">
        <f>0.02*H15</f>
        <v>7140000</v>
      </c>
      <c r="Q15" s="88">
        <f>Q13</f>
        <v>7200000</v>
      </c>
      <c r="R15" s="169">
        <v>0.02</v>
      </c>
      <c r="S15" s="88">
        <f>S13</f>
        <v>7200000</v>
      </c>
    </row>
    <row r="16" spans="1:20" ht="30" customHeight="1">
      <c r="A16" s="72" t="s">
        <v>78</v>
      </c>
      <c r="B16" s="3"/>
      <c r="C16" s="3"/>
      <c r="D16" s="3"/>
      <c r="E16" s="3"/>
      <c r="F16" s="3"/>
      <c r="G16" s="3">
        <v>0</v>
      </c>
      <c r="H16" s="176" t="s">
        <v>37</v>
      </c>
      <c r="I16" s="46"/>
      <c r="J16" s="150">
        <v>0</v>
      </c>
      <c r="L16" s="5"/>
      <c r="M16" s="88"/>
      <c r="N16" s="87"/>
      <c r="O16" s="87" t="s">
        <v>58</v>
      </c>
      <c r="P16" s="88">
        <v>216200000</v>
      </c>
      <c r="Q16" s="88">
        <v>216200000</v>
      </c>
      <c r="R16" s="169" t="s">
        <v>171</v>
      </c>
      <c r="S16" s="88">
        <f>3*Q16</f>
        <v>648600000</v>
      </c>
      <c r="T16" t="s">
        <v>119</v>
      </c>
    </row>
    <row r="17" spans="1:19" ht="30" customHeight="1">
      <c r="A17" s="72" t="s">
        <v>67</v>
      </c>
      <c r="B17" s="3"/>
      <c r="C17" s="3"/>
      <c r="D17" s="3"/>
      <c r="E17" s="3"/>
      <c r="F17" s="3"/>
      <c r="G17" s="3">
        <v>0</v>
      </c>
      <c r="H17" s="176" t="s">
        <v>37</v>
      </c>
      <c r="I17" s="46"/>
      <c r="J17" s="150">
        <v>0</v>
      </c>
      <c r="L17" s="5"/>
      <c r="M17" s="88"/>
      <c r="N17" s="87"/>
      <c r="O17" s="87" t="s">
        <v>58</v>
      </c>
      <c r="P17" s="88">
        <v>148300000</v>
      </c>
      <c r="Q17" s="88">
        <v>148300000</v>
      </c>
      <c r="R17" s="169" t="s">
        <v>68</v>
      </c>
      <c r="S17" s="88">
        <v>148300000</v>
      </c>
    </row>
    <row r="18" spans="1:15" ht="33.75" customHeight="1">
      <c r="A18" s="4" t="s">
        <v>87</v>
      </c>
      <c r="B18" s="26"/>
      <c r="C18" s="27"/>
      <c r="D18" s="27"/>
      <c r="E18" s="27"/>
      <c r="F18" s="27"/>
      <c r="G18" s="24"/>
      <c r="H18" s="177"/>
      <c r="I18" s="115"/>
      <c r="J18" s="153"/>
      <c r="L18" s="5" t="s">
        <v>214</v>
      </c>
      <c r="M18" s="88"/>
      <c r="N18" s="87"/>
      <c r="O18" s="87"/>
    </row>
    <row r="19" spans="1:15" ht="48.75" customHeight="1">
      <c r="A19" s="11" t="s">
        <v>183</v>
      </c>
      <c r="B19" s="3">
        <v>53300000</v>
      </c>
      <c r="C19" s="28">
        <v>57900000</v>
      </c>
      <c r="D19" s="3">
        <v>62300000</v>
      </c>
      <c r="E19" s="3">
        <v>67700000</v>
      </c>
      <c r="F19" s="3">
        <v>68700000</v>
      </c>
      <c r="G19" s="3">
        <v>71900000</v>
      </c>
      <c r="H19" s="176"/>
      <c r="I19" s="46"/>
      <c r="J19" s="150"/>
      <c r="K19" s="50" t="s">
        <v>172</v>
      </c>
      <c r="L19" s="5" t="s">
        <v>214</v>
      </c>
      <c r="M19" s="88"/>
      <c r="N19" s="87"/>
      <c r="O19" s="87"/>
    </row>
    <row r="20" spans="1:15" ht="48.75" customHeight="1">
      <c r="A20" s="11" t="s">
        <v>205</v>
      </c>
      <c r="B20" s="3">
        <v>10700000</v>
      </c>
      <c r="C20" s="3">
        <v>11600000</v>
      </c>
      <c r="D20" s="3">
        <v>12400000</v>
      </c>
      <c r="E20" s="3">
        <v>13200000</v>
      </c>
      <c r="F20" s="3">
        <v>13400000</v>
      </c>
      <c r="G20" s="3">
        <v>14300000</v>
      </c>
      <c r="H20" s="176"/>
      <c r="I20" s="46"/>
      <c r="J20" s="150"/>
      <c r="K20" s="50" t="s">
        <v>139</v>
      </c>
      <c r="L20" s="5" t="s">
        <v>214</v>
      </c>
      <c r="M20" s="88"/>
      <c r="N20" s="87"/>
      <c r="O20" s="87"/>
    </row>
    <row r="21" spans="1:19" ht="30" customHeight="1">
      <c r="A21" s="72" t="s">
        <v>162</v>
      </c>
      <c r="B21" s="28">
        <f aca="true" t="shared" si="1" ref="B21:G21">SUM(B19:B20)</f>
        <v>64000000</v>
      </c>
      <c r="C21" s="28">
        <f t="shared" si="1"/>
        <v>69500000</v>
      </c>
      <c r="D21" s="28">
        <f t="shared" si="1"/>
        <v>74700000</v>
      </c>
      <c r="E21" s="28">
        <f t="shared" si="1"/>
        <v>80900000</v>
      </c>
      <c r="F21" s="28">
        <f t="shared" si="1"/>
        <v>82100000</v>
      </c>
      <c r="G21" s="28">
        <f t="shared" si="1"/>
        <v>86200000</v>
      </c>
      <c r="H21" s="176"/>
      <c r="I21" s="118"/>
      <c r="J21" s="150" t="s">
        <v>50</v>
      </c>
      <c r="L21" s="5" t="s">
        <v>214</v>
      </c>
      <c r="M21" s="88" t="s">
        <v>43</v>
      </c>
      <c r="N21" s="28">
        <v>86200000</v>
      </c>
      <c r="O21" s="88" t="s">
        <v>43</v>
      </c>
      <c r="P21" s="28">
        <v>86200000</v>
      </c>
      <c r="Q21" s="28">
        <v>86200000</v>
      </c>
      <c r="R21" s="169" t="s">
        <v>175</v>
      </c>
      <c r="S21" s="28">
        <v>86200000</v>
      </c>
    </row>
    <row r="22" spans="1:19" ht="30" customHeight="1">
      <c r="A22" s="72" t="s">
        <v>157</v>
      </c>
      <c r="B22" s="3">
        <v>40700000</v>
      </c>
      <c r="C22" s="3">
        <v>42900000</v>
      </c>
      <c r="D22" s="3">
        <v>40700000</v>
      </c>
      <c r="E22" s="3">
        <v>47600000</v>
      </c>
      <c r="F22" s="28">
        <v>51600000</v>
      </c>
      <c r="G22" s="29">
        <v>54700000</v>
      </c>
      <c r="H22" s="178"/>
      <c r="I22" s="116"/>
      <c r="J22" s="149" t="s">
        <v>51</v>
      </c>
      <c r="L22" s="5"/>
      <c r="M22" s="88" t="s">
        <v>43</v>
      </c>
      <c r="N22" s="29">
        <v>54700000</v>
      </c>
      <c r="O22" s="88" t="s">
        <v>43</v>
      </c>
      <c r="P22" s="29">
        <v>54700000</v>
      </c>
      <c r="Q22" s="29">
        <v>54700000</v>
      </c>
      <c r="R22" s="169" t="s">
        <v>175</v>
      </c>
      <c r="S22" s="29">
        <v>54700000</v>
      </c>
    </row>
    <row r="23" spans="1:19" s="31" customFormat="1" ht="30" customHeight="1">
      <c r="A23" s="73" t="s">
        <v>163</v>
      </c>
      <c r="B23" s="33">
        <f aca="true" t="shared" si="2" ref="B23:G23">B3+B4+B5+B6+B7+B15+B21+B22</f>
        <v>209634068</v>
      </c>
      <c r="C23" s="33">
        <f t="shared" si="2"/>
        <v>224111349</v>
      </c>
      <c r="D23" s="33">
        <f t="shared" si="2"/>
        <v>228394286</v>
      </c>
      <c r="E23" s="33">
        <f t="shared" si="2"/>
        <v>240879045</v>
      </c>
      <c r="F23" s="33">
        <f t="shared" si="2"/>
        <v>247158426</v>
      </c>
      <c r="G23" s="33">
        <f t="shared" si="2"/>
        <v>259269147</v>
      </c>
      <c r="H23" s="174"/>
      <c r="I23" s="119"/>
      <c r="J23" s="144"/>
      <c r="K23" s="54"/>
      <c r="M23" s="90"/>
      <c r="N23" s="90"/>
      <c r="O23" s="90"/>
      <c r="P23" s="90">
        <f>P7+P13+P15+P16+P17+P21+P22</f>
        <v>521540000</v>
      </c>
      <c r="Q23" s="90">
        <f>Q7+Q13+Q15+Q16+Q17+Q21+Q22</f>
        <v>521600000</v>
      </c>
      <c r="R23" s="170"/>
      <c r="S23" s="90">
        <f>S7+S15+S16+S17+S21+S22</f>
        <v>946800000</v>
      </c>
    </row>
    <row r="24" spans="1:17" ht="21.75" customHeight="1">
      <c r="A24" s="6"/>
      <c r="B24" s="47"/>
      <c r="C24" s="40"/>
      <c r="D24" s="40"/>
      <c r="E24" s="40"/>
      <c r="F24" s="40"/>
      <c r="G24" s="15"/>
      <c r="H24" s="180"/>
      <c r="I24" s="15"/>
      <c r="J24" s="154"/>
      <c r="K24" s="52"/>
      <c r="M24" s="88"/>
      <c r="P24" s="88">
        <f>P23-G23</f>
        <v>262270853</v>
      </c>
      <c r="Q24" s="88">
        <v>255070853</v>
      </c>
    </row>
    <row r="25" spans="1:13" ht="15">
      <c r="A25" s="9"/>
      <c r="B25" s="225" t="s">
        <v>72</v>
      </c>
      <c r="C25" s="226"/>
      <c r="D25" s="226"/>
      <c r="E25" s="226"/>
      <c r="F25" s="226"/>
      <c r="G25" s="226"/>
      <c r="H25" s="174"/>
      <c r="I25" s="112"/>
      <c r="J25" s="144"/>
      <c r="M25" s="88"/>
    </row>
    <row r="26" spans="1:21" s="44" customFormat="1" ht="93.75" customHeight="1">
      <c r="A26" s="200" t="s">
        <v>196</v>
      </c>
      <c r="B26" s="49">
        <v>87118.96</v>
      </c>
      <c r="C26" s="49">
        <v>102961.75</v>
      </c>
      <c r="D26" s="49">
        <v>140723.14</v>
      </c>
      <c r="E26" s="49">
        <v>265171.44</v>
      </c>
      <c r="F26" s="49">
        <v>381781.53</v>
      </c>
      <c r="G26" s="44">
        <v>570000</v>
      </c>
      <c r="H26" s="181"/>
      <c r="I26" s="50" t="s">
        <v>144</v>
      </c>
      <c r="J26" s="155" t="s">
        <v>77</v>
      </c>
      <c r="K26" s="50" t="s">
        <v>3</v>
      </c>
      <c r="L26" s="51" t="s">
        <v>212</v>
      </c>
      <c r="M26" s="88"/>
      <c r="N26" s="50">
        <f>1.5*N25</f>
        <v>0</v>
      </c>
      <c r="O26" s="170" t="s">
        <v>146</v>
      </c>
      <c r="P26" s="50">
        <f>G26*3</f>
        <v>1710000</v>
      </c>
      <c r="Q26" s="50">
        <v>1710000</v>
      </c>
      <c r="S26" s="50">
        <v>1710000</v>
      </c>
      <c r="U26" s="50"/>
    </row>
    <row r="27" spans="1:19" s="44" customFormat="1" ht="27.75" customHeight="1">
      <c r="A27" s="200" t="s">
        <v>128</v>
      </c>
      <c r="B27" s="49"/>
      <c r="C27" s="49"/>
      <c r="D27" s="131">
        <v>36058</v>
      </c>
      <c r="E27" s="131">
        <v>198291</v>
      </c>
      <c r="F27" s="131">
        <v>318735</v>
      </c>
      <c r="G27" s="131">
        <v>318735</v>
      </c>
      <c r="I27" s="220" t="s">
        <v>62</v>
      </c>
      <c r="J27" s="156" t="s">
        <v>138</v>
      </c>
      <c r="K27" s="50"/>
      <c r="L27" s="51"/>
      <c r="M27" s="88"/>
      <c r="N27" s="88"/>
      <c r="O27" s="170" t="s">
        <v>146</v>
      </c>
      <c r="P27" s="50">
        <f>F27*3</f>
        <v>956205</v>
      </c>
      <c r="Q27" s="50">
        <v>956205</v>
      </c>
      <c r="S27" s="50">
        <v>956205</v>
      </c>
    </row>
    <row r="28" spans="1:19" s="44" customFormat="1" ht="48" customHeight="1">
      <c r="A28" s="200" t="s">
        <v>32</v>
      </c>
      <c r="B28" s="206"/>
      <c r="C28" s="206"/>
      <c r="D28" s="207"/>
      <c r="E28" s="207"/>
      <c r="F28" s="208"/>
      <c r="G28" s="44">
        <v>1</v>
      </c>
      <c r="I28" s="182" t="s">
        <v>65</v>
      </c>
      <c r="J28" s="204">
        <v>0</v>
      </c>
      <c r="K28" s="50"/>
      <c r="L28" s="51"/>
      <c r="M28" s="88"/>
      <c r="N28" s="88"/>
      <c r="O28" s="156" t="s">
        <v>92</v>
      </c>
      <c r="P28" s="132">
        <v>87831410</v>
      </c>
      <c r="Q28" s="132">
        <v>87831410</v>
      </c>
      <c r="R28" s="169"/>
      <c r="S28" s="132">
        <v>87831410</v>
      </c>
    </row>
    <row r="29" spans="1:19" s="44" customFormat="1" ht="27.75" customHeight="1">
      <c r="A29" s="209" t="s">
        <v>7</v>
      </c>
      <c r="B29" s="3">
        <f aca="true" t="shared" si="3" ref="B29:G29">SUM(B26:B28)</f>
        <v>87118.96</v>
      </c>
      <c r="C29" s="3">
        <f t="shared" si="3"/>
        <v>102961.75</v>
      </c>
      <c r="D29" s="3">
        <f t="shared" si="3"/>
        <v>176781.14</v>
      </c>
      <c r="E29" s="3">
        <f t="shared" si="3"/>
        <v>463462.44</v>
      </c>
      <c r="F29" s="3">
        <f t="shared" si="3"/>
        <v>700516.53</v>
      </c>
      <c r="G29" s="3">
        <f t="shared" si="3"/>
        <v>888736</v>
      </c>
      <c r="H29" s="182"/>
      <c r="I29" s="120"/>
      <c r="K29" s="50"/>
      <c r="L29" s="51"/>
      <c r="M29" s="88"/>
      <c r="N29" s="88"/>
      <c r="O29" s="156"/>
      <c r="P29" s="199">
        <f>SUM(P26:P28)</f>
        <v>90497615</v>
      </c>
      <c r="Q29" s="199">
        <v>90497615</v>
      </c>
      <c r="R29" s="169"/>
      <c r="S29" s="199">
        <v>90497615</v>
      </c>
    </row>
    <row r="30" spans="1:13" ht="15">
      <c r="A30" s="4" t="s">
        <v>199</v>
      </c>
      <c r="B30" s="97"/>
      <c r="C30" s="98"/>
      <c r="D30" s="98"/>
      <c r="E30" s="98"/>
      <c r="F30" s="98"/>
      <c r="G30" s="13" t="s">
        <v>173</v>
      </c>
      <c r="H30" s="183"/>
      <c r="I30" s="121"/>
      <c r="J30" s="150"/>
      <c r="L30" s="1"/>
      <c r="M30" s="88"/>
    </row>
    <row r="31" spans="1:17" ht="27.75">
      <c r="A31" s="99" t="s">
        <v>97</v>
      </c>
      <c r="B31" s="42">
        <v>164115.47</v>
      </c>
      <c r="C31" s="42">
        <v>171557.34</v>
      </c>
      <c r="D31" s="42">
        <v>60934.47</v>
      </c>
      <c r="E31" s="42">
        <v>131470.88</v>
      </c>
      <c r="F31" s="42">
        <v>153575.75</v>
      </c>
      <c r="G31" s="14">
        <v>153575.75</v>
      </c>
      <c r="H31" s="184"/>
      <c r="I31" s="122"/>
      <c r="J31" s="157"/>
      <c r="L31" s="1" t="s">
        <v>233</v>
      </c>
      <c r="M31" s="88"/>
      <c r="P31" s="218">
        <v>307151</v>
      </c>
      <c r="Q31" s="218">
        <v>307151</v>
      </c>
    </row>
    <row r="32" spans="1:17" ht="27.75">
      <c r="A32" s="99" t="s">
        <v>220</v>
      </c>
      <c r="B32" s="42">
        <v>182521.62</v>
      </c>
      <c r="C32" s="42">
        <v>189130.17</v>
      </c>
      <c r="D32" s="42">
        <v>164147.62</v>
      </c>
      <c r="E32" s="42">
        <v>147070.59</v>
      </c>
      <c r="F32" s="42">
        <v>207098.79</v>
      </c>
      <c r="G32" s="14">
        <v>159457.57</v>
      </c>
      <c r="H32" s="184"/>
      <c r="I32" s="122"/>
      <c r="J32" s="157"/>
      <c r="K32" s="50" t="s">
        <v>174</v>
      </c>
      <c r="L32" s="1" t="s">
        <v>233</v>
      </c>
      <c r="M32" s="88"/>
      <c r="P32" s="218">
        <v>248518.55</v>
      </c>
      <c r="Q32" s="218">
        <v>248518.55</v>
      </c>
    </row>
    <row r="33" spans="1:17" ht="27.75" customHeight="1">
      <c r="A33" s="210" t="s">
        <v>73</v>
      </c>
      <c r="B33" s="43">
        <f aca="true" t="shared" si="4" ref="B33:G33">SUM(B31:B32)</f>
        <v>346637.08999999997</v>
      </c>
      <c r="C33" s="43">
        <f t="shared" si="4"/>
        <v>360687.51</v>
      </c>
      <c r="D33" s="43">
        <f t="shared" si="4"/>
        <v>225082.09</v>
      </c>
      <c r="E33" s="43">
        <f t="shared" si="4"/>
        <v>278541.47</v>
      </c>
      <c r="F33" s="43">
        <f t="shared" si="4"/>
        <v>360674.54000000004</v>
      </c>
      <c r="G33" s="43">
        <f t="shared" si="4"/>
        <v>313033.32</v>
      </c>
      <c r="H33" s="185"/>
      <c r="I33" s="123"/>
      <c r="J33" s="158"/>
      <c r="K33" s="50" t="s">
        <v>174</v>
      </c>
      <c r="L33" s="1" t="s">
        <v>233</v>
      </c>
      <c r="M33" s="88"/>
      <c r="P33" s="88">
        <f>SUM(P31:P32)</f>
        <v>555669.55</v>
      </c>
      <c r="Q33" s="88">
        <v>555669.55</v>
      </c>
    </row>
    <row r="34" spans="1:19" ht="27.75" customHeight="1">
      <c r="A34" s="38" t="s">
        <v>164</v>
      </c>
      <c r="B34" s="36">
        <f aca="true" t="shared" si="5" ref="B34:G34">B29+B33</f>
        <v>433756.05</v>
      </c>
      <c r="C34" s="36">
        <f t="shared" si="5"/>
        <v>463649.26</v>
      </c>
      <c r="D34" s="36">
        <f t="shared" si="5"/>
        <v>401863.23</v>
      </c>
      <c r="E34" s="36">
        <f t="shared" si="5"/>
        <v>742003.9099999999</v>
      </c>
      <c r="F34" s="36">
        <f t="shared" si="5"/>
        <v>1061191.07</v>
      </c>
      <c r="G34" s="36">
        <f t="shared" si="5"/>
        <v>1201769.32</v>
      </c>
      <c r="H34" s="186"/>
      <c r="I34" s="124"/>
      <c r="J34" s="147"/>
      <c r="L34" s="1"/>
      <c r="M34" s="88"/>
      <c r="P34" s="88">
        <f>SUM(P29+P33)</f>
        <v>91053284.55</v>
      </c>
      <c r="Q34" s="88">
        <v>91053284.55</v>
      </c>
      <c r="S34" s="95">
        <v>91053284.55</v>
      </c>
    </row>
    <row r="35" spans="1:13" ht="12">
      <c r="A35" s="8"/>
      <c r="M35" s="88"/>
    </row>
    <row r="36" spans="1:15" ht="15">
      <c r="A36" s="8"/>
      <c r="B36" s="225" t="s">
        <v>14</v>
      </c>
      <c r="C36" s="225"/>
      <c r="D36" s="225"/>
      <c r="E36" s="225"/>
      <c r="F36" s="225"/>
      <c r="G36" s="225"/>
      <c r="H36" s="188" t="s">
        <v>90</v>
      </c>
      <c r="I36" s="138" t="s">
        <v>89</v>
      </c>
      <c r="J36" s="145"/>
      <c r="L36" s="12" t="s">
        <v>176</v>
      </c>
      <c r="M36" s="88"/>
      <c r="N36" s="91"/>
      <c r="O36" s="91"/>
    </row>
    <row r="37" spans="1:20" ht="78">
      <c r="A37" s="71" t="s">
        <v>75</v>
      </c>
      <c r="B37" s="45">
        <v>2207805</v>
      </c>
      <c r="C37" s="45">
        <v>2599374</v>
      </c>
      <c r="D37" s="45">
        <v>3052700</v>
      </c>
      <c r="E37" s="45">
        <v>2765289</v>
      </c>
      <c r="F37" s="45">
        <v>3199289</v>
      </c>
      <c r="G37" s="45">
        <v>3243041</v>
      </c>
      <c r="H37" s="176">
        <f>G37/6</f>
        <v>540506.8333333334</v>
      </c>
      <c r="I37" s="176">
        <f>H37*2000</f>
        <v>1081013666.6666667</v>
      </c>
      <c r="J37" s="150" t="s">
        <v>52</v>
      </c>
      <c r="K37" s="50" t="s">
        <v>159</v>
      </c>
      <c r="L37" s="12" t="s">
        <v>176</v>
      </c>
      <c r="M37" s="10" t="s">
        <v>221</v>
      </c>
      <c r="N37" s="92">
        <v>5188865.6</v>
      </c>
      <c r="O37" s="10" t="s">
        <v>221</v>
      </c>
      <c r="P37" s="92">
        <f>5188865.6+144135156</f>
        <v>149324021.6</v>
      </c>
      <c r="Q37" s="92">
        <v>149324021.6</v>
      </c>
      <c r="R37" s="10" t="s">
        <v>118</v>
      </c>
      <c r="T37" s="217" t="s">
        <v>91</v>
      </c>
    </row>
    <row r="38" spans="1:20" ht="13.5">
      <c r="A38" s="71" t="s">
        <v>9</v>
      </c>
      <c r="B38" s="41">
        <v>443609.05</v>
      </c>
      <c r="C38" s="135">
        <v>273404.16</v>
      </c>
      <c r="D38" s="135">
        <v>376307.4</v>
      </c>
      <c r="E38" s="135">
        <v>245940.1</v>
      </c>
      <c r="F38" s="135">
        <v>277920.29</v>
      </c>
      <c r="G38" s="135">
        <v>273404.16</v>
      </c>
      <c r="H38" s="182">
        <f>I37/15</f>
        <v>72067577.77777778</v>
      </c>
      <c r="I38" s="134" t="s">
        <v>88</v>
      </c>
      <c r="J38" s="149" t="s">
        <v>145</v>
      </c>
      <c r="K38" s="50" t="s">
        <v>10</v>
      </c>
      <c r="L38" s="12" t="s">
        <v>176</v>
      </c>
      <c r="M38" s="88"/>
      <c r="N38" s="91"/>
      <c r="O38" s="91"/>
      <c r="P38" s="91">
        <f>G38*2</f>
        <v>546808.32</v>
      </c>
      <c r="Q38" s="91">
        <v>546808.32</v>
      </c>
      <c r="T38" s="44">
        <f>2*H38</f>
        <v>144135155.55555555</v>
      </c>
    </row>
    <row r="39" spans="1:18" ht="45">
      <c r="A39" s="71" t="s">
        <v>11</v>
      </c>
      <c r="B39" s="41">
        <v>3955898</v>
      </c>
      <c r="C39" s="41">
        <v>3999099</v>
      </c>
      <c r="D39" s="41">
        <v>3967028</v>
      </c>
      <c r="E39" s="41">
        <v>4351115</v>
      </c>
      <c r="F39" s="41">
        <v>4115480</v>
      </c>
      <c r="G39" s="41">
        <v>2385227</v>
      </c>
      <c r="H39" s="176"/>
      <c r="I39" s="125"/>
      <c r="J39" s="150" t="s">
        <v>167</v>
      </c>
      <c r="K39" s="50" t="s">
        <v>12</v>
      </c>
      <c r="L39" s="12" t="s">
        <v>176</v>
      </c>
      <c r="M39" s="88" t="s">
        <v>98</v>
      </c>
      <c r="N39" s="91">
        <v>4770454</v>
      </c>
      <c r="O39" s="91" t="s">
        <v>98</v>
      </c>
      <c r="P39" s="91">
        <v>4770454</v>
      </c>
      <c r="Q39" s="91">
        <v>4770454</v>
      </c>
      <c r="R39" s="91" t="s">
        <v>98</v>
      </c>
    </row>
    <row r="40" spans="1:17" ht="48" customHeight="1">
      <c r="A40" s="71" t="s">
        <v>165</v>
      </c>
      <c r="B40" s="3">
        <v>370543</v>
      </c>
      <c r="C40" s="3">
        <v>361870</v>
      </c>
      <c r="D40" s="3">
        <v>361308</v>
      </c>
      <c r="E40" s="3">
        <v>366134</v>
      </c>
      <c r="F40" s="3">
        <v>364060</v>
      </c>
      <c r="G40" s="28" t="s">
        <v>13</v>
      </c>
      <c r="H40" s="176"/>
      <c r="I40" s="118"/>
      <c r="J40" s="150" t="s">
        <v>166</v>
      </c>
      <c r="K40" s="50" t="s">
        <v>12</v>
      </c>
      <c r="L40" s="12" t="s">
        <v>176</v>
      </c>
      <c r="M40" s="88" t="s">
        <v>175</v>
      </c>
      <c r="N40" s="91">
        <v>364060</v>
      </c>
      <c r="O40" s="91" t="s">
        <v>175</v>
      </c>
      <c r="P40" s="91">
        <v>364060</v>
      </c>
      <c r="Q40" s="91">
        <v>364060</v>
      </c>
    </row>
    <row r="41" spans="1:19" s="96" customFormat="1" ht="15">
      <c r="A41" s="39" t="s">
        <v>194</v>
      </c>
      <c r="B41" s="34">
        <f aca="true" t="shared" si="6" ref="B41:G41">SUM(B37:B40)</f>
        <v>6977855.05</v>
      </c>
      <c r="C41" s="34">
        <f t="shared" si="6"/>
        <v>7233747.16</v>
      </c>
      <c r="D41" s="34">
        <f t="shared" si="6"/>
        <v>7757343.4</v>
      </c>
      <c r="E41" s="34">
        <f t="shared" si="6"/>
        <v>7728478.1</v>
      </c>
      <c r="F41" s="34">
        <f t="shared" si="6"/>
        <v>7956749.29</v>
      </c>
      <c r="G41" s="34">
        <f t="shared" si="6"/>
        <v>5901672.16</v>
      </c>
      <c r="H41" s="189"/>
      <c r="I41" s="126"/>
      <c r="J41" s="144"/>
      <c r="K41" s="70"/>
      <c r="L41" s="93"/>
      <c r="M41" s="95"/>
      <c r="N41" s="94">
        <f>SUM(N37:N40)</f>
        <v>10323379.6</v>
      </c>
      <c r="O41" s="94"/>
      <c r="P41" s="94">
        <f>SUM(P37:P40)</f>
        <v>155005343.92</v>
      </c>
      <c r="Q41" s="94">
        <v>155005343.92</v>
      </c>
      <c r="R41" s="171"/>
      <c r="S41" s="95">
        <v>155005343.92</v>
      </c>
    </row>
    <row r="42" spans="1:19" s="96" customFormat="1" ht="15">
      <c r="A42" s="143"/>
      <c r="B42" s="126"/>
      <c r="C42" s="126"/>
      <c r="D42" s="126"/>
      <c r="E42" s="126"/>
      <c r="F42" s="126"/>
      <c r="G42" s="126"/>
      <c r="H42" s="189"/>
      <c r="I42" s="126"/>
      <c r="J42" s="144"/>
      <c r="K42" s="70"/>
      <c r="L42" s="93"/>
      <c r="M42" s="95"/>
      <c r="N42" s="94"/>
      <c r="O42" s="94"/>
      <c r="P42" s="95"/>
      <c r="Q42" s="95"/>
      <c r="R42" s="171"/>
      <c r="S42" s="95"/>
    </row>
    <row r="43" spans="1:19" s="96" customFormat="1" ht="15">
      <c r="A43" s="6"/>
      <c r="B43" s="228" t="s">
        <v>217</v>
      </c>
      <c r="C43" s="228"/>
      <c r="D43" s="228"/>
      <c r="E43" s="228"/>
      <c r="F43" s="228"/>
      <c r="G43" s="228"/>
      <c r="H43" s="190"/>
      <c r="I43" s="126"/>
      <c r="J43" s="144"/>
      <c r="K43" s="70"/>
      <c r="L43" s="93"/>
      <c r="M43" s="95"/>
      <c r="N43" s="94"/>
      <c r="O43" s="94"/>
      <c r="P43" s="95"/>
      <c r="Q43" s="95"/>
      <c r="R43" s="171"/>
      <c r="S43" s="95"/>
    </row>
    <row r="44" spans="1:19" s="96" customFormat="1" ht="42.75">
      <c r="A44" s="205" t="s">
        <v>115</v>
      </c>
      <c r="B44" s="136"/>
      <c r="C44" s="136"/>
      <c r="D44" s="136"/>
      <c r="E44" s="136"/>
      <c r="F44" s="136"/>
      <c r="G44" s="141">
        <v>727500</v>
      </c>
      <c r="H44" s="191">
        <v>9700</v>
      </c>
      <c r="I44" s="126" t="s">
        <v>45</v>
      </c>
      <c r="J44" s="144" t="s">
        <v>151</v>
      </c>
      <c r="K44" s="212" t="s">
        <v>222</v>
      </c>
      <c r="L44" s="213" t="s">
        <v>225</v>
      </c>
      <c r="M44" s="95" t="s">
        <v>69</v>
      </c>
      <c r="N44" s="167">
        <v>1455000</v>
      </c>
      <c r="O44" s="94" t="s">
        <v>63</v>
      </c>
      <c r="P44" s="33">
        <f>N44*2</f>
        <v>2910000</v>
      </c>
      <c r="Q44" s="33">
        <v>2910000</v>
      </c>
      <c r="R44" s="172" t="s">
        <v>63</v>
      </c>
      <c r="S44" s="33">
        <v>2910000</v>
      </c>
    </row>
    <row r="45" spans="1:19" s="96" customFormat="1" ht="72.75" customHeight="1">
      <c r="A45" s="71" t="s">
        <v>116</v>
      </c>
      <c r="B45" s="136"/>
      <c r="C45" s="136"/>
      <c r="D45" s="136"/>
      <c r="E45" s="136"/>
      <c r="F45" s="141">
        <v>41000</v>
      </c>
      <c r="G45" s="141">
        <v>41000</v>
      </c>
      <c r="H45" s="174"/>
      <c r="I45" s="142" t="s">
        <v>158</v>
      </c>
      <c r="J45" s="214" t="s">
        <v>218</v>
      </c>
      <c r="K45" s="212" t="s">
        <v>223</v>
      </c>
      <c r="L45" s="213" t="s">
        <v>225</v>
      </c>
      <c r="M45" s="95" t="s">
        <v>69</v>
      </c>
      <c r="N45" s="167">
        <v>82000</v>
      </c>
      <c r="O45" s="94" t="s">
        <v>69</v>
      </c>
      <c r="P45" s="33">
        <v>82000</v>
      </c>
      <c r="Q45" s="33">
        <v>82000</v>
      </c>
      <c r="R45" s="172" t="s">
        <v>69</v>
      </c>
      <c r="S45" s="33">
        <v>264000</v>
      </c>
    </row>
    <row r="46" spans="1:19" s="96" customFormat="1" ht="39" customHeight="1">
      <c r="A46" s="200" t="s">
        <v>71</v>
      </c>
      <c r="B46" s="136"/>
      <c r="C46" s="136"/>
      <c r="D46" s="136"/>
      <c r="E46" s="136"/>
      <c r="F46" s="141">
        <v>136000</v>
      </c>
      <c r="G46" s="141">
        <v>136000</v>
      </c>
      <c r="H46" s="174"/>
      <c r="I46" s="142" t="s">
        <v>158</v>
      </c>
      <c r="J46" s="144" t="s">
        <v>152</v>
      </c>
      <c r="K46" s="212" t="s">
        <v>224</v>
      </c>
      <c r="L46" s="213" t="s">
        <v>225</v>
      </c>
      <c r="M46" s="95"/>
      <c r="N46" s="167">
        <v>156000</v>
      </c>
      <c r="O46" s="94"/>
      <c r="P46" s="33">
        <v>156000</v>
      </c>
      <c r="Q46" s="33">
        <v>156000</v>
      </c>
      <c r="R46" s="172" t="s">
        <v>169</v>
      </c>
      <c r="S46" s="33">
        <v>312000</v>
      </c>
    </row>
    <row r="47" spans="1:19" s="96" customFormat="1" ht="49.5" customHeight="1">
      <c r="A47" s="200" t="s">
        <v>190</v>
      </c>
      <c r="B47" s="136"/>
      <c r="C47" s="136"/>
      <c r="D47" s="136"/>
      <c r="E47" s="136"/>
      <c r="F47" s="136"/>
      <c r="G47" s="141">
        <v>27600</v>
      </c>
      <c r="H47" s="189">
        <v>53000</v>
      </c>
      <c r="I47" s="142" t="s">
        <v>158</v>
      </c>
      <c r="J47" s="144" t="s">
        <v>61</v>
      </c>
      <c r="K47" s="212" t="s">
        <v>223</v>
      </c>
      <c r="L47" s="213" t="s">
        <v>225</v>
      </c>
      <c r="M47" s="95" t="s">
        <v>69</v>
      </c>
      <c r="N47" s="167">
        <v>55200</v>
      </c>
      <c r="O47" s="94" t="s">
        <v>69</v>
      </c>
      <c r="P47" s="33">
        <v>55200</v>
      </c>
      <c r="Q47" s="33">
        <v>55200</v>
      </c>
      <c r="R47" s="172" t="s">
        <v>69</v>
      </c>
      <c r="S47" s="33">
        <v>110400</v>
      </c>
    </row>
    <row r="48" spans="1:19" s="96" customFormat="1" ht="27" customHeight="1">
      <c r="A48" s="198" t="s">
        <v>216</v>
      </c>
      <c r="B48" s="136"/>
      <c r="C48" s="136"/>
      <c r="D48" s="136"/>
      <c r="E48" s="136"/>
      <c r="F48" s="33">
        <f>SUM(F44:F46)</f>
        <v>177000</v>
      </c>
      <c r="G48" s="33">
        <f>SUM(G44:G47)</f>
        <v>932100</v>
      </c>
      <c r="H48" s="174"/>
      <c r="I48" s="142" t="s">
        <v>158</v>
      </c>
      <c r="J48" s="144"/>
      <c r="K48" s="70"/>
      <c r="L48" s="93"/>
      <c r="M48" s="95"/>
      <c r="N48" s="167">
        <f>SUM(N44:N46)</f>
        <v>1693000</v>
      </c>
      <c r="O48" s="94"/>
      <c r="P48" s="33">
        <f>SUM(P44:P46)</f>
        <v>3148000</v>
      </c>
      <c r="Q48" s="33">
        <v>1693000</v>
      </c>
      <c r="R48" s="172"/>
      <c r="S48" s="33">
        <f>SUM(S44:S46)</f>
        <v>3486000</v>
      </c>
    </row>
    <row r="49" spans="1:13" ht="12">
      <c r="A49" s="137"/>
      <c r="M49" s="88"/>
    </row>
    <row r="50" spans="1:13" ht="15.75" customHeight="1">
      <c r="A50" s="9"/>
      <c r="B50" s="223" t="s">
        <v>140</v>
      </c>
      <c r="C50" s="227"/>
      <c r="D50" s="227"/>
      <c r="E50" s="227"/>
      <c r="F50" s="227"/>
      <c r="G50" s="227"/>
      <c r="H50" s="174"/>
      <c r="I50" s="110"/>
      <c r="J50" s="144"/>
      <c r="L50" s="10" t="s">
        <v>187</v>
      </c>
      <c r="M50" s="88"/>
    </row>
    <row r="51" spans="1:17" ht="37.5" customHeight="1">
      <c r="A51" s="201" t="s">
        <v>142</v>
      </c>
      <c r="B51" s="48" t="s">
        <v>219</v>
      </c>
      <c r="C51" s="48" t="s">
        <v>219</v>
      </c>
      <c r="D51" s="3">
        <v>616737</v>
      </c>
      <c r="E51" s="3">
        <v>690921.7</v>
      </c>
      <c r="F51" s="3">
        <v>487607</v>
      </c>
      <c r="G51" s="17">
        <v>404155</v>
      </c>
      <c r="H51" s="192"/>
      <c r="I51" s="18"/>
      <c r="J51" s="161" t="s">
        <v>202</v>
      </c>
      <c r="K51" s="55" t="s">
        <v>191</v>
      </c>
      <c r="L51" s="10" t="s">
        <v>187</v>
      </c>
      <c r="M51" s="88"/>
      <c r="P51" s="88">
        <f>G51</f>
        <v>404155</v>
      </c>
      <c r="Q51" s="88">
        <v>404155</v>
      </c>
    </row>
    <row r="52" spans="1:17" ht="51" customHeight="1">
      <c r="A52" s="201" t="s">
        <v>112</v>
      </c>
      <c r="B52" s="3">
        <v>928743</v>
      </c>
      <c r="C52" s="3">
        <v>1729903</v>
      </c>
      <c r="D52" s="3">
        <v>2010081</v>
      </c>
      <c r="E52" s="3">
        <v>1915651</v>
      </c>
      <c r="F52" s="3">
        <v>2672174</v>
      </c>
      <c r="G52" s="17">
        <v>4288132</v>
      </c>
      <c r="H52" s="192"/>
      <c r="I52" s="18"/>
      <c r="J52" s="161" t="s">
        <v>201</v>
      </c>
      <c r="K52" s="55" t="s">
        <v>192</v>
      </c>
      <c r="L52" s="10" t="s">
        <v>187</v>
      </c>
      <c r="M52" s="88"/>
      <c r="P52" s="88">
        <f>G52</f>
        <v>4288132</v>
      </c>
      <c r="Q52" s="88">
        <v>4288132</v>
      </c>
    </row>
    <row r="53" spans="1:17" ht="27" customHeight="1">
      <c r="A53" s="201" t="s">
        <v>198</v>
      </c>
      <c r="B53" s="3">
        <v>493200000</v>
      </c>
      <c r="C53" s="3">
        <v>527900000</v>
      </c>
      <c r="D53" s="3">
        <v>580400000</v>
      </c>
      <c r="E53" s="3">
        <v>617600000</v>
      </c>
      <c r="F53" s="3">
        <v>687600000</v>
      </c>
      <c r="G53" s="84">
        <v>741600000</v>
      </c>
      <c r="H53" s="203">
        <f>G53/0.0154</f>
        <v>48155844155.844154</v>
      </c>
      <c r="I53" s="127"/>
      <c r="J53" s="164">
        <v>0.0154</v>
      </c>
      <c r="K53" s="55" t="s">
        <v>193</v>
      </c>
      <c r="L53" s="10"/>
      <c r="M53" s="88"/>
      <c r="P53" s="88">
        <f>G53</f>
        <v>741600000</v>
      </c>
      <c r="Q53" s="88">
        <v>741600000</v>
      </c>
    </row>
    <row r="54" spans="1:20" ht="15">
      <c r="A54" s="74" t="s">
        <v>155</v>
      </c>
      <c r="B54" s="3"/>
      <c r="C54" s="3"/>
      <c r="D54" s="3"/>
      <c r="E54" s="3"/>
      <c r="F54" s="3"/>
      <c r="G54" s="60">
        <f>0.31*G53</f>
        <v>229896000</v>
      </c>
      <c r="H54" s="203">
        <f>G54/0.0154</f>
        <v>14928311688.311687</v>
      </c>
      <c r="J54" s="164">
        <v>0.0154</v>
      </c>
      <c r="K54" s="55" t="s">
        <v>76</v>
      </c>
      <c r="L54" s="10"/>
      <c r="M54" s="88"/>
      <c r="S54" s="95">
        <f>T54*H54</f>
        <v>1433117922.077922</v>
      </c>
      <c r="T54" s="221">
        <v>0.096</v>
      </c>
    </row>
    <row r="55" spans="1:13" ht="15">
      <c r="A55" s="74" t="s">
        <v>154</v>
      </c>
      <c r="B55" s="3"/>
      <c r="C55" s="3"/>
      <c r="D55" s="3"/>
      <c r="E55" s="3"/>
      <c r="F55" s="3"/>
      <c r="G55" s="60">
        <f>0.69*G53</f>
        <v>511703999.99999994</v>
      </c>
      <c r="H55" s="203">
        <f>G55/0.0154</f>
        <v>33227532467.532463</v>
      </c>
      <c r="J55" s="164">
        <v>0.0154</v>
      </c>
      <c r="K55" s="55" t="s">
        <v>76</v>
      </c>
      <c r="L55" s="10"/>
      <c r="M55" s="88"/>
    </row>
    <row r="56" spans="1:17" ht="24">
      <c r="A56" s="201" t="s">
        <v>215</v>
      </c>
      <c r="B56" s="3"/>
      <c r="C56" s="3"/>
      <c r="D56" s="3"/>
      <c r="E56" s="3"/>
      <c r="F56" s="44">
        <v>3835291</v>
      </c>
      <c r="G56" s="17">
        <f>G53*F57</f>
        <v>4136491.8638743456</v>
      </c>
      <c r="H56" s="192"/>
      <c r="J56" s="164">
        <v>0.0154</v>
      </c>
      <c r="K56" s="55" t="s">
        <v>48</v>
      </c>
      <c r="L56" s="10"/>
      <c r="M56" s="88"/>
      <c r="P56" s="88">
        <f>G56</f>
        <v>4136491.8638743456</v>
      </c>
      <c r="Q56" s="88">
        <v>4136491.8638743456</v>
      </c>
    </row>
    <row r="57" spans="1:17" ht="28.5" customHeight="1">
      <c r="A57" s="74" t="s">
        <v>64</v>
      </c>
      <c r="B57" s="3"/>
      <c r="C57" s="3"/>
      <c r="D57" s="3"/>
      <c r="E57" s="3"/>
      <c r="F57" s="111">
        <f>F56/F53</f>
        <v>0.0055777937754508435</v>
      </c>
      <c r="G57" s="60">
        <f>G53-G56</f>
        <v>737463508.1361257</v>
      </c>
      <c r="H57" s="127">
        <f>G57/0.0154</f>
        <v>47887240788.060104</v>
      </c>
      <c r="I57" s="202" t="s">
        <v>8</v>
      </c>
      <c r="J57" s="164">
        <v>0.0154</v>
      </c>
      <c r="K57" s="55"/>
      <c r="L57" s="10"/>
      <c r="M57" s="88"/>
      <c r="P57" s="88">
        <f>G57</f>
        <v>737463508.1361257</v>
      </c>
      <c r="Q57" s="88">
        <v>737463508.1361257</v>
      </c>
    </row>
    <row r="58" spans="1:20" ht="27" customHeight="1">
      <c r="A58" s="74" t="s">
        <v>49</v>
      </c>
      <c r="B58" s="3"/>
      <c r="C58" s="3"/>
      <c r="D58" s="3"/>
      <c r="E58" s="3"/>
      <c r="F58" s="3"/>
      <c r="G58" s="17">
        <f>G57*0.31</f>
        <v>228613687.52219898</v>
      </c>
      <c r="H58" s="203">
        <f>G58/0.0154</f>
        <v>14845044644.298634</v>
      </c>
      <c r="I58" s="197">
        <f>G57/H58</f>
        <v>0.04967741935483871</v>
      </c>
      <c r="J58" s="164">
        <v>0.0154</v>
      </c>
      <c r="K58" s="55" t="s">
        <v>35</v>
      </c>
      <c r="L58" s="10"/>
      <c r="M58" s="88"/>
      <c r="P58" s="88">
        <f>G59</f>
        <v>508849820.6139267</v>
      </c>
      <c r="Q58" s="88">
        <v>508849820.6139267</v>
      </c>
      <c r="S58" s="95"/>
      <c r="T58" s="221"/>
    </row>
    <row r="59" spans="1:17" ht="27.75" customHeight="1">
      <c r="A59" s="74" t="s">
        <v>186</v>
      </c>
      <c r="B59" s="3"/>
      <c r="C59" s="3"/>
      <c r="D59" s="3"/>
      <c r="E59" s="3"/>
      <c r="F59" s="3"/>
      <c r="G59" s="17">
        <f>G57*0.69</f>
        <v>508849820.6139267</v>
      </c>
      <c r="H59" s="192"/>
      <c r="I59" s="196">
        <f>H58*I58</f>
        <v>737463508.1361257</v>
      </c>
      <c r="J59" s="164">
        <v>0.0154</v>
      </c>
      <c r="K59" s="55" t="s">
        <v>36</v>
      </c>
      <c r="L59" s="10"/>
      <c r="M59" s="88"/>
      <c r="P59" s="88">
        <f>G58</f>
        <v>228613687.52219898</v>
      </c>
      <c r="Q59" s="88">
        <v>228613687.52219898</v>
      </c>
    </row>
    <row r="60" spans="1:17" ht="72">
      <c r="A60" s="201" t="s">
        <v>141</v>
      </c>
      <c r="B60" s="3">
        <v>19402909.64</v>
      </c>
      <c r="C60" s="3">
        <v>20948233.94</v>
      </c>
      <c r="D60" s="3">
        <v>22745881.27</v>
      </c>
      <c r="E60" s="3">
        <v>26764284.79</v>
      </c>
      <c r="F60" s="3">
        <v>30424662.6</v>
      </c>
      <c r="G60" s="16">
        <v>33951657</v>
      </c>
      <c r="H60" s="192"/>
      <c r="I60" s="128" t="s">
        <v>42</v>
      </c>
      <c r="J60" s="162" t="s">
        <v>200</v>
      </c>
      <c r="K60" s="55" t="s">
        <v>41</v>
      </c>
      <c r="L60" s="10" t="s">
        <v>187</v>
      </c>
      <c r="M60" s="88"/>
      <c r="P60" s="88">
        <f>G60</f>
        <v>33951657</v>
      </c>
      <c r="Q60" s="88">
        <v>33951657</v>
      </c>
    </row>
    <row r="61" spans="1:17" ht="25.5" customHeight="1">
      <c r="A61" s="201" t="s">
        <v>34</v>
      </c>
      <c r="B61" s="3"/>
      <c r="C61" s="3"/>
      <c r="D61" s="3"/>
      <c r="E61" s="3"/>
      <c r="F61" s="3"/>
      <c r="G61" s="16">
        <v>1874419</v>
      </c>
      <c r="H61" s="192"/>
      <c r="I61" s="128"/>
      <c r="J61" s="150"/>
      <c r="K61" s="55"/>
      <c r="L61" s="10"/>
      <c r="M61" s="88"/>
      <c r="P61" s="88">
        <f>G61</f>
        <v>1874419</v>
      </c>
      <c r="Q61" s="88">
        <v>1874419</v>
      </c>
    </row>
    <row r="62" spans="1:19" s="31" customFormat="1" ht="15">
      <c r="A62" s="73" t="s">
        <v>207</v>
      </c>
      <c r="B62" s="33">
        <f>SUM(B51:B53)</f>
        <v>494128743</v>
      </c>
      <c r="C62" s="33">
        <f>C52+C53+C60+C61</f>
        <v>550578136.94</v>
      </c>
      <c r="D62" s="33">
        <f>D51+D52+D53+D60+D61</f>
        <v>605772699.27</v>
      </c>
      <c r="E62" s="33">
        <f>E51+E52+E53+E56+E60+E61</f>
        <v>646970857.49</v>
      </c>
      <c r="F62" s="33">
        <f>F51+F52+F53+F60+F61</f>
        <v>721184443.6</v>
      </c>
      <c r="G62" s="33">
        <f>G51+G52+G53+G60+G61</f>
        <v>782118363</v>
      </c>
      <c r="H62" s="174"/>
      <c r="I62" s="119"/>
      <c r="J62" s="144"/>
      <c r="K62" s="56"/>
      <c r="L62" s="30"/>
      <c r="M62" s="90"/>
      <c r="N62" s="90"/>
      <c r="O62" s="90"/>
      <c r="P62" s="33">
        <f>P51+P52+P53+P60+P61</f>
        <v>782118363</v>
      </c>
      <c r="Q62" s="33">
        <v>782118363</v>
      </c>
      <c r="R62" s="170"/>
      <c r="S62" s="90"/>
    </row>
    <row r="63" spans="1:13" ht="15">
      <c r="A63" s="22"/>
      <c r="B63" s="46"/>
      <c r="C63" s="46"/>
      <c r="D63" s="46"/>
      <c r="E63" s="46"/>
      <c r="F63" s="46"/>
      <c r="G63" s="18"/>
      <c r="H63" s="192"/>
      <c r="I63" s="18"/>
      <c r="J63" s="150"/>
      <c r="K63" s="55"/>
      <c r="L63" s="10"/>
      <c r="M63" s="88"/>
    </row>
    <row r="64" spans="1:15" ht="15">
      <c r="A64" s="22"/>
      <c r="B64" s="223" t="s">
        <v>106</v>
      </c>
      <c r="C64" s="224"/>
      <c r="D64" s="224"/>
      <c r="E64" s="224"/>
      <c r="F64" s="224"/>
      <c r="G64" s="224"/>
      <c r="H64" s="193"/>
      <c r="I64" s="139"/>
      <c r="J64" s="146"/>
      <c r="K64" s="55"/>
      <c r="L64" s="2"/>
      <c r="M64" s="88"/>
      <c r="N64" s="55"/>
      <c r="O64" s="55"/>
    </row>
    <row r="65" spans="1:15" ht="15">
      <c r="A65" s="32" t="s">
        <v>93</v>
      </c>
      <c r="B65" s="215"/>
      <c r="C65" s="216"/>
      <c r="D65" s="216"/>
      <c r="E65" s="216"/>
      <c r="F65" s="216"/>
      <c r="G65" s="216">
        <v>495823181.9699998</v>
      </c>
      <c r="H65" s="193"/>
      <c r="I65" s="139"/>
      <c r="J65" s="146"/>
      <c r="K65" s="55"/>
      <c r="L65" s="2"/>
      <c r="M65" s="88"/>
      <c r="N65" s="55"/>
      <c r="O65" s="55"/>
    </row>
    <row r="66" spans="1:17" ht="43.5" customHeight="1">
      <c r="A66" s="25" t="s">
        <v>4</v>
      </c>
      <c r="B66" s="3">
        <v>382824774.43</v>
      </c>
      <c r="C66" s="3">
        <v>431955918.53</v>
      </c>
      <c r="D66" s="3">
        <v>482428424.17</v>
      </c>
      <c r="E66" s="3">
        <v>372927372.06</v>
      </c>
      <c r="F66" s="3">
        <v>411608895.97</v>
      </c>
      <c r="G66" s="29">
        <v>429488823.98</v>
      </c>
      <c r="H66" s="178"/>
      <c r="I66" s="46"/>
      <c r="J66" s="160" t="s">
        <v>161</v>
      </c>
      <c r="K66" s="50" t="s">
        <v>5</v>
      </c>
      <c r="L66" s="10" t="s">
        <v>107</v>
      </c>
      <c r="M66" s="88"/>
      <c r="P66" s="29">
        <v>429488823.98</v>
      </c>
      <c r="Q66" s="20"/>
    </row>
    <row r="67" spans="1:17" ht="33.75">
      <c r="A67" s="25" t="s">
        <v>6</v>
      </c>
      <c r="B67" s="3">
        <v>23358034.83</v>
      </c>
      <c r="C67" s="3">
        <v>13550486.85</v>
      </c>
      <c r="D67" s="3">
        <v>12714006.42</v>
      </c>
      <c r="E67" s="3">
        <v>13885881.49</v>
      </c>
      <c r="F67" s="3">
        <v>15604677.89</v>
      </c>
      <c r="G67" s="29">
        <v>14712136.37</v>
      </c>
      <c r="H67" s="178"/>
      <c r="I67" s="46"/>
      <c r="J67" s="150" t="s">
        <v>203</v>
      </c>
      <c r="K67" s="50" t="s">
        <v>96</v>
      </c>
      <c r="L67" s="10" t="s">
        <v>107</v>
      </c>
      <c r="M67" s="88"/>
      <c r="P67" s="29">
        <v>14712136.37</v>
      </c>
      <c r="Q67" s="29">
        <v>14712136.37</v>
      </c>
    </row>
    <row r="68" spans="1:17" ht="15">
      <c r="A68" s="25" t="s">
        <v>101</v>
      </c>
      <c r="B68" s="3">
        <v>205620319.25</v>
      </c>
      <c r="C68" s="3">
        <v>215610615.85</v>
      </c>
      <c r="D68" s="3">
        <v>214332497.53</v>
      </c>
      <c r="E68" s="3">
        <v>213436045.52</v>
      </c>
      <c r="F68" s="3">
        <v>217564167.82</v>
      </c>
      <c r="G68" s="29">
        <v>255569643.59</v>
      </c>
      <c r="H68" s="178"/>
      <c r="I68" s="46"/>
      <c r="J68" s="163" t="s">
        <v>148</v>
      </c>
      <c r="L68" s="10" t="s">
        <v>107</v>
      </c>
      <c r="M68" s="88"/>
      <c r="P68" s="29">
        <v>255569643.59</v>
      </c>
      <c r="Q68" s="29">
        <v>255569643.59</v>
      </c>
    </row>
    <row r="69" spans="1:17" ht="30">
      <c r="A69" s="25" t="s">
        <v>102</v>
      </c>
      <c r="B69" s="3">
        <v>92039296.01</v>
      </c>
      <c r="C69" s="3">
        <v>86899826.83</v>
      </c>
      <c r="D69" s="3">
        <v>97243229.33</v>
      </c>
      <c r="E69" s="3">
        <v>99414786.46</v>
      </c>
      <c r="F69" s="3">
        <v>102074250.1</v>
      </c>
      <c r="G69" s="29">
        <v>108392469.05</v>
      </c>
      <c r="H69" s="178"/>
      <c r="I69" s="46"/>
      <c r="J69" s="160" t="s">
        <v>149</v>
      </c>
      <c r="L69" s="10" t="s">
        <v>107</v>
      </c>
      <c r="M69" s="88"/>
      <c r="P69" s="29">
        <v>108392469.05</v>
      </c>
      <c r="Q69" s="29">
        <v>108392469.05</v>
      </c>
    </row>
    <row r="70" spans="1:17" ht="12">
      <c r="A70" s="25"/>
      <c r="B70" s="3"/>
      <c r="C70" s="3"/>
      <c r="D70" s="3"/>
      <c r="E70" s="3"/>
      <c r="F70" s="3"/>
      <c r="G70" s="29"/>
      <c r="H70" s="178"/>
      <c r="I70" s="46"/>
      <c r="J70" s="150"/>
      <c r="L70" s="10" t="s">
        <v>107</v>
      </c>
      <c r="M70" s="88"/>
      <c r="P70" s="29"/>
      <c r="Q70" s="29"/>
    </row>
    <row r="71" spans="1:17" ht="30">
      <c r="A71" s="25" t="s">
        <v>103</v>
      </c>
      <c r="B71" s="3">
        <v>56985913.51</v>
      </c>
      <c r="C71" s="3">
        <v>50546545.53</v>
      </c>
      <c r="D71" s="3">
        <v>50537399.21</v>
      </c>
      <c r="E71" s="3">
        <v>32037906.41</v>
      </c>
      <c r="F71" s="3">
        <v>35286090.45</v>
      </c>
      <c r="G71" s="29">
        <v>55497257.36</v>
      </c>
      <c r="H71" s="178"/>
      <c r="I71" s="46"/>
      <c r="J71" s="160" t="s">
        <v>168</v>
      </c>
      <c r="L71" s="10" t="s">
        <v>107</v>
      </c>
      <c r="M71" s="88"/>
      <c r="P71" s="29">
        <v>55497257.36</v>
      </c>
      <c r="Q71" s="20"/>
    </row>
    <row r="72" spans="1:17" ht="12">
      <c r="A72" s="25" t="s">
        <v>104</v>
      </c>
      <c r="B72" s="3">
        <v>12949990.37</v>
      </c>
      <c r="C72" s="3">
        <v>14766272.65</v>
      </c>
      <c r="D72" s="3">
        <v>13748036.45</v>
      </c>
      <c r="E72" s="3">
        <v>14919847.14</v>
      </c>
      <c r="F72" s="3">
        <v>13727801.77</v>
      </c>
      <c r="G72" s="29">
        <v>14891107.57</v>
      </c>
      <c r="H72" s="176"/>
      <c r="I72" s="46"/>
      <c r="J72" s="165">
        <v>0.06</v>
      </c>
      <c r="L72" s="10" t="s">
        <v>107</v>
      </c>
      <c r="M72" s="88"/>
      <c r="P72" s="29">
        <v>14891107.57</v>
      </c>
      <c r="Q72" s="20"/>
    </row>
    <row r="73" spans="1:17" ht="58.5" customHeight="1">
      <c r="A73" s="25" t="s">
        <v>105</v>
      </c>
      <c r="B73" s="3">
        <v>9126836.44</v>
      </c>
      <c r="C73" s="3">
        <v>9121212.71</v>
      </c>
      <c r="D73" s="3">
        <v>9208033.87</v>
      </c>
      <c r="E73" s="3">
        <v>10206074.1</v>
      </c>
      <c r="F73" s="3">
        <v>9939457.88</v>
      </c>
      <c r="G73" s="3">
        <v>10100519.68</v>
      </c>
      <c r="H73" s="176"/>
      <c r="I73" s="46"/>
      <c r="J73" s="150" t="s">
        <v>209</v>
      </c>
      <c r="L73" s="10" t="s">
        <v>107</v>
      </c>
      <c r="M73" s="88"/>
      <c r="P73" s="3">
        <v>10100519.68</v>
      </c>
      <c r="Q73" s="3">
        <v>10100519.68</v>
      </c>
    </row>
    <row r="74" spans="1:17" ht="22.5">
      <c r="A74" s="25" t="s">
        <v>109</v>
      </c>
      <c r="B74" s="3">
        <v>1206582.6</v>
      </c>
      <c r="C74" s="3">
        <v>626193.27</v>
      </c>
      <c r="D74" s="3">
        <v>177176.78</v>
      </c>
      <c r="E74" s="3">
        <v>1171793.8</v>
      </c>
      <c r="F74" s="3">
        <v>170674.73</v>
      </c>
      <c r="G74" s="3">
        <v>257546.6</v>
      </c>
      <c r="H74" s="176"/>
      <c r="I74" s="46"/>
      <c r="J74" s="150" t="s">
        <v>54</v>
      </c>
      <c r="L74" s="10" t="s">
        <v>107</v>
      </c>
      <c r="M74" s="88"/>
      <c r="P74" s="3">
        <v>257546.6</v>
      </c>
      <c r="Q74" s="3">
        <v>257546.6</v>
      </c>
    </row>
    <row r="75" spans="1:17" ht="12">
      <c r="A75" s="25"/>
      <c r="B75" s="3"/>
      <c r="C75" s="3"/>
      <c r="D75" s="3"/>
      <c r="E75" s="3"/>
      <c r="F75" s="3"/>
      <c r="G75" s="3"/>
      <c r="H75" s="176"/>
      <c r="I75" s="46"/>
      <c r="J75" s="150"/>
      <c r="L75" s="10" t="s">
        <v>107</v>
      </c>
      <c r="M75" s="88"/>
      <c r="P75" s="3"/>
      <c r="Q75" s="3"/>
    </row>
    <row r="76" spans="1:17" ht="12.75" customHeight="1">
      <c r="A76" s="25" t="s">
        <v>110</v>
      </c>
      <c r="B76" s="3">
        <v>8335659.67</v>
      </c>
      <c r="C76" s="3">
        <v>8485220.79</v>
      </c>
      <c r="D76" s="3">
        <v>8821575.95</v>
      </c>
      <c r="E76" s="3">
        <v>5325760.78</v>
      </c>
      <c r="F76" s="3">
        <v>6304620.26</v>
      </c>
      <c r="G76" s="3">
        <v>6503865.19</v>
      </c>
      <c r="H76" s="176"/>
      <c r="I76" s="46"/>
      <c r="J76" s="150" t="s">
        <v>204</v>
      </c>
      <c r="L76" s="10" t="s">
        <v>107</v>
      </c>
      <c r="M76" s="88"/>
      <c r="P76" s="3">
        <v>6503865.19</v>
      </c>
      <c r="Q76" s="3">
        <v>6503865.19</v>
      </c>
    </row>
    <row r="77" spans="1:17" ht="25.5" customHeight="1">
      <c r="A77" s="25" t="s">
        <v>111</v>
      </c>
      <c r="B77" s="3">
        <v>20399765.85</v>
      </c>
      <c r="C77" s="3">
        <v>20400650.11</v>
      </c>
      <c r="D77" s="3">
        <v>21445072.29</v>
      </c>
      <c r="E77" s="3">
        <v>23494272.4</v>
      </c>
      <c r="F77" s="3">
        <v>26508106.63</v>
      </c>
      <c r="G77" s="3">
        <v>29106120.63</v>
      </c>
      <c r="H77" s="176"/>
      <c r="I77" s="46"/>
      <c r="J77" s="150" t="s">
        <v>210</v>
      </c>
      <c r="L77" s="10" t="s">
        <v>107</v>
      </c>
      <c r="M77" s="88"/>
      <c r="P77" s="3">
        <v>29106120.63</v>
      </c>
      <c r="Q77" s="3">
        <v>29106120.63</v>
      </c>
    </row>
    <row r="78" spans="1:17" ht="15.75" customHeight="1">
      <c r="A78" s="25" t="s">
        <v>85</v>
      </c>
      <c r="B78" s="3">
        <v>10036744.11</v>
      </c>
      <c r="C78" s="3">
        <v>10001476.68</v>
      </c>
      <c r="D78" s="3">
        <v>10694852.82</v>
      </c>
      <c r="E78" s="3">
        <v>11518923.6</v>
      </c>
      <c r="F78" s="3">
        <v>17739820.21</v>
      </c>
      <c r="G78" s="3">
        <v>19910874.25</v>
      </c>
      <c r="H78" s="176"/>
      <c r="I78" s="46"/>
      <c r="J78" s="150" t="s">
        <v>211</v>
      </c>
      <c r="L78" s="10" t="s">
        <v>107</v>
      </c>
      <c r="M78" s="88"/>
      <c r="P78" s="3">
        <v>19910874.25</v>
      </c>
      <c r="Q78" s="3">
        <v>19910874.25</v>
      </c>
    </row>
    <row r="79" spans="1:17" ht="12">
      <c r="A79" s="25"/>
      <c r="B79" s="3"/>
      <c r="C79" s="3"/>
      <c r="D79" s="3"/>
      <c r="E79" s="3"/>
      <c r="F79" s="3"/>
      <c r="G79" s="3"/>
      <c r="H79" s="176"/>
      <c r="I79" s="46"/>
      <c r="J79" s="150"/>
      <c r="L79" s="10" t="s">
        <v>107</v>
      </c>
      <c r="M79" s="88"/>
      <c r="P79" s="3"/>
      <c r="Q79" s="3"/>
    </row>
    <row r="80" spans="1:17" ht="24" customHeight="1">
      <c r="A80" s="25" t="s">
        <v>234</v>
      </c>
      <c r="B80" s="3">
        <v>4714839.61</v>
      </c>
      <c r="C80" s="3">
        <v>4818534.97</v>
      </c>
      <c r="D80" s="3">
        <v>4843008.84</v>
      </c>
      <c r="E80" s="3">
        <v>4992566.44</v>
      </c>
      <c r="F80" s="3">
        <v>5056134.42</v>
      </c>
      <c r="G80" s="3">
        <v>5200983.49</v>
      </c>
      <c r="H80" s="176"/>
      <c r="I80" s="46"/>
      <c r="J80" s="150" t="s">
        <v>208</v>
      </c>
      <c r="L80" s="10" t="s">
        <v>107</v>
      </c>
      <c r="M80" s="88"/>
      <c r="P80" s="3">
        <v>5200983.49</v>
      </c>
      <c r="Q80" s="3">
        <v>5200983.49</v>
      </c>
    </row>
    <row r="81" spans="1:17" ht="15">
      <c r="A81" s="25" t="s">
        <v>125</v>
      </c>
      <c r="B81" s="3">
        <v>23716643.17</v>
      </c>
      <c r="C81" s="3">
        <v>23601558.55</v>
      </c>
      <c r="D81" s="3">
        <v>24574190.78</v>
      </c>
      <c r="E81" s="3">
        <v>24520234.32</v>
      </c>
      <c r="F81" s="3">
        <v>43392703.02</v>
      </c>
      <c r="G81" s="3">
        <v>49838142.87</v>
      </c>
      <c r="H81" s="176"/>
      <c r="I81" s="46"/>
      <c r="J81" s="163" t="s">
        <v>150</v>
      </c>
      <c r="L81" s="10" t="s">
        <v>107</v>
      </c>
      <c r="M81" s="88"/>
      <c r="P81" s="3">
        <v>49838142.87</v>
      </c>
      <c r="Q81" s="3">
        <v>49838142.87</v>
      </c>
    </row>
    <row r="82" spans="1:17" ht="12">
      <c r="A82" s="25" t="s">
        <v>126</v>
      </c>
      <c r="B82" s="3"/>
      <c r="C82" s="3"/>
      <c r="D82" s="3"/>
      <c r="E82" s="3"/>
      <c r="F82" s="3">
        <v>2248305.09</v>
      </c>
      <c r="G82" s="3">
        <v>2449715.77</v>
      </c>
      <c r="H82" s="176"/>
      <c r="I82" s="46"/>
      <c r="J82" s="150" t="s">
        <v>53</v>
      </c>
      <c r="L82" s="10" t="s">
        <v>107</v>
      </c>
      <c r="M82" s="88"/>
      <c r="P82" s="3">
        <v>2449715.77</v>
      </c>
      <c r="Q82" s="3">
        <v>2449715.77</v>
      </c>
    </row>
    <row r="83" spans="1:17" ht="13.5">
      <c r="A83" s="35" t="s">
        <v>99</v>
      </c>
      <c r="B83" s="3"/>
      <c r="C83" s="3"/>
      <c r="D83" s="3"/>
      <c r="E83" s="3"/>
      <c r="F83" s="3"/>
      <c r="G83" s="3">
        <f>SUM(G66:G82)</f>
        <v>1001919206.4000001</v>
      </c>
      <c r="H83" s="176"/>
      <c r="I83" s="46"/>
      <c r="J83" s="150"/>
      <c r="L83" s="103" t="s">
        <v>179</v>
      </c>
      <c r="M83" s="88"/>
      <c r="N83" s="10"/>
      <c r="P83" s="3">
        <f>SUM(P66:P82)</f>
        <v>1001919206.4000001</v>
      </c>
      <c r="Q83" s="3">
        <f>SUM(Q66:Q82)</f>
        <v>502042017.49</v>
      </c>
    </row>
    <row r="84" spans="1:17" ht="15">
      <c r="A84" s="25" t="s">
        <v>177</v>
      </c>
      <c r="B84" s="3"/>
      <c r="C84" s="3"/>
      <c r="D84" s="3"/>
      <c r="E84" s="3"/>
      <c r="F84" s="3"/>
      <c r="G84" s="68">
        <f>L99-L90-G83</f>
        <v>10695497.599999905</v>
      </c>
      <c r="H84" s="192"/>
      <c r="I84" s="129"/>
      <c r="J84" s="150"/>
      <c r="K84" s="10" t="s">
        <v>178</v>
      </c>
      <c r="L84" s="67">
        <v>2767228</v>
      </c>
      <c r="M84" t="s">
        <v>121</v>
      </c>
      <c r="P84" s="68">
        <v>10695497.599999905</v>
      </c>
      <c r="Q84" s="68">
        <v>10695497.599999905</v>
      </c>
    </row>
    <row r="85" spans="1:17" ht="15">
      <c r="A85" s="35" t="s">
        <v>195</v>
      </c>
      <c r="B85" s="33">
        <f>SUM(B66:B82)</f>
        <v>851315399.85</v>
      </c>
      <c r="C85" s="33">
        <f>SUM(C66:C82)</f>
        <v>890384513.3199999</v>
      </c>
      <c r="D85" s="33">
        <f>SUM(D66:D82)</f>
        <v>950767504.4400002</v>
      </c>
      <c r="E85" s="33">
        <f>SUM(E66:E82)</f>
        <v>827851464.5200001</v>
      </c>
      <c r="F85" s="33">
        <f>SUM(F66:F82)</f>
        <v>907225706.2400001</v>
      </c>
      <c r="G85" s="33">
        <f>G83+G84</f>
        <v>1012614704</v>
      </c>
      <c r="H85" s="174"/>
      <c r="I85" s="119"/>
      <c r="J85" s="144"/>
      <c r="L85" s="50">
        <v>33951657</v>
      </c>
      <c r="M85" t="s">
        <v>1</v>
      </c>
      <c r="P85" s="33">
        <f>SUM(P83:P84)</f>
        <v>1012614704</v>
      </c>
      <c r="Q85" s="33">
        <f>SUM(Q83:Q84)</f>
        <v>512737515.0899999</v>
      </c>
    </row>
    <row r="86" spans="12:17" ht="12">
      <c r="L86" s="50">
        <v>4288132</v>
      </c>
      <c r="M86" t="s">
        <v>122</v>
      </c>
      <c r="P86" s="19"/>
      <c r="Q86" s="19"/>
    </row>
    <row r="87" spans="1:19" ht="15">
      <c r="A87" s="39" t="s">
        <v>197</v>
      </c>
      <c r="B87" s="33">
        <f>B23+B34+B41+B62+B85</f>
        <v>1562489821.95</v>
      </c>
      <c r="C87" s="33">
        <f>C23+C34+C41+C62+C85</f>
        <v>1672771395.6799998</v>
      </c>
      <c r="D87" s="33">
        <f>D23+D34+D41+D62+D85</f>
        <v>1793093696.3400002</v>
      </c>
      <c r="E87" s="33">
        <f>E23+E34+E41+E62+E85</f>
        <v>1724171849.02</v>
      </c>
      <c r="F87" s="33">
        <f>F23+F34+F41+F62+F85</f>
        <v>1884586516.2000003</v>
      </c>
      <c r="G87" s="100">
        <f>G23+G34+G41+G48+G62+G85</f>
        <v>2062037755.48</v>
      </c>
      <c r="H87" s="194"/>
      <c r="I87" s="130"/>
      <c r="J87" s="145"/>
      <c r="L87" s="50">
        <v>404155</v>
      </c>
      <c r="M87" t="s">
        <v>123</v>
      </c>
      <c r="P87" s="100">
        <f>P23+P34+P41+P48+P62+P85</f>
        <v>2565479695.47</v>
      </c>
      <c r="Q87" s="100">
        <f>Q23+Q34+Q41+Q48+Q62+Q85</f>
        <v>2064207506.5599997</v>
      </c>
      <c r="S87" s="95">
        <f>S23+S34+S41+S48+S54</f>
        <v>2629462550.547922</v>
      </c>
    </row>
    <row r="88" spans="1:17" ht="12">
      <c r="A88" s="76" t="s">
        <v>100</v>
      </c>
      <c r="G88" s="75">
        <v>56585608.30999994</v>
      </c>
      <c r="H88" s="195"/>
      <c r="I88" s="75"/>
      <c r="J88" s="148"/>
      <c r="L88" s="50">
        <v>352316</v>
      </c>
      <c r="M88" t="s">
        <v>124</v>
      </c>
      <c r="P88" s="75">
        <v>56585608.30999994</v>
      </c>
      <c r="Q88" s="75">
        <v>56585608.30999994</v>
      </c>
    </row>
    <row r="89" spans="1:17" ht="12">
      <c r="A89" s="76"/>
      <c r="G89" s="109">
        <f>SUM(G87:G88)</f>
        <v>2118623363.79</v>
      </c>
      <c r="H89" s="211"/>
      <c r="I89" s="140"/>
      <c r="J89" s="149"/>
      <c r="L89" s="69">
        <v>3240598</v>
      </c>
      <c r="M89" t="s">
        <v>0</v>
      </c>
      <c r="P89" s="109">
        <f>P87+P88</f>
        <v>2622065303.7799997</v>
      </c>
      <c r="Q89" s="109">
        <f>Q87+Q88</f>
        <v>2120793114.8699996</v>
      </c>
    </row>
    <row r="90" spans="1:20" ht="12">
      <c r="A90" s="10" t="s">
        <v>29</v>
      </c>
      <c r="D90" s="44">
        <v>151759000</v>
      </c>
      <c r="L90" s="70">
        <f>SUM(L84:L89)</f>
        <v>45004086</v>
      </c>
      <c r="M90" s="10"/>
      <c r="P90" s="109">
        <v>2118623363.79</v>
      </c>
      <c r="Q90" s="109">
        <v>2118623363.79</v>
      </c>
      <c r="S90" s="95">
        <v>2622065303.7799997</v>
      </c>
      <c r="T90" t="s">
        <v>117</v>
      </c>
    </row>
    <row r="91" spans="1:19" ht="13.5">
      <c r="A91" s="10" t="s">
        <v>24</v>
      </c>
      <c r="L91" s="50">
        <f>G83</f>
        <v>1001919206.4000001</v>
      </c>
      <c r="M91" s="10"/>
      <c r="P91" s="219">
        <f>P89-P90</f>
        <v>503441939.9899998</v>
      </c>
      <c r="Q91" s="222">
        <f>Q89-Q90</f>
        <v>2169751.0799996853</v>
      </c>
      <c r="R91" s="170" t="s">
        <v>46</v>
      </c>
      <c r="S91" s="88">
        <f>S87-S90</f>
        <v>7397246.767922401</v>
      </c>
    </row>
    <row r="92" spans="1:16" ht="12">
      <c r="A92" s="10" t="s">
        <v>25</v>
      </c>
      <c r="L92" s="69">
        <f>G84</f>
        <v>10695497.599999905</v>
      </c>
      <c r="M92" s="10" t="s">
        <v>178</v>
      </c>
      <c r="P92" s="88">
        <v>387767420</v>
      </c>
    </row>
    <row r="93" spans="1:16" ht="12">
      <c r="A93" s="10" t="s">
        <v>185</v>
      </c>
      <c r="G93" s="19">
        <v>13000000</v>
      </c>
      <c r="L93" s="101">
        <f>SUM(L90:L92)</f>
        <v>1057618790</v>
      </c>
      <c r="P93" s="88">
        <f>P91-P92</f>
        <v>115674519.98999977</v>
      </c>
    </row>
    <row r="94" spans="1:12" ht="12">
      <c r="A94" s="10" t="s">
        <v>26</v>
      </c>
      <c r="D94" s="44">
        <v>15579</v>
      </c>
      <c r="G94" s="19">
        <v>15579000</v>
      </c>
      <c r="L94" s="50"/>
    </row>
    <row r="95" spans="1:12" ht="12">
      <c r="A95" s="10" t="s">
        <v>27</v>
      </c>
      <c r="L95" s="50"/>
    </row>
    <row r="96" spans="1:13" ht="15">
      <c r="A96" s="10" t="s">
        <v>28</v>
      </c>
      <c r="L96" s="61">
        <v>1063323134</v>
      </c>
      <c r="M96" t="s">
        <v>19</v>
      </c>
    </row>
    <row r="97" spans="1:13" ht="15">
      <c r="A97" s="10" t="s">
        <v>153</v>
      </c>
      <c r="D97" s="83">
        <v>148326000</v>
      </c>
      <c r="L97" s="61">
        <v>5523144</v>
      </c>
      <c r="M97" t="s">
        <v>94</v>
      </c>
    </row>
    <row r="98" spans="4:13" ht="15">
      <c r="D98" s="44">
        <f>SUM(D90:D97)</f>
        <v>300100579</v>
      </c>
      <c r="L98" s="62">
        <v>181200</v>
      </c>
      <c r="M98" t="s">
        <v>95</v>
      </c>
    </row>
    <row r="99" spans="12:13" ht="15">
      <c r="L99" s="77">
        <f>L96-L97-L98</f>
        <v>1057618790</v>
      </c>
      <c r="M99" t="s">
        <v>120</v>
      </c>
    </row>
    <row r="100" spans="12:13" ht="15">
      <c r="L100" s="102">
        <v>741600000</v>
      </c>
      <c r="M100" t="s">
        <v>18</v>
      </c>
    </row>
    <row r="101" spans="12:13" ht="15">
      <c r="L101" s="61">
        <v>598800000</v>
      </c>
      <c r="M101" t="s">
        <v>2</v>
      </c>
    </row>
    <row r="102" spans="11:13" ht="15">
      <c r="K102" s="50">
        <v>3200000000</v>
      </c>
      <c r="L102" s="106">
        <f>SUM(L99:L101)</f>
        <v>2398018790</v>
      </c>
      <c r="M102" t="s">
        <v>20</v>
      </c>
    </row>
    <row r="103" spans="11:12" ht="15">
      <c r="K103" s="62">
        <v>1083000000</v>
      </c>
      <c r="L103" s="50"/>
    </row>
    <row r="104" spans="11:13" ht="15">
      <c r="K104" s="107">
        <f>K102-K103</f>
        <v>2117000000</v>
      </c>
      <c r="L104" s="62">
        <v>1083000000</v>
      </c>
      <c r="M104" t="s">
        <v>17</v>
      </c>
    </row>
    <row r="105" spans="11:12" ht="15">
      <c r="K105" s="108">
        <v>2060414391.69</v>
      </c>
      <c r="L105" s="63">
        <f>SUM(L102:L104)</f>
        <v>3481018790</v>
      </c>
    </row>
    <row r="106" spans="11:13" ht="15">
      <c r="K106" s="50">
        <f>K104-K105</f>
        <v>56585608.30999994</v>
      </c>
      <c r="L106" s="64">
        <v>3574000000</v>
      </c>
      <c r="M106" t="s">
        <v>21</v>
      </c>
    </row>
    <row r="107" ht="12">
      <c r="L107" s="50"/>
    </row>
    <row r="108" spans="12:13" ht="12">
      <c r="L108" s="66" t="s">
        <v>23</v>
      </c>
      <c r="M108" s="19"/>
    </row>
    <row r="109" spans="12:13" ht="12">
      <c r="L109" s="44" t="s">
        <v>127</v>
      </c>
      <c r="M109" s="19">
        <v>427</v>
      </c>
    </row>
    <row r="110" spans="12:13" ht="12">
      <c r="L110" s="44" t="s">
        <v>130</v>
      </c>
      <c r="M110" s="19">
        <v>254</v>
      </c>
    </row>
    <row r="111" spans="12:13" ht="12">
      <c r="L111" s="44" t="s">
        <v>131</v>
      </c>
      <c r="M111" s="19">
        <v>105</v>
      </c>
    </row>
    <row r="112" spans="12:13" ht="12">
      <c r="L112" s="44" t="s">
        <v>137</v>
      </c>
      <c r="M112" s="19">
        <v>86</v>
      </c>
    </row>
    <row r="113" spans="12:13" ht="12">
      <c r="L113" s="44" t="s">
        <v>132</v>
      </c>
      <c r="M113" s="19">
        <v>65</v>
      </c>
    </row>
    <row r="114" spans="12:13" ht="12">
      <c r="L114" s="44" t="s">
        <v>133</v>
      </c>
      <c r="M114" s="78">
        <v>55</v>
      </c>
    </row>
    <row r="115" spans="12:13" ht="12">
      <c r="L115" s="44" t="s">
        <v>134</v>
      </c>
      <c r="M115" s="19">
        <v>46</v>
      </c>
    </row>
    <row r="116" spans="12:13" ht="12">
      <c r="L116" s="44" t="s">
        <v>135</v>
      </c>
      <c r="M116" s="19">
        <v>39</v>
      </c>
    </row>
    <row r="117" spans="12:13" ht="12">
      <c r="L117" s="44" t="s">
        <v>136</v>
      </c>
      <c r="M117" s="65">
        <v>157</v>
      </c>
    </row>
    <row r="118" spans="12:13" ht="12">
      <c r="L118" s="44"/>
      <c r="M118" s="19">
        <f>SUM(M109:M117)</f>
        <v>1234</v>
      </c>
    </row>
  </sheetData>
  <mergeCells count="6">
    <mergeCell ref="B64:G64"/>
    <mergeCell ref="B2:G2"/>
    <mergeCell ref="B25:G25"/>
    <mergeCell ref="B50:G50"/>
    <mergeCell ref="B36:G36"/>
    <mergeCell ref="B43:G4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 @ 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Mejia</dc:creator>
  <cp:keywords/>
  <dc:description/>
  <cp:lastModifiedBy>Gund IEE</cp:lastModifiedBy>
  <dcterms:created xsi:type="dcterms:W3CDTF">2004-10-04T15:11:04Z</dcterms:created>
  <dcterms:modified xsi:type="dcterms:W3CDTF">2004-11-18T04:59:21Z</dcterms:modified>
  <cp:category/>
  <cp:version/>
  <cp:contentType/>
  <cp:contentStatus/>
</cp:coreProperties>
</file>