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autoCompressPictures="0" defaultThemeVersion="124226"/>
  <mc:AlternateContent xmlns:mc="http://schemas.openxmlformats.org/markup-compatibility/2006">
    <mc:Choice Requires="x15">
      <x15ac:absPath xmlns:x15ac="http://schemas.microsoft.com/office/spreadsheetml/2010/11/ac" url="L:\Groups\ANNB\ANNB-GraduateProgram\Web pages\Drupal - GC\Faculty Resources\"/>
    </mc:Choice>
  </mc:AlternateContent>
  <xr:revisionPtr revIDLastSave="0" documentId="13_ncr:1_{DAAB0B01-3D18-45C4-AF00-49CC0C5B4F58}" xr6:coauthVersionLast="47" xr6:coauthVersionMax="47" xr10:uidLastSave="{00000000-0000-0000-0000-000000000000}"/>
  <bookViews>
    <workbookView xWindow="-110" yWindow="-110" windowWidth="19420" windowHeight="10420" xr2:uid="{00000000-000D-0000-FFFF-FFFF00000000}"/>
  </bookViews>
  <sheets>
    <sheet name="Instructions" sheetId="14" r:id="rId1"/>
    <sheet name="Budget Overview" sheetId="2" r:id="rId2"/>
    <sheet name="SCH by year" sheetId="5" r:id="rId3"/>
    <sheet name="Program Name  IBB BUD_NoVTR" sheetId="3" r:id="rId4"/>
    <sheet name="Program Name  IBB BUDwithVTR" sheetId="16" r:id="rId5"/>
    <sheet name="Assumptions" sheetId="6" r:id="rId6"/>
  </sheets>
  <externalReferences>
    <externalReference r:id="rId7"/>
    <externalReference r:id="rId8"/>
  </externalReferences>
  <definedNames>
    <definedName name="EXPREF">[1]Reference!$A$3:$A$19</definedName>
    <definedName name="REF">'[2]Exp Tracking Reference'!#REF!</definedName>
    <definedName name="REFMEX">'[2]Exp Tracking Reference'!$A$3:$A$21</definedName>
  </definedNames>
  <calcPr calcId="191029"/>
  <customWorkbookViews>
    <customWorkbookView name="Pam - Personal View" guid="{BEF5D63B-3440-4353-9A77-AFA6CB187D88}" mergeInterval="0" personalView="1" maximized="1" windowWidth="1916" windowHeight="835" activeSheetId="8"/>
    <customWorkbookView name="University of Vermont College of Education and Social  - Personal View" guid="{0EB53A35-F16A-9D41-871E-6743E124BC91}" mergeInterval="0" personalView="1" yWindow="54" windowWidth="1280" windowHeight="622" activeSheetId="8"/>
    <customWorkbookView name="UVM - Personal View" guid="{22AB6D88-F3F2-CF4B-9BC1-22004E84F5B6}" mergeInterval="0" personalView="1" xWindow="205" yWindow="88" windowWidth="1280" windowHeight="717" activeSheetId="3" showComments="commIndAndComment"/>
    <customWorkbookView name="kostadm - Personal View" guid="{756850B3-547D-4968-83AA-CA82F1E7E9D9}" mergeInterval="0" personalView="1" maximized="1" xWindow="-8" yWindow="-8" windowWidth="1296" windowHeight="1000" activeSheetId="3"/>
    <customWorkbookView name="dgdickey - Personal View" guid="{C0BA70DB-C1F6-4846-8EEF-BDF6F30A30F9}" mergeInterval="0" personalView="1" maximized="1" windowWidth="1539" windowHeight="577" activeSheetId="3"/>
    <customWorkbookView name="Pam Blum - Personal View" guid="{D22E20CB-EB73-FF42-8678-670A64B10C63}" mergeInterval="0" personalView="1" xWindow="991" yWindow="54" windowWidth="1525" windowHeight="122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9" i="16" l="1"/>
  <c r="E99" i="16" s="1"/>
  <c r="F99" i="16" s="1"/>
  <c r="G99" i="16" s="1"/>
  <c r="C109" i="3"/>
  <c r="F40" i="2" l="1"/>
  <c r="F39" i="2"/>
  <c r="F38" i="2"/>
  <c r="F37" i="2"/>
  <c r="F36" i="2"/>
  <c r="F29" i="2"/>
  <c r="F28" i="2"/>
  <c r="F27" i="2"/>
  <c r="F26" i="2"/>
  <c r="F25" i="2"/>
  <c r="E40" i="2"/>
  <c r="E39" i="2"/>
  <c r="E38" i="2"/>
  <c r="E37" i="2"/>
  <c r="E36" i="2"/>
  <c r="E29" i="2"/>
  <c r="E28" i="2"/>
  <c r="E27" i="2"/>
  <c r="E26" i="2"/>
  <c r="E25" i="2"/>
  <c r="D40" i="2"/>
  <c r="D39" i="2"/>
  <c r="D38" i="2"/>
  <c r="D37" i="2"/>
  <c r="D36" i="2"/>
  <c r="D29" i="2"/>
  <c r="D28" i="2"/>
  <c r="D27" i="2"/>
  <c r="D26" i="2"/>
  <c r="D25" i="2"/>
  <c r="C40" i="2"/>
  <c r="C39" i="2"/>
  <c r="C38" i="2"/>
  <c r="C37" i="2"/>
  <c r="C36" i="2"/>
  <c r="C29" i="2"/>
  <c r="C28" i="2"/>
  <c r="C27" i="2"/>
  <c r="C26" i="2"/>
  <c r="C25" i="2"/>
  <c r="D41" i="3"/>
  <c r="E41" i="3"/>
  <c r="F41" i="3"/>
  <c r="G41" i="3"/>
  <c r="C41" i="3"/>
  <c r="D42" i="16"/>
  <c r="E42" i="16"/>
  <c r="F42" i="16"/>
  <c r="G42" i="16"/>
  <c r="C42" i="16"/>
  <c r="C110" i="16"/>
  <c r="C106" i="16"/>
  <c r="C107" i="16" s="1"/>
  <c r="D45" i="16"/>
  <c r="C45" i="16"/>
  <c r="G44" i="16"/>
  <c r="F44" i="16"/>
  <c r="E44" i="16"/>
  <c r="E45" i="16" s="1"/>
  <c r="D44" i="16"/>
  <c r="C44" i="16"/>
  <c r="B111" i="16"/>
  <c r="B107" i="16"/>
  <c r="G102" i="16"/>
  <c r="F102" i="16"/>
  <c r="E102" i="16"/>
  <c r="D102" i="16"/>
  <c r="C102" i="16"/>
  <c r="D100" i="16"/>
  <c r="C100" i="16"/>
  <c r="G97" i="16"/>
  <c r="F97" i="16"/>
  <c r="E97" i="16"/>
  <c r="D97" i="16"/>
  <c r="C97" i="16"/>
  <c r="G92" i="16"/>
  <c r="F92" i="16"/>
  <c r="E92" i="16"/>
  <c r="D92" i="16"/>
  <c r="C92" i="16"/>
  <c r="G75" i="16"/>
  <c r="F75" i="16"/>
  <c r="E75" i="16"/>
  <c r="D75" i="16"/>
  <c r="C75" i="16"/>
  <c r="C73" i="16"/>
  <c r="D70" i="16"/>
  <c r="D73" i="16" s="1"/>
  <c r="C66" i="16"/>
  <c r="C68" i="16" s="1"/>
  <c r="D65" i="16"/>
  <c r="D66" i="16" s="1"/>
  <c r="D68" i="16" s="1"/>
  <c r="C61" i="16"/>
  <c r="C63" i="16" s="1"/>
  <c r="D60" i="16"/>
  <c r="E60" i="16" s="1"/>
  <c r="F60" i="16" s="1"/>
  <c r="G60" i="16" s="1"/>
  <c r="D59" i="16"/>
  <c r="E59" i="16" s="1"/>
  <c r="G58" i="16"/>
  <c r="F58" i="16"/>
  <c r="E58" i="16"/>
  <c r="D58" i="16"/>
  <c r="C58" i="16"/>
  <c r="G50" i="16"/>
  <c r="F50" i="16"/>
  <c r="E50" i="16"/>
  <c r="D50" i="16"/>
  <c r="C50" i="16"/>
  <c r="G47" i="16"/>
  <c r="F47" i="16"/>
  <c r="E47" i="16"/>
  <c r="D47" i="16"/>
  <c r="C47" i="16"/>
  <c r="G37" i="16"/>
  <c r="F37" i="16"/>
  <c r="E37" i="16"/>
  <c r="D37" i="16"/>
  <c r="C37" i="16"/>
  <c r="G34" i="16"/>
  <c r="G41" i="16" s="1"/>
  <c r="F34" i="16"/>
  <c r="E34" i="16"/>
  <c r="E41" i="16" s="1"/>
  <c r="D34" i="16"/>
  <c r="C34" i="16"/>
  <c r="C105" i="3"/>
  <c r="B106" i="3"/>
  <c r="B110" i="3"/>
  <c r="C110" i="3" s="1"/>
  <c r="D49" i="3"/>
  <c r="E49" i="3"/>
  <c r="F49" i="3"/>
  <c r="G49" i="3"/>
  <c r="C49" i="3"/>
  <c r="C36" i="3"/>
  <c r="C20" i="3"/>
  <c r="D8" i="16"/>
  <c r="E8" i="16" s="1"/>
  <c r="F8" i="16" s="1"/>
  <c r="G8" i="16" s="1"/>
  <c r="D10" i="3"/>
  <c r="D9" i="3"/>
  <c r="D6" i="3"/>
  <c r="D5" i="3"/>
  <c r="D23" i="3"/>
  <c r="D22" i="3"/>
  <c r="D41" i="16" l="1"/>
  <c r="F41" i="16"/>
  <c r="C111" i="16"/>
  <c r="D110" i="16"/>
  <c r="D111" i="16" s="1"/>
  <c r="D106" i="16"/>
  <c r="D107" i="16" s="1"/>
  <c r="C95" i="16"/>
  <c r="C41" i="16"/>
  <c r="F59" i="16"/>
  <c r="E61" i="16"/>
  <c r="E63" i="16" s="1"/>
  <c r="E100" i="16"/>
  <c r="E65" i="16"/>
  <c r="D61" i="16"/>
  <c r="D63" i="16" s="1"/>
  <c r="D95" i="16" s="1"/>
  <c r="E70" i="16"/>
  <c r="C106" i="3"/>
  <c r="D69" i="3"/>
  <c r="D64" i="3"/>
  <c r="E64" i="3" s="1"/>
  <c r="F64" i="3" s="1"/>
  <c r="G64" i="3" s="1"/>
  <c r="D58" i="3"/>
  <c r="E58" i="3" s="1"/>
  <c r="F58" i="3" s="1"/>
  <c r="G58" i="3" s="1"/>
  <c r="D22" i="16"/>
  <c r="E22" i="16"/>
  <c r="F22" i="16"/>
  <c r="G22" i="16"/>
  <c r="C22" i="16"/>
  <c r="D21" i="16"/>
  <c r="E21" i="16"/>
  <c r="C21" i="16"/>
  <c r="G24" i="16"/>
  <c r="F24" i="16"/>
  <c r="E24" i="16"/>
  <c r="D24" i="16"/>
  <c r="C24" i="16"/>
  <c r="G23" i="16"/>
  <c r="F23" i="16"/>
  <c r="E23" i="16"/>
  <c r="D23" i="16"/>
  <c r="C23" i="16"/>
  <c r="G20" i="16"/>
  <c r="F20" i="16"/>
  <c r="E20" i="16"/>
  <c r="D20" i="16"/>
  <c r="C20" i="16"/>
  <c r="G19" i="16"/>
  <c r="F19" i="16"/>
  <c r="E19" i="16"/>
  <c r="D19" i="16"/>
  <c r="C19" i="16"/>
  <c r="G10" i="16"/>
  <c r="F10" i="16"/>
  <c r="E10" i="16"/>
  <c r="D10" i="16"/>
  <c r="C10" i="16"/>
  <c r="G9" i="16"/>
  <c r="F9" i="16"/>
  <c r="E9" i="16"/>
  <c r="D9" i="16"/>
  <c r="C9" i="16"/>
  <c r="G6" i="16"/>
  <c r="F6" i="16"/>
  <c r="E6" i="16"/>
  <c r="D6" i="16"/>
  <c r="C6" i="16"/>
  <c r="G5" i="16"/>
  <c r="F5" i="16"/>
  <c r="E5" i="16"/>
  <c r="D5" i="16"/>
  <c r="D54" i="16" s="1"/>
  <c r="C5" i="16"/>
  <c r="C54" i="16" s="1"/>
  <c r="G6" i="3"/>
  <c r="F6" i="3"/>
  <c r="E6" i="3"/>
  <c r="C6" i="3"/>
  <c r="C9" i="3"/>
  <c r="E9" i="3"/>
  <c r="F9" i="3"/>
  <c r="G9" i="3"/>
  <c r="C5" i="3"/>
  <c r="G17" i="16"/>
  <c r="F17" i="16"/>
  <c r="E17" i="16"/>
  <c r="D17" i="16"/>
  <c r="C17" i="16"/>
  <c r="D14" i="16"/>
  <c r="D15" i="16" s="1"/>
  <c r="C14" i="16"/>
  <c r="C15" i="16" s="1"/>
  <c r="G4" i="16"/>
  <c r="F4" i="16"/>
  <c r="E4" i="16"/>
  <c r="D4" i="16"/>
  <c r="C4" i="16"/>
  <c r="C65" i="3"/>
  <c r="C67" i="3" s="1"/>
  <c r="C33" i="3"/>
  <c r="D33" i="3"/>
  <c r="C10" i="3"/>
  <c r="E54" i="16" l="1"/>
  <c r="F54" i="16"/>
  <c r="D103" i="16"/>
  <c r="D114" i="16" s="1"/>
  <c r="D15" i="2"/>
  <c r="C103" i="16"/>
  <c r="C114" i="16" s="1"/>
  <c r="D14" i="2"/>
  <c r="G54" i="16"/>
  <c r="D105" i="3"/>
  <c r="D106" i="3" s="1"/>
  <c r="D109" i="3"/>
  <c r="D110" i="3" s="1"/>
  <c r="E106" i="16"/>
  <c r="E107" i="16" s="1"/>
  <c r="E110" i="16"/>
  <c r="E111" i="16" s="1"/>
  <c r="F65" i="16"/>
  <c r="E66" i="16"/>
  <c r="E68" i="16" s="1"/>
  <c r="G59" i="16"/>
  <c r="G61" i="16" s="1"/>
  <c r="G63" i="16" s="1"/>
  <c r="F61" i="16"/>
  <c r="F63" i="16" s="1"/>
  <c r="E73" i="16"/>
  <c r="F70" i="16"/>
  <c r="F100" i="16"/>
  <c r="G100" i="16"/>
  <c r="C25" i="16"/>
  <c r="D25" i="16"/>
  <c r="E25" i="16"/>
  <c r="E69" i="3"/>
  <c r="E11" i="16"/>
  <c r="E43" i="16" s="1"/>
  <c r="D65" i="3"/>
  <c r="D67" i="3" s="1"/>
  <c r="D11" i="16"/>
  <c r="D43" i="16" s="1"/>
  <c r="C11" i="16"/>
  <c r="C43" i="16" s="1"/>
  <c r="E14" i="16"/>
  <c r="E15" i="16" s="1"/>
  <c r="D43" i="3"/>
  <c r="D44" i="3" s="1"/>
  <c r="E43" i="3"/>
  <c r="F43" i="3"/>
  <c r="G43" i="3"/>
  <c r="C43" i="3"/>
  <c r="C44" i="3" s="1"/>
  <c r="G36" i="3"/>
  <c r="F36" i="3"/>
  <c r="E36" i="3"/>
  <c r="D36" i="3"/>
  <c r="D40" i="3" s="1"/>
  <c r="E33" i="3"/>
  <c r="E40" i="3" s="1"/>
  <c r="F33" i="3"/>
  <c r="G33" i="3"/>
  <c r="C40" i="3"/>
  <c r="F45" i="16" l="1"/>
  <c r="F21" i="16"/>
  <c r="D116" i="16"/>
  <c r="E15" i="2"/>
  <c r="C116" i="16"/>
  <c r="E14" i="2"/>
  <c r="E105" i="3"/>
  <c r="E106" i="3" s="1"/>
  <c r="E109" i="3"/>
  <c r="E110" i="3" s="1"/>
  <c r="F106" i="16"/>
  <c r="F107" i="16" s="1"/>
  <c r="F110" i="16"/>
  <c r="F111" i="16" s="1"/>
  <c r="E95" i="16"/>
  <c r="F66" i="16"/>
  <c r="F68" i="16" s="1"/>
  <c r="G65" i="16"/>
  <c r="G66" i="16" s="1"/>
  <c r="G68" i="16" s="1"/>
  <c r="F73" i="16"/>
  <c r="G70" i="16"/>
  <c r="F69" i="3"/>
  <c r="F11" i="16"/>
  <c r="F43" i="16" s="1"/>
  <c r="F14" i="16"/>
  <c r="F15" i="16" s="1"/>
  <c r="G40" i="3"/>
  <c r="F40" i="3"/>
  <c r="E65" i="3"/>
  <c r="E67" i="3" s="1"/>
  <c r="F25" i="16" l="1"/>
  <c r="G45" i="16"/>
  <c r="G21" i="16"/>
  <c r="G25" i="16" s="1"/>
  <c r="E103" i="16"/>
  <c r="E114" i="16" s="1"/>
  <c r="D16" i="2"/>
  <c r="F95" i="16"/>
  <c r="F105" i="3"/>
  <c r="F106" i="3" s="1"/>
  <c r="F109" i="3"/>
  <c r="F110" i="3" s="1"/>
  <c r="G73" i="16"/>
  <c r="G95" i="16" s="1"/>
  <c r="G106" i="16"/>
  <c r="G107" i="16" s="1"/>
  <c r="G110" i="16"/>
  <c r="G111" i="16" s="1"/>
  <c r="G69" i="3"/>
  <c r="G11" i="16"/>
  <c r="G43" i="16" s="1"/>
  <c r="G14" i="16"/>
  <c r="G15" i="16" s="1"/>
  <c r="F65" i="3"/>
  <c r="F67" i="3" s="1"/>
  <c r="G65" i="3"/>
  <c r="G67" i="3" s="1"/>
  <c r="D59" i="3"/>
  <c r="E59" i="3" s="1"/>
  <c r="F59" i="3" s="1"/>
  <c r="G59" i="3" s="1"/>
  <c r="E116" i="16" l="1"/>
  <c r="E16" i="2"/>
  <c r="G103" i="16"/>
  <c r="G114" i="16" s="1"/>
  <c r="D18" i="2"/>
  <c r="F103" i="16"/>
  <c r="F114" i="16" s="1"/>
  <c r="D17" i="2"/>
  <c r="G105" i="3"/>
  <c r="G106" i="3" s="1"/>
  <c r="G109" i="3"/>
  <c r="G110" i="3" s="1"/>
  <c r="G116" i="16" l="1"/>
  <c r="E18" i="2"/>
  <c r="F116" i="16"/>
  <c r="E17" i="2"/>
  <c r="E44" i="3" l="1"/>
  <c r="D98" i="3"/>
  <c r="E98" i="3" s="1"/>
  <c r="C22" i="3"/>
  <c r="C23" i="3"/>
  <c r="C60" i="3"/>
  <c r="C62" i="3" s="1"/>
  <c r="G23" i="3"/>
  <c r="G22" i="3"/>
  <c r="F22" i="3"/>
  <c r="F23" i="3"/>
  <c r="E23" i="3"/>
  <c r="E22" i="3"/>
  <c r="G19" i="3"/>
  <c r="G18" i="3"/>
  <c r="F19" i="3"/>
  <c r="F18" i="3"/>
  <c r="E19" i="3"/>
  <c r="E18" i="3"/>
  <c r="D19" i="3"/>
  <c r="D18" i="3"/>
  <c r="C19" i="3"/>
  <c r="C18" i="3"/>
  <c r="G10" i="3"/>
  <c r="F10" i="3"/>
  <c r="E10" i="3"/>
  <c r="G5" i="3"/>
  <c r="F5" i="3"/>
  <c r="E5" i="3"/>
  <c r="E41" i="2"/>
  <c r="D41" i="2"/>
  <c r="G46" i="3"/>
  <c r="F46" i="3"/>
  <c r="E46" i="3"/>
  <c r="D46" i="3"/>
  <c r="C46" i="3"/>
  <c r="C28" i="16"/>
  <c r="C29" i="16" s="1"/>
  <c r="C56" i="16" s="1"/>
  <c r="C21" i="3"/>
  <c r="C14" i="3"/>
  <c r="G17" i="3"/>
  <c r="F17" i="3"/>
  <c r="E17" i="3"/>
  <c r="D17" i="3"/>
  <c r="C17" i="3"/>
  <c r="E30" i="2"/>
  <c r="D30" i="2"/>
  <c r="G4" i="3"/>
  <c r="F4" i="3"/>
  <c r="E4" i="3"/>
  <c r="D4" i="3"/>
  <c r="C4" i="3"/>
  <c r="C91" i="3"/>
  <c r="C72" i="3"/>
  <c r="D72" i="3"/>
  <c r="G101" i="3"/>
  <c r="F101" i="3"/>
  <c r="E101" i="3"/>
  <c r="D101" i="3"/>
  <c r="C101" i="3"/>
  <c r="G96" i="3"/>
  <c r="F96" i="3"/>
  <c r="E96" i="3"/>
  <c r="D96" i="3"/>
  <c r="C96" i="3"/>
  <c r="G74" i="3"/>
  <c r="F74" i="3"/>
  <c r="E74" i="3"/>
  <c r="D74" i="3"/>
  <c r="C74" i="3"/>
  <c r="G57" i="3"/>
  <c r="F57" i="3"/>
  <c r="E57" i="3"/>
  <c r="D57" i="3"/>
  <c r="C57" i="3"/>
  <c r="C99" i="3"/>
  <c r="E72" i="3"/>
  <c r="F72" i="3"/>
  <c r="G72" i="3"/>
  <c r="D91" i="3"/>
  <c r="E91" i="3"/>
  <c r="G91" i="3"/>
  <c r="F91" i="3"/>
  <c r="E19" i="2"/>
  <c r="D19" i="2"/>
  <c r="D60" i="3"/>
  <c r="D62" i="3" s="1"/>
  <c r="D20" i="3"/>
  <c r="D14" i="3"/>
  <c r="E60" i="3"/>
  <c r="E62" i="3" s="1"/>
  <c r="G60" i="3"/>
  <c r="G62" i="3" s="1"/>
  <c r="F60" i="3"/>
  <c r="F62" i="3" s="1"/>
  <c r="C118" i="16" l="1"/>
  <c r="F14" i="2" s="1"/>
  <c r="C14" i="2"/>
  <c r="F94" i="3"/>
  <c r="C94" i="3"/>
  <c r="G94" i="3"/>
  <c r="D94" i="3"/>
  <c r="E94" i="3"/>
  <c r="G44" i="3"/>
  <c r="F44" i="3"/>
  <c r="C24" i="3"/>
  <c r="D99" i="3"/>
  <c r="D27" i="3"/>
  <c r="D28" i="3" s="1"/>
  <c r="D28" i="16"/>
  <c r="D29" i="16" s="1"/>
  <c r="D56" i="16" s="1"/>
  <c r="E99" i="3"/>
  <c r="F98" i="3"/>
  <c r="C15" i="3"/>
  <c r="G53" i="3"/>
  <c r="C53" i="3"/>
  <c r="E21" i="3"/>
  <c r="D21" i="3"/>
  <c r="D15" i="3"/>
  <c r="C27" i="3"/>
  <c r="E14" i="3"/>
  <c r="E20" i="3"/>
  <c r="D53" i="3"/>
  <c r="E11" i="3"/>
  <c r="F53" i="3"/>
  <c r="E53" i="3"/>
  <c r="C11" i="3"/>
  <c r="D11" i="3"/>
  <c r="F11" i="3"/>
  <c r="E24" i="3" l="1"/>
  <c r="E42" i="3" s="1"/>
  <c r="C15" i="2"/>
  <c r="D118" i="16"/>
  <c r="F15" i="2" s="1"/>
  <c r="C42" i="3"/>
  <c r="D24" i="3"/>
  <c r="E27" i="3"/>
  <c r="E28" i="3" s="1"/>
  <c r="E28" i="16"/>
  <c r="E29" i="16" s="1"/>
  <c r="E56" i="16" s="1"/>
  <c r="G102" i="3"/>
  <c r="D7" i="2"/>
  <c r="F102" i="3"/>
  <c r="D6" i="2"/>
  <c r="D102" i="3"/>
  <c r="D4" i="2"/>
  <c r="E102" i="3"/>
  <c r="E113" i="3" s="1"/>
  <c r="D5" i="2"/>
  <c r="C102" i="3"/>
  <c r="D3" i="2"/>
  <c r="G98" i="3"/>
  <c r="G99" i="3" s="1"/>
  <c r="F99" i="3"/>
  <c r="F21" i="3"/>
  <c r="G21" i="3"/>
  <c r="C28" i="3"/>
  <c r="F20" i="3"/>
  <c r="F14" i="3"/>
  <c r="E15" i="3"/>
  <c r="C16" i="2" l="1"/>
  <c r="E118" i="16"/>
  <c r="F16" i="2" s="1"/>
  <c r="F113" i="3"/>
  <c r="F115" i="3" s="1"/>
  <c r="G113" i="3"/>
  <c r="G115" i="3" s="1"/>
  <c r="D113" i="3"/>
  <c r="E4" i="2" s="1"/>
  <c r="C113" i="3"/>
  <c r="E3" i="2" s="1"/>
  <c r="E55" i="3"/>
  <c r="C5" i="2" s="1"/>
  <c r="C55" i="3"/>
  <c r="D42" i="3"/>
  <c r="D55" i="3" s="1"/>
  <c r="F28" i="16"/>
  <c r="F29" i="16" s="1"/>
  <c r="F56" i="16" s="1"/>
  <c r="F24" i="3"/>
  <c r="E5" i="2"/>
  <c r="D8" i="2"/>
  <c r="E115" i="3"/>
  <c r="F15" i="3"/>
  <c r="F27" i="3"/>
  <c r="G14" i="3"/>
  <c r="G20" i="3"/>
  <c r="G28" i="16" s="1"/>
  <c r="G29" i="16" s="1"/>
  <c r="G56" i="16" s="1"/>
  <c r="G11" i="3"/>
  <c r="C17" i="2" l="1"/>
  <c r="F118" i="16"/>
  <c r="F17" i="2" s="1"/>
  <c r="C18" i="2"/>
  <c r="G118" i="16"/>
  <c r="F18" i="2" s="1"/>
  <c r="G24" i="3"/>
  <c r="C30" i="2"/>
  <c r="C41" i="2"/>
  <c r="D115" i="3"/>
  <c r="D117" i="3" s="1"/>
  <c r="F4" i="2" s="1"/>
  <c r="C115" i="3"/>
  <c r="C117" i="3" s="1"/>
  <c r="F3" i="2" s="1"/>
  <c r="E6" i="2"/>
  <c r="C4" i="2"/>
  <c r="F42" i="3"/>
  <c r="E7" i="2"/>
  <c r="C3" i="2"/>
  <c r="E117" i="3"/>
  <c r="G27" i="3"/>
  <c r="G15" i="3"/>
  <c r="F28" i="3"/>
  <c r="F30" i="2" l="1"/>
  <c r="C19" i="2"/>
  <c r="F55" i="3"/>
  <c r="F117" i="3" s="1"/>
  <c r="F6" i="2" s="1"/>
  <c r="E8" i="2"/>
  <c r="G42" i="3"/>
  <c r="F19" i="2"/>
  <c r="F5" i="2"/>
  <c r="G28" i="3"/>
  <c r="F41" i="2" l="1"/>
  <c r="G55" i="3"/>
  <c r="G117" i="3" s="1"/>
  <c r="F7" i="2" s="1"/>
  <c r="F8" i="2" s="1"/>
  <c r="C6" i="2"/>
  <c r="C7" i="2" l="1"/>
  <c r="C8" i="2" s="1"/>
</calcChain>
</file>

<file path=xl/sharedStrings.xml><?xml version="1.0" encoding="utf-8"?>
<sst xmlns="http://schemas.openxmlformats.org/spreadsheetml/2006/main" count="529" uniqueCount="197">
  <si>
    <t>InterCollege Teaching Payments</t>
  </si>
  <si>
    <t>Total Revenue</t>
  </si>
  <si>
    <t>$/Sq Ft</t>
  </si>
  <si>
    <t>Rate</t>
  </si>
  <si>
    <t>Total Expenses</t>
  </si>
  <si>
    <t>Net</t>
  </si>
  <si>
    <t>$/SCH for Intercollege teaching</t>
  </si>
  <si>
    <t>Space Costs</t>
  </si>
  <si>
    <t>Notes</t>
  </si>
  <si>
    <t xml:space="preserve"> </t>
  </si>
  <si>
    <t>Summer Grad Tuition</t>
  </si>
  <si>
    <t>Program fees</t>
  </si>
  <si>
    <t>Personnel Direct Expense</t>
  </si>
  <si>
    <t>Total salaries</t>
  </si>
  <si>
    <t>Fringe rate</t>
  </si>
  <si>
    <t>NonPersonnel Direct Expenses</t>
  </si>
  <si>
    <t>E6000  Other Operating &amp; Servcs, Internal Charges</t>
  </si>
  <si>
    <t>E6001  Supplies &amp; Materials</t>
  </si>
  <si>
    <t>E6010  Copying &amp; Printing</t>
  </si>
  <si>
    <t>E6012  Postage &amp; Shipping</t>
  </si>
  <si>
    <t>E6020  Computer Services</t>
  </si>
  <si>
    <t>E6050  Travel</t>
  </si>
  <si>
    <t>E6055  Hospitality &amp; Business Meals</t>
  </si>
  <si>
    <t>E6120  Consulting &amp; Prof. Services</t>
  </si>
  <si>
    <t>E6313  Repair and Maintenance</t>
  </si>
  <si>
    <t>E6320  Telephone &amp; Related Charges</t>
  </si>
  <si>
    <t>E6350  Rental Expense</t>
  </si>
  <si>
    <t>E6500  Non Capital Equipment</t>
  </si>
  <si>
    <t>E6510  Maintenance &amp; Licenses</t>
  </si>
  <si>
    <t>E6900  Capital Equipment</t>
  </si>
  <si>
    <t>E6910  Construction Costs</t>
  </si>
  <si>
    <t>E8100  Internal Fund Transfer</t>
  </si>
  <si>
    <t>Total Nonpersonnel Direct Expenses</t>
  </si>
  <si>
    <t>Subtotal Direct Expenses</t>
  </si>
  <si>
    <t>Subtotal Indirect Expenses</t>
  </si>
  <si>
    <t>Total Direct Expenses</t>
  </si>
  <si>
    <t>Total Indirect Expenses (Alg 7)</t>
  </si>
  <si>
    <t>TOTAL</t>
  </si>
  <si>
    <t>Year</t>
  </si>
  <si>
    <t>Net Revenue/year</t>
  </si>
  <si>
    <t># I/S Grad Students</t>
  </si>
  <si>
    <t># O/S Grad Students</t>
  </si>
  <si>
    <t>Tuition per credit I/S Grad Student</t>
  </si>
  <si>
    <t>Tuition per credit O/S Grad Student</t>
  </si>
  <si>
    <t>Number of I/S Grad Students</t>
  </si>
  <si>
    <t>Number of O/S Grad Students</t>
  </si>
  <si>
    <t>Staff support</t>
  </si>
  <si>
    <t>$/SCH Tuition  I/S Grad Student</t>
  </si>
  <si>
    <t>$/SCH Tuition per O/S Grad Student</t>
  </si>
  <si>
    <t>NO VTR</t>
  </si>
  <si>
    <t>Program Name - No Variable Tuition Rate</t>
  </si>
  <si>
    <t>revenues from these types of students in the program</t>
  </si>
  <si>
    <t xml:space="preserve">Also include UG and non-degree tuition blocks  if there is an expectation of some </t>
  </si>
  <si>
    <t>FY22</t>
  </si>
  <si>
    <t>FY23</t>
  </si>
  <si>
    <t>Assignable Sq Ft</t>
  </si>
  <si>
    <t>Scholarships</t>
  </si>
  <si>
    <t>Fall/Spring Grad Tuition</t>
  </si>
  <si>
    <t>Total Faculty/Staff</t>
  </si>
  <si>
    <t>Institutional/IBB Value or Estimate</t>
  </si>
  <si>
    <t>Formula Calculation</t>
  </si>
  <si>
    <t>Program enter values</t>
  </si>
  <si>
    <t>Guide</t>
  </si>
  <si>
    <t>Total Space Cost</t>
  </si>
  <si>
    <t>Year 1</t>
  </si>
  <si>
    <t>Year 2</t>
  </si>
  <si>
    <t>Year 3</t>
  </si>
  <si>
    <t>Year 4</t>
  </si>
  <si>
    <t>Year 5</t>
  </si>
  <si>
    <t>Program Name - Variable Tuition Rate - Summer Discount for all students</t>
  </si>
  <si>
    <t>Program Name - Variable Tuition Rate - Summer Discount for IS only</t>
  </si>
  <si>
    <t>Student Count - InState</t>
  </si>
  <si>
    <t>Enrollment Term</t>
  </si>
  <si>
    <t>Cohort</t>
  </si>
  <si>
    <t>Student Count - Out of State</t>
  </si>
  <si>
    <t>Fall 21 FY22</t>
  </si>
  <si>
    <t>Spring 22 FY22</t>
  </si>
  <si>
    <t>Spring 23 FY23</t>
  </si>
  <si>
    <t># I/S SCH: fall + spring</t>
  </si>
  <si>
    <t>#O/S SCH: fall + spring</t>
  </si>
  <si>
    <t>per student per year</t>
  </si>
  <si>
    <t>total per year</t>
  </si>
  <si>
    <t>graduate teaching assistantship/general fund research assistantship</t>
  </si>
  <si>
    <t>SCH/Student</t>
  </si>
  <si>
    <t>Jul/Aug 21 (FY 22)</t>
  </si>
  <si>
    <t>Jul/Aug 22 (FY 23)</t>
  </si>
  <si>
    <t>May/Jun 22 FY 22</t>
  </si>
  <si>
    <t>Fall 22 FY23</t>
  </si>
  <si>
    <t>May/Jun 23 FY 23</t>
  </si>
  <si>
    <t># I/S SCH: summer</t>
  </si>
  <si>
    <t>#O/S SCH: summer</t>
  </si>
  <si>
    <t>Program Name- Net Revenue without Variable Tuition:</t>
  </si>
  <si>
    <t>Program Name - Variable Tuition Rate - no Summer Discount for any student</t>
  </si>
  <si>
    <t>If you use this sheet, it will auto-populate the IBB BUD spreadsheet with student counts, credit hours and tuition.</t>
  </si>
  <si>
    <t xml:space="preserve">Each row represents a cohort of entering students. To find total enrollment for a term, add down that column. </t>
  </si>
  <si>
    <t>With Chosen VTR (expect out-of-state numbers to increase with decreased tuition; in a capped program, in-state may decrease)</t>
  </si>
  <si>
    <t>Assumptions Summary--Make notes of any kind here</t>
  </si>
  <si>
    <t>Number of SCH's covered by assistantship (Fall+Spring)</t>
  </si>
  <si>
    <t>Number of SCH's covered by assistantship (Summer)</t>
  </si>
  <si>
    <t>$ Amount of other scholarships (endowment/restricted)</t>
  </si>
  <si>
    <t>Number I/S Credit hours for assistantships offset by grants</t>
  </si>
  <si>
    <r>
      <t xml:space="preserve">*enter selected VTR value: </t>
    </r>
    <r>
      <rPr>
        <sz val="10"/>
        <color rgb="FFFF0000"/>
        <rFont val="Calibri"/>
        <family val="2"/>
      </rPr>
      <t xml:space="preserve">Must remain constant all 5 years at initial proposal; no increases. </t>
    </r>
  </si>
  <si>
    <t>After two years, a new rate can be requested for the following three years.</t>
  </si>
  <si>
    <t>Jul/Aug 23 (FY 24)</t>
  </si>
  <si>
    <t>Fall 23 FY24</t>
  </si>
  <si>
    <t>Spring 24 FY24</t>
  </si>
  <si>
    <t>May/Jun 24 FY 24</t>
  </si>
  <si>
    <t>FY24</t>
  </si>
  <si>
    <t>Spring 25 FY25</t>
  </si>
  <si>
    <t>May/Jun 25 FY 25</t>
  </si>
  <si>
    <t>FY25</t>
  </si>
  <si>
    <t>Jul/Aug 24 (FY 25)</t>
  </si>
  <si>
    <t>Fall 24 FY25</t>
  </si>
  <si>
    <t>fringe from cost accounting estimates</t>
  </si>
  <si>
    <t>all students credits are covered by scholarship if full-time GRA (9/9/5 credits)</t>
  </si>
  <si>
    <t>Funding includes Summer?</t>
  </si>
  <si>
    <t>Y</t>
  </si>
  <si>
    <t>N</t>
  </si>
  <si>
    <t>In-state credits covered by grant/year</t>
  </si>
  <si>
    <t># of Stipends covered by program/college</t>
  </si>
  <si>
    <t>F/S Grad Student Tuition Revenue</t>
  </si>
  <si>
    <t>Summer Grad Student Tuition Revenue</t>
  </si>
  <si>
    <t># of total SCH's taken outside of College</t>
  </si>
  <si>
    <t># of summer total SCH's taken outside of College</t>
  </si>
  <si>
    <t>$/Grad Assistant Stipend</t>
  </si>
  <si>
    <t>estimate of Cost Pool Driver Increase: 1.7%</t>
  </si>
  <si>
    <t>9 credits/semester, 5/summer</t>
  </si>
  <si>
    <t>6 credits/semester (for full-time half of year, enter .5 in Full-time row, rather than here)</t>
  </si>
  <si>
    <t>assumes 2% increase per year, can be overwritten</t>
  </si>
  <si>
    <t>SCH/Student--how many credits one student in the cohort would take (this is multiplied by the number of students in the corresponding row/column above)</t>
  </si>
  <si>
    <t>All</t>
  </si>
  <si>
    <t>I/S Only</t>
  </si>
  <si>
    <t>None</t>
  </si>
  <si>
    <t>Discount for:</t>
  </si>
  <si>
    <t>Note - Choose whether the program should also see the 30% summer discount - or not - and include one of the three tables. No need to do all of these - just the one you want. Currently autofills one table based on selection on BUDwithVTR tab.</t>
  </si>
  <si>
    <t>currently set to autofill from SCH by year tab</t>
  </si>
  <si>
    <t>if cross-college interdisciplinary program, keep 0</t>
  </si>
  <si>
    <t>85% of in-state tuition</t>
  </si>
  <si>
    <t>for display only, does not impact calculations. Assumes = July/Aug enrollment</t>
  </si>
  <si>
    <t>Graduate Assistants (tuition scholarship component)</t>
  </si>
  <si>
    <t xml:space="preserve"> choose (Y/N) in column B</t>
  </si>
  <si>
    <t>enter correct amount for your college/school in column B</t>
  </si>
  <si>
    <t xml:space="preserve">$ Amount of other scholarships (general non-restricted source) </t>
  </si>
  <si>
    <t>Graduate Assistant Scholarships</t>
  </si>
  <si>
    <t>Other Scholarships for students in program</t>
  </si>
  <si>
    <t xml:space="preserve">choose from the drop-down according to plan for summer discounts </t>
  </si>
  <si>
    <t>Program Name - With Variable Tuition Rate</t>
  </si>
  <si>
    <t>average of fall/spring (no longer affects calculations in IBB 3.0)</t>
  </si>
  <si>
    <t>70% of previous F/S Tuition (July/August revenue is in new FY with old FY rate)</t>
  </si>
  <si>
    <t>use this section if your program will include students supported on assistantships</t>
  </si>
  <si>
    <t>Values fill based on other entries and SCH by Year tab</t>
  </si>
  <si>
    <t>Full-time Graduate Assistantships</t>
  </si>
  <si>
    <t># students with General Fund support</t>
  </si>
  <si>
    <t># students Tuition-supporting grant/gift</t>
  </si>
  <si>
    <t>at the rate from row 32</t>
  </si>
  <si>
    <t>Tuition from Grants</t>
  </si>
  <si>
    <t>enter values in row 34-35 by funding type</t>
  </si>
  <si>
    <t>enter values in row 37-38 by funding type</t>
  </si>
  <si>
    <t>reduces program net revenue</t>
  </si>
  <si>
    <t>no effect on final result, tuition still counted as revenue</t>
  </si>
  <si>
    <t># of stipends covered by grants</t>
  </si>
  <si>
    <t>use .5 for half-time or half-year</t>
  </si>
  <si>
    <t># of stipends covered by gifts/startups/other UVM sources</t>
  </si>
  <si>
    <t>Total General Stipends</t>
  </si>
  <si>
    <t>Total Other Stipends (not a cost to program, info only)</t>
  </si>
  <si>
    <t>Total PT/temp</t>
  </si>
  <si>
    <t>Cost Pools Indirect Costs (Algorithms 7, 4b-RCH, 3c-CDE)</t>
  </si>
  <si>
    <t>UVM Indirect-only stipend cost</t>
  </si>
  <si>
    <t>Grant Stipend indirect cost</t>
  </si>
  <si>
    <t>Total Grant Stipends (not a cost to program, info only)</t>
  </si>
  <si>
    <t>subject to 50% of normal IBB algorithm indirect cost (to school housing grant)</t>
  </si>
  <si>
    <t>subject to normal IBB algorithm indirect cost (to school housing funding source)</t>
  </si>
  <si>
    <t>use this line only if increased space is planned or would be necessary</t>
  </si>
  <si>
    <t>IBB indirect cost applied to all direct spending at given rate (estimated by FAB)</t>
  </si>
  <si>
    <t>from Program Direct expenses</t>
  </si>
  <si>
    <t>assumes 70% of Row 7 values; enter Row 7 values if choosing to not discount</t>
  </si>
  <si>
    <t>assumes 70% of Row 8 values; enter Row 8 values if choosing to not discount</t>
  </si>
  <si>
    <t>Half-time Graduate Assistantships</t>
  </si>
  <si>
    <t>FY22 Cohort</t>
  </si>
  <si>
    <t>FY23 Cohort</t>
  </si>
  <si>
    <t>FY24 Cohort</t>
  </si>
  <si>
    <t>FY25 Cohort</t>
  </si>
  <si>
    <t xml:space="preserve">Enter the estimated credit load by term of an indivdiual student in the SCH/Student table. A sample program of matching the above example with a 30 credit program is pre-entered. </t>
  </si>
  <si>
    <t>Fill the orange section in the same method, with the appropriate changes to the forecast reflecting the proposed VTR (e.g. planning to attract more students)</t>
  </si>
  <si>
    <t>currently set to autofill from SCH by year tab. Clear sample values from that tab if not using</t>
  </si>
  <si>
    <t>tuition scholarships--listed with revenue above as a negative</t>
  </si>
  <si>
    <t>Spring 26 FY26</t>
  </si>
  <si>
    <t>May/Jun 26 FY 26</t>
  </si>
  <si>
    <t>FY26 Cohort</t>
  </si>
  <si>
    <t>Jul/Aug 25 (FY 26)</t>
  </si>
  <si>
    <t>Fall 25 FY26</t>
  </si>
  <si>
    <t>Then if a group of four (IS) is projected to enter in Fall 22, begin entering 4 in the term they will begin on the FY23 cohort row, continuing through their end term. If you sum the Fall 22 column downward, it will reflect 7 total students</t>
  </si>
  <si>
    <t xml:space="preserve">For example, if a group of three IS students enters in Fall 21 and is scheduled to finish in Spring 23, enter 3 in the box of each term they will enroll in between those on the FY22 cohort row. </t>
  </si>
  <si>
    <t>FY26</t>
  </si>
  <si>
    <t>currently does not assume tuition increases--can be manually set</t>
  </si>
  <si>
    <t>Faculty salaries (full benefit)</t>
  </si>
  <si>
    <t>Part-time instruction (no benefit)/temp employee pay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</si>
</sst>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4" formatCode="_(&quot;$&quot;* #,##0.00_);_(&quot;$&quot;* \(#,##0.00\);_(&quot;$&quot;* &quot;-&quot;??_);_(@_)"/>
    <numFmt numFmtId="43" formatCode="_(* #,##0.00_);_(* \(#,##0.00\);_(* &quot;-&quot;??_);_(@_)"/>
    <numFmt numFmtId="164" formatCode="&quot;$&quot;#,##0.00"/>
    <numFmt numFmtId="165" formatCode="&quot;$&quot;#,##0"/>
    <numFmt numFmtId="166" formatCode="0.0%"/>
    <numFmt numFmtId="167" formatCode="_-&quot;$&quot;* #,##0_-;\-&quot;$&quot;* #,##0_-;_-&quot;$&quot;* &quot;-&quot;??_-;_-@_-"/>
    <numFmt numFmtId="168" formatCode="&quot;$&quot;#,##0;[Red]&quot;$&quot;#,##0"/>
    <numFmt numFmtId="169" formatCode="_(&quot;$&quot;* #,##0_);_(&quot;$&quot;* \(#,##0\);_(&quot;$&quot;* &quot;-&quot;??_);_(@_)"/>
  </numFmts>
  <fonts count="25"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sz val="10"/>
      <color theme="1"/>
      <name val="Calibri"/>
      <family val="2"/>
    </font>
    <font>
      <b/>
      <sz val="10"/>
      <color theme="1"/>
      <name val="Calibri"/>
      <family val="2"/>
    </font>
    <font>
      <b/>
      <u/>
      <sz val="10"/>
      <color theme="1"/>
      <name val="Calibri"/>
      <family val="2"/>
    </font>
    <font>
      <b/>
      <sz val="12"/>
      <color theme="1"/>
      <name val="Calibri"/>
      <family val="2"/>
    </font>
    <font>
      <sz val="10"/>
      <name val="Calibri"/>
      <family val="2"/>
    </font>
    <font>
      <b/>
      <sz val="11"/>
      <color theme="1"/>
      <name val="Calibri"/>
      <family val="2"/>
      <scheme val="minor"/>
    </font>
    <font>
      <b/>
      <sz val="16"/>
      <color rgb="FFFF0000"/>
      <name val="Calibri"/>
      <family val="2"/>
    </font>
    <font>
      <u/>
      <sz val="11"/>
      <color theme="10"/>
      <name val="Calibri"/>
      <family val="2"/>
    </font>
    <font>
      <u/>
      <sz val="11"/>
      <color theme="11"/>
      <name val="Calibri"/>
      <family val="2"/>
    </font>
    <font>
      <sz val="8"/>
      <name val="Calibri"/>
      <family val="2"/>
    </font>
    <font>
      <u/>
      <sz val="11"/>
      <color theme="1"/>
      <name val="Calibri"/>
      <family val="2"/>
    </font>
    <font>
      <b/>
      <sz val="11"/>
      <color theme="1"/>
      <name val="Calibri"/>
      <family val="2"/>
    </font>
    <font>
      <b/>
      <sz val="14"/>
      <color theme="1"/>
      <name val="Calibri"/>
      <family val="2"/>
    </font>
    <font>
      <b/>
      <sz val="11"/>
      <color theme="8" tint="-0.249977111117893"/>
      <name val="Calibri"/>
      <family val="2"/>
      <scheme val="minor"/>
    </font>
    <font>
      <sz val="10"/>
      <color rgb="FFFF0000"/>
      <name val="Calibri"/>
      <family val="2"/>
    </font>
    <font>
      <sz val="10"/>
      <color theme="0"/>
      <name val="Calibri"/>
      <family val="2"/>
    </font>
    <font>
      <sz val="12"/>
      <color theme="1"/>
      <name val="Calibri"/>
      <family val="2"/>
    </font>
  </fonts>
  <fills count="12">
    <fill>
      <patternFill patternType="none"/>
    </fill>
    <fill>
      <patternFill patternType="gray125"/>
    </fill>
    <fill>
      <patternFill patternType="solid">
        <fgColor theme="6"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14">
    <border>
      <left/>
      <right/>
      <top/>
      <bottom/>
      <diagonal/>
    </border>
    <border>
      <left/>
      <right/>
      <top style="thin">
        <color auto="1"/>
      </top>
      <bottom style="double">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s>
  <cellStyleXfs count="248">
    <xf numFmtId="0" fontId="0"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5" fillId="0" borderId="0"/>
    <xf numFmtId="0" fontId="4"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44" fontId="7" fillId="0" borderId="0" applyFon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cellStyleXfs>
  <cellXfs count="164">
    <xf numFmtId="0" fontId="0" fillId="0" borderId="0" xfId="0"/>
    <xf numFmtId="0" fontId="8" fillId="0" borderId="0" xfId="1" applyFont="1"/>
    <xf numFmtId="0" fontId="10" fillId="0" borderId="0" xfId="1" applyFont="1"/>
    <xf numFmtId="6" fontId="8" fillId="0" borderId="0" xfId="1" applyNumberFormat="1" applyFont="1" applyAlignment="1">
      <alignment horizontal="center"/>
    </xf>
    <xf numFmtId="0" fontId="8" fillId="0" borderId="0" xfId="1" applyFont="1" applyAlignment="1">
      <alignment wrapText="1"/>
    </xf>
    <xf numFmtId="0" fontId="8" fillId="0" borderId="0" xfId="1" applyFont="1" applyAlignment="1">
      <alignment horizontal="center"/>
    </xf>
    <xf numFmtId="0" fontId="8" fillId="0" borderId="0" xfId="1" applyFont="1" applyProtection="1">
      <protection locked="0"/>
    </xf>
    <xf numFmtId="0" fontId="8" fillId="0" borderId="0" xfId="1" applyFont="1" applyFill="1"/>
    <xf numFmtId="0" fontId="8" fillId="0" borderId="0" xfId="1" applyFont="1" applyFill="1" applyProtection="1">
      <protection locked="0"/>
    </xf>
    <xf numFmtId="0" fontId="11" fillId="3" borderId="3" xfId="1" applyFont="1" applyFill="1" applyBorder="1"/>
    <xf numFmtId="0" fontId="14" fillId="0" borderId="0" xfId="1" applyFont="1"/>
    <xf numFmtId="0" fontId="13" fillId="0" borderId="0" xfId="5" applyFont="1"/>
    <xf numFmtId="0" fontId="4" fillId="0" borderId="0" xfId="5"/>
    <xf numFmtId="6" fontId="4" fillId="0" borderId="4" xfId="5" applyNumberFormat="1" applyBorder="1" applyAlignment="1">
      <alignment horizontal="center"/>
    </xf>
    <xf numFmtId="0" fontId="13" fillId="2" borderId="4" xfId="5" applyFont="1" applyFill="1" applyBorder="1" applyAlignment="1">
      <alignment horizontal="center" vertical="center"/>
    </xf>
    <xf numFmtId="0" fontId="13" fillId="2" borderId="4" xfId="5" applyFont="1" applyFill="1" applyBorder="1" applyAlignment="1">
      <alignment horizontal="center" vertical="center" wrapText="1"/>
    </xf>
    <xf numFmtId="0" fontId="13" fillId="2" borderId="4" xfId="5" applyFont="1" applyFill="1" applyBorder="1" applyAlignment="1">
      <alignment horizontal="center" wrapText="1"/>
    </xf>
    <xf numFmtId="0" fontId="13" fillId="2" borderId="4" xfId="5" applyFont="1" applyFill="1" applyBorder="1"/>
    <xf numFmtId="6" fontId="13" fillId="2" borderId="4" xfId="5" applyNumberFormat="1" applyFont="1" applyFill="1" applyBorder="1" applyAlignment="1">
      <alignment horizontal="center"/>
    </xf>
    <xf numFmtId="0" fontId="8" fillId="4" borderId="0" xfId="1" applyFont="1" applyFill="1"/>
    <xf numFmtId="0" fontId="11" fillId="4" borderId="0" xfId="1" applyFont="1" applyFill="1"/>
    <xf numFmtId="0" fontId="10" fillId="4" borderId="0" xfId="1" applyFont="1" applyFill="1" applyAlignment="1">
      <alignment horizontal="center"/>
    </xf>
    <xf numFmtId="0" fontId="10" fillId="0" borderId="0" xfId="6" applyFont="1" applyAlignment="1">
      <alignment horizontal="center"/>
    </xf>
    <xf numFmtId="0" fontId="8" fillId="4" borderId="0" xfId="1" applyFont="1" applyFill="1" applyAlignment="1">
      <alignment horizontal="left" indent="2"/>
    </xf>
    <xf numFmtId="6" fontId="8" fillId="4" borderId="0" xfId="1" applyNumberFormat="1" applyFont="1" applyFill="1" applyAlignment="1">
      <alignment horizontal="center"/>
    </xf>
    <xf numFmtId="0" fontId="9" fillId="4" borderId="0" xfId="1" applyFont="1" applyFill="1" applyAlignment="1">
      <alignment horizontal="left" indent="1"/>
    </xf>
    <xf numFmtId="0" fontId="8" fillId="4" borderId="0" xfId="1" applyFont="1" applyFill="1" applyAlignment="1">
      <alignment horizontal="center"/>
    </xf>
    <xf numFmtId="0" fontId="11" fillId="4" borderId="0" xfId="6" applyFont="1" applyFill="1"/>
    <xf numFmtId="0" fontId="10" fillId="4" borderId="0" xfId="6" applyFont="1" applyFill="1"/>
    <xf numFmtId="0" fontId="8" fillId="4" borderId="0" xfId="6" applyFont="1" applyFill="1" applyAlignment="1">
      <alignment horizontal="left" indent="2"/>
    </xf>
    <xf numFmtId="0" fontId="0" fillId="4" borderId="0" xfId="0" applyFill="1"/>
    <xf numFmtId="6" fontId="8" fillId="4" borderId="0" xfId="6" applyNumberFormat="1" applyFont="1" applyFill="1" applyAlignment="1">
      <alignment horizontal="center"/>
    </xf>
    <xf numFmtId="0" fontId="9" fillId="4" borderId="0" xfId="6" applyFont="1" applyFill="1" applyAlignment="1">
      <alignment horizontal="left" indent="3"/>
    </xf>
    <xf numFmtId="0" fontId="9" fillId="4" borderId="0" xfId="6" applyFont="1" applyFill="1" applyAlignment="1">
      <alignment horizontal="left" indent="1"/>
    </xf>
    <xf numFmtId="6" fontId="9" fillId="4" borderId="0" xfId="6" applyNumberFormat="1" applyFont="1" applyFill="1" applyAlignment="1">
      <alignment horizontal="center"/>
    </xf>
    <xf numFmtId="0" fontId="8" fillId="4" borderId="0" xfId="6" applyFont="1" applyFill="1" applyAlignment="1">
      <alignment horizontal="center"/>
    </xf>
    <xf numFmtId="165" fontId="9" fillId="4" borderId="0" xfId="6" applyNumberFormat="1" applyFont="1" applyFill="1" applyAlignment="1">
      <alignment horizontal="center"/>
    </xf>
    <xf numFmtId="0" fontId="9" fillId="4" borderId="0" xfId="1" applyFont="1" applyFill="1"/>
    <xf numFmtId="165" fontId="9" fillId="4" borderId="0" xfId="1" applyNumberFormat="1" applyFont="1" applyFill="1" applyBorder="1" applyAlignment="1">
      <alignment horizontal="center"/>
    </xf>
    <xf numFmtId="6" fontId="8" fillId="4" borderId="0" xfId="1" applyNumberFormat="1" applyFont="1" applyFill="1" applyAlignment="1">
      <alignment horizontal="right"/>
    </xf>
    <xf numFmtId="38" fontId="8" fillId="4" borderId="0" xfId="1" applyNumberFormat="1" applyFont="1" applyFill="1" applyAlignment="1">
      <alignment horizontal="center"/>
    </xf>
    <xf numFmtId="6" fontId="9" fillId="4" borderId="0" xfId="3" applyNumberFormat="1" applyFont="1" applyFill="1" applyAlignment="1">
      <alignment horizontal="center"/>
    </xf>
    <xf numFmtId="0" fontId="8" fillId="4" borderId="0" xfId="1" applyFont="1" applyFill="1" applyAlignment="1">
      <alignment vertical="top"/>
    </xf>
    <xf numFmtId="0" fontId="8" fillId="4" borderId="0" xfId="1" applyFont="1" applyFill="1" applyAlignment="1">
      <alignment horizontal="left" vertical="top"/>
    </xf>
    <xf numFmtId="0" fontId="6" fillId="4" borderId="0" xfId="1" applyFill="1"/>
    <xf numFmtId="0" fontId="6" fillId="4" borderId="0" xfId="1" applyFill="1" applyAlignment="1">
      <alignment horizontal="center"/>
    </xf>
    <xf numFmtId="0" fontId="9" fillId="4" borderId="0" xfId="1" applyFont="1" applyFill="1" applyAlignment="1">
      <alignment horizontal="center"/>
    </xf>
    <xf numFmtId="167" fontId="8" fillId="4" borderId="0" xfId="0" applyNumberFormat="1" applyFont="1" applyFill="1"/>
    <xf numFmtId="0" fontId="11" fillId="0" borderId="0" xfId="1" applyFont="1"/>
    <xf numFmtId="0" fontId="0" fillId="0" borderId="0" xfId="0" quotePrefix="1"/>
    <xf numFmtId="0" fontId="18" fillId="0" borderId="0" xfId="0" applyFont="1"/>
    <xf numFmtId="0" fontId="19" fillId="0" borderId="0" xfId="0" applyFont="1"/>
    <xf numFmtId="0" fontId="8" fillId="0" borderId="0" xfId="1" quotePrefix="1" applyFont="1"/>
    <xf numFmtId="9" fontId="0" fillId="0" borderId="0" xfId="0" applyNumberFormat="1"/>
    <xf numFmtId="166" fontId="0" fillId="0" borderId="0" xfId="0" applyNumberFormat="1"/>
    <xf numFmtId="0" fontId="0" fillId="0" borderId="0" xfId="0" applyAlignment="1">
      <alignment horizontal="left"/>
    </xf>
    <xf numFmtId="0" fontId="0" fillId="0" borderId="0" xfId="0" applyAlignment="1">
      <alignment horizontal="center" wrapText="1"/>
    </xf>
    <xf numFmtId="0" fontId="19" fillId="5" borderId="0" xfId="0" applyFont="1" applyFill="1"/>
    <xf numFmtId="0" fontId="19" fillId="5" borderId="4" xfId="0" applyFont="1" applyFill="1" applyBorder="1"/>
    <xf numFmtId="0" fontId="19" fillId="5" borderId="4" xfId="0" applyFont="1" applyFill="1" applyBorder="1" applyAlignment="1">
      <alignment horizontal="center" wrapText="1"/>
    </xf>
    <xf numFmtId="0" fontId="0" fillId="5" borderId="4" xfId="0" applyFill="1" applyBorder="1"/>
    <xf numFmtId="1" fontId="0" fillId="5" borderId="4" xfId="0" applyNumberFormat="1" applyFill="1" applyBorder="1"/>
    <xf numFmtId="0" fontId="19" fillId="2" borderId="0" xfId="0" applyFont="1" applyFill="1"/>
    <xf numFmtId="0" fontId="19" fillId="2" borderId="4" xfId="0" applyFont="1" applyFill="1" applyBorder="1"/>
    <xf numFmtId="0" fontId="19" fillId="2" borderId="4" xfId="0" applyFont="1" applyFill="1" applyBorder="1" applyAlignment="1">
      <alignment horizontal="center" wrapText="1"/>
    </xf>
    <xf numFmtId="0" fontId="0" fillId="2" borderId="4" xfId="0" applyFill="1" applyBorder="1"/>
    <xf numFmtId="1" fontId="0" fillId="2" borderId="4" xfId="0" applyNumberFormat="1" applyFill="1" applyBorder="1"/>
    <xf numFmtId="0" fontId="20" fillId="2" borderId="0" xfId="0" applyFont="1" applyFill="1"/>
    <xf numFmtId="0" fontId="20" fillId="5" borderId="0" xfId="0" applyFont="1" applyFill="1"/>
    <xf numFmtId="169" fontId="0" fillId="0" borderId="0" xfId="239" applyNumberFormat="1" applyFont="1"/>
    <xf numFmtId="10" fontId="0" fillId="0" borderId="0" xfId="0" applyNumberFormat="1"/>
    <xf numFmtId="0" fontId="21" fillId="0" borderId="0" xfId="5" applyFont="1"/>
    <xf numFmtId="0" fontId="13" fillId="0" borderId="0" xfId="5" applyFont="1" applyFill="1" applyBorder="1"/>
    <xf numFmtId="6" fontId="13" fillId="0" borderId="0" xfId="5" applyNumberFormat="1" applyFont="1" applyFill="1" applyBorder="1" applyAlignment="1">
      <alignment horizontal="center"/>
    </xf>
    <xf numFmtId="0" fontId="8" fillId="4" borderId="0" xfId="6" applyFont="1" applyFill="1" applyAlignment="1">
      <alignment horizontal="left" indent="3"/>
    </xf>
    <xf numFmtId="6" fontId="8" fillId="6" borderId="0" xfId="6" applyNumberFormat="1" applyFont="1" applyFill="1" applyAlignment="1">
      <alignment horizontal="center"/>
    </xf>
    <xf numFmtId="166" fontId="8" fillId="6" borderId="0" xfId="2" applyNumberFormat="1" applyFont="1" applyFill="1" applyAlignment="1">
      <alignment horizontal="center"/>
    </xf>
    <xf numFmtId="164" fontId="8" fillId="6" borderId="0" xfId="1" applyNumberFormat="1" applyFont="1" applyFill="1" applyAlignment="1">
      <alignment horizontal="center"/>
    </xf>
    <xf numFmtId="10" fontId="8" fillId="6" borderId="0" xfId="2" applyNumberFormat="1" applyFont="1" applyFill="1" applyAlignment="1">
      <alignment horizontal="center"/>
    </xf>
    <xf numFmtId="0" fontId="8" fillId="6" borderId="0" xfId="6" applyFont="1" applyFill="1" applyAlignment="1">
      <alignment horizontal="left" indent="2"/>
    </xf>
    <xf numFmtId="167" fontId="8" fillId="6" borderId="0" xfId="0" applyNumberFormat="1" applyFont="1" applyFill="1"/>
    <xf numFmtId="0" fontId="9" fillId="7" borderId="0" xfId="6" applyFont="1" applyFill="1" applyAlignment="1">
      <alignment horizontal="left" indent="3"/>
    </xf>
    <xf numFmtId="0" fontId="9" fillId="7" borderId="0" xfId="6" applyFont="1" applyFill="1" applyAlignment="1">
      <alignment horizontal="left" indent="1"/>
    </xf>
    <xf numFmtId="168" fontId="9" fillId="7" borderId="0" xfId="6" applyNumberFormat="1" applyFont="1" applyFill="1" applyAlignment="1">
      <alignment horizontal="center"/>
    </xf>
    <xf numFmtId="6" fontId="9" fillId="7" borderId="0" xfId="6" applyNumberFormat="1" applyFont="1" applyFill="1" applyAlignment="1">
      <alignment horizontal="center"/>
    </xf>
    <xf numFmtId="0" fontId="0" fillId="6" borderId="0" xfId="0" applyFill="1"/>
    <xf numFmtId="6" fontId="9" fillId="7" borderId="0" xfId="6" applyNumberFormat="1" applyFont="1" applyFill="1" applyBorder="1" applyAlignment="1">
      <alignment horizontal="center"/>
    </xf>
    <xf numFmtId="0" fontId="8" fillId="6" borderId="0" xfId="1" applyFont="1" applyFill="1"/>
    <xf numFmtId="0" fontId="8" fillId="7" borderId="0" xfId="1" applyFont="1" applyFill="1"/>
    <xf numFmtId="0" fontId="8" fillId="8" borderId="5" xfId="1" applyFont="1" applyFill="1" applyBorder="1"/>
    <xf numFmtId="0" fontId="8" fillId="8" borderId="6" xfId="1" applyFont="1" applyFill="1" applyBorder="1"/>
    <xf numFmtId="0" fontId="8" fillId="8" borderId="7" xfId="1" applyFont="1" applyFill="1" applyBorder="1"/>
    <xf numFmtId="0" fontId="8" fillId="7" borderId="8" xfId="1" applyFont="1" applyFill="1" applyBorder="1"/>
    <xf numFmtId="0" fontId="8" fillId="7" borderId="0" xfId="1" applyFont="1" applyFill="1" applyBorder="1"/>
    <xf numFmtId="0" fontId="8" fillId="7" borderId="9" xfId="1" applyFont="1" applyFill="1" applyBorder="1"/>
    <xf numFmtId="0" fontId="8" fillId="4" borderId="10" xfId="1" applyFont="1" applyFill="1" applyBorder="1"/>
    <xf numFmtId="0" fontId="8" fillId="4" borderId="11" xfId="1" applyFont="1" applyFill="1" applyBorder="1"/>
    <xf numFmtId="0" fontId="8" fillId="4" borderId="12" xfId="1" applyFont="1" applyFill="1" applyBorder="1"/>
    <xf numFmtId="0" fontId="11" fillId="7" borderId="1" xfId="6" applyFont="1" applyFill="1" applyBorder="1"/>
    <xf numFmtId="0" fontId="9" fillId="7" borderId="1" xfId="6" applyFont="1" applyFill="1" applyBorder="1"/>
    <xf numFmtId="6" fontId="9" fillId="7" borderId="1" xfId="6" applyNumberFormat="1" applyFont="1" applyFill="1" applyBorder="1" applyAlignment="1">
      <alignment horizontal="center"/>
    </xf>
    <xf numFmtId="0" fontId="11" fillId="7" borderId="1" xfId="1" applyFont="1" applyFill="1" applyBorder="1"/>
    <xf numFmtId="0" fontId="8" fillId="7" borderId="1" xfId="1" applyFont="1" applyFill="1" applyBorder="1"/>
    <xf numFmtId="6" fontId="9" fillId="7" borderId="1" xfId="1" applyNumberFormat="1" applyFont="1" applyFill="1" applyBorder="1" applyAlignment="1">
      <alignment horizontal="center"/>
    </xf>
    <xf numFmtId="0" fontId="11" fillId="7" borderId="0" xfId="1" applyFont="1" applyFill="1"/>
    <xf numFmtId="0" fontId="9" fillId="7" borderId="0" xfId="1" applyFont="1" applyFill="1" applyAlignment="1">
      <alignment horizontal="left" indent="1"/>
    </xf>
    <xf numFmtId="6" fontId="9" fillId="7" borderId="0" xfId="1" applyNumberFormat="1" applyFont="1" applyFill="1" applyAlignment="1">
      <alignment horizontal="center"/>
    </xf>
    <xf numFmtId="0" fontId="9" fillId="7" borderId="0" xfId="1" applyFont="1" applyFill="1" applyAlignment="1">
      <alignment horizontal="left" indent="3"/>
    </xf>
    <xf numFmtId="6" fontId="9" fillId="7" borderId="0" xfId="3" applyNumberFormat="1" applyFont="1" applyFill="1" applyAlignment="1">
      <alignment horizontal="center"/>
    </xf>
    <xf numFmtId="0" fontId="9" fillId="7" borderId="0" xfId="1" applyFont="1" applyFill="1" applyAlignment="1">
      <alignment horizontal="left" indent="2"/>
    </xf>
    <xf numFmtId="6" fontId="9" fillId="7" borderId="0" xfId="3" applyNumberFormat="1" applyFont="1" applyFill="1" applyAlignment="1">
      <alignment horizontal="right"/>
    </xf>
    <xf numFmtId="0" fontId="8" fillId="6" borderId="0" xfId="1" applyFont="1" applyFill="1" applyAlignment="1">
      <alignment horizontal="left" indent="3"/>
    </xf>
    <xf numFmtId="0" fontId="8" fillId="6" borderId="0" xfId="1" applyFont="1" applyFill="1" applyAlignment="1">
      <alignment horizontal="left" indent="2"/>
    </xf>
    <xf numFmtId="165" fontId="8" fillId="6" borderId="0" xfId="1" applyNumberFormat="1" applyFont="1" applyFill="1" applyAlignment="1">
      <alignment horizontal="left" indent="2"/>
    </xf>
    <xf numFmtId="165" fontId="8" fillId="6" borderId="0" xfId="1" applyNumberFormat="1" applyFont="1" applyFill="1"/>
    <xf numFmtId="0" fontId="8" fillId="7" borderId="0" xfId="1" applyFont="1" applyFill="1" applyAlignment="1">
      <alignment horizontal="left" indent="2"/>
    </xf>
    <xf numFmtId="165" fontId="9" fillId="7" borderId="0" xfId="3" applyNumberFormat="1" applyFont="1" applyFill="1" applyAlignment="1">
      <alignment horizontal="center"/>
    </xf>
    <xf numFmtId="0" fontId="11" fillId="0" borderId="0" xfId="6" applyFont="1" applyFill="1"/>
    <xf numFmtId="0" fontId="2" fillId="0" borderId="4" xfId="5" applyFont="1" applyBorder="1"/>
    <xf numFmtId="0" fontId="19" fillId="9" borderId="4" xfId="0" applyFont="1" applyFill="1" applyBorder="1" applyAlignment="1">
      <alignment horizontal="center" wrapText="1"/>
    </xf>
    <xf numFmtId="0" fontId="0" fillId="9" borderId="4" xfId="0" applyFill="1" applyBorder="1"/>
    <xf numFmtId="0" fontId="19" fillId="9" borderId="0" xfId="0" applyFont="1" applyFill="1"/>
    <xf numFmtId="0" fontId="19" fillId="10" borderId="4" xfId="0" applyFont="1" applyFill="1" applyBorder="1" applyAlignment="1">
      <alignment horizontal="center" wrapText="1"/>
    </xf>
    <xf numFmtId="0" fontId="0" fillId="10" borderId="4" xfId="0" applyFill="1" applyBorder="1"/>
    <xf numFmtId="0" fontId="19" fillId="10" borderId="0" xfId="0" applyFont="1" applyFill="1"/>
    <xf numFmtId="0" fontId="8" fillId="11" borderId="0" xfId="6" applyFont="1" applyFill="1" applyAlignment="1">
      <alignment horizontal="left" indent="2"/>
    </xf>
    <xf numFmtId="0" fontId="0" fillId="11" borderId="0" xfId="0" applyFill="1"/>
    <xf numFmtId="2" fontId="8" fillId="11" borderId="0" xfId="6" applyNumberFormat="1" applyFont="1" applyFill="1" applyAlignment="1">
      <alignment horizontal="center"/>
    </xf>
    <xf numFmtId="167" fontId="8" fillId="11" borderId="0" xfId="0" applyNumberFormat="1" applyFont="1" applyFill="1"/>
    <xf numFmtId="0" fontId="8" fillId="11" borderId="8" xfId="1" applyFont="1" applyFill="1" applyBorder="1"/>
    <xf numFmtId="0" fontId="8" fillId="11" borderId="0" xfId="1" applyFont="1" applyFill="1" applyBorder="1"/>
    <xf numFmtId="0" fontId="8" fillId="11" borderId="9" xfId="1" applyFont="1" applyFill="1" applyBorder="1"/>
    <xf numFmtId="0" fontId="8" fillId="4" borderId="0" xfId="6" applyFont="1" applyFill="1" applyBorder="1" applyAlignment="1">
      <alignment horizontal="center"/>
    </xf>
    <xf numFmtId="6" fontId="8" fillId="4" borderId="0" xfId="6" applyNumberFormat="1" applyFont="1" applyFill="1" applyBorder="1" applyAlignment="1">
      <alignment horizontal="center"/>
    </xf>
    <xf numFmtId="6" fontId="8" fillId="7" borderId="0" xfId="1" applyNumberFormat="1" applyFont="1" applyFill="1" applyAlignment="1">
      <alignment horizontal="right"/>
    </xf>
    <xf numFmtId="0" fontId="22" fillId="0" borderId="0" xfId="1" applyFont="1" applyAlignment="1">
      <alignment wrapText="1"/>
    </xf>
    <xf numFmtId="0" fontId="8" fillId="4" borderId="0" xfId="1" applyFont="1" applyFill="1" applyAlignment="1">
      <alignment horizontal="right"/>
    </xf>
    <xf numFmtId="0" fontId="8" fillId="7" borderId="0" xfId="1" applyFont="1" applyFill="1" applyAlignment="1">
      <alignment horizontal="center"/>
    </xf>
    <xf numFmtId="0" fontId="8" fillId="4" borderId="0" xfId="1" applyFont="1" applyFill="1" applyAlignment="1">
      <alignment horizontal="left"/>
    </xf>
    <xf numFmtId="0" fontId="10" fillId="11" borderId="0" xfId="6" applyFont="1" applyFill="1"/>
    <xf numFmtId="0" fontId="23" fillId="0" borderId="0" xfId="1" applyFont="1"/>
    <xf numFmtId="6" fontId="12" fillId="4" borderId="0" xfId="6" applyNumberFormat="1" applyFont="1" applyFill="1" applyAlignment="1">
      <alignment horizontal="center"/>
    </xf>
    <xf numFmtId="0" fontId="24" fillId="4" borderId="0" xfId="6" applyFont="1" applyFill="1" applyAlignment="1">
      <alignment horizontal="right"/>
    </xf>
    <xf numFmtId="6" fontId="8" fillId="11" borderId="0" xfId="6" applyNumberFormat="1" applyFont="1" applyFill="1" applyAlignment="1">
      <alignment horizontal="center"/>
    </xf>
    <xf numFmtId="0" fontId="11" fillId="3" borderId="2" xfId="1" applyFont="1" applyFill="1" applyBorder="1"/>
    <xf numFmtId="6" fontId="11" fillId="3" borderId="3" xfId="1" applyNumberFormat="1" applyFont="1" applyFill="1" applyBorder="1" applyAlignment="1">
      <alignment horizontal="center"/>
    </xf>
    <xf numFmtId="6" fontId="12" fillId="11" borderId="0" xfId="6" applyNumberFormat="1" applyFont="1" applyFill="1" applyAlignment="1">
      <alignment horizontal="center"/>
    </xf>
    <xf numFmtId="0" fontId="11" fillId="4" borderId="0" xfId="1" applyFont="1" applyFill="1" applyAlignment="1">
      <alignment wrapText="1"/>
    </xf>
    <xf numFmtId="0" fontId="8" fillId="11" borderId="0" xfId="1" applyFont="1" applyFill="1" applyAlignment="1"/>
    <xf numFmtId="0" fontId="8" fillId="11" borderId="0" xfId="1" applyFont="1" applyFill="1" applyAlignment="1">
      <alignment horizontal="left" indent="1"/>
    </xf>
    <xf numFmtId="6" fontId="8" fillId="11" borderId="0" xfId="3" applyNumberFormat="1" applyFont="1" applyFill="1" applyAlignment="1">
      <alignment horizontal="center"/>
    </xf>
    <xf numFmtId="0" fontId="8" fillId="11" borderId="0" xfId="1" applyFont="1" applyFill="1"/>
    <xf numFmtId="0" fontId="9" fillId="7" borderId="0" xfId="1" applyFont="1" applyFill="1"/>
    <xf numFmtId="0" fontId="8" fillId="4" borderId="0" xfId="0" applyFont="1" applyFill="1"/>
    <xf numFmtId="0" fontId="9" fillId="4" borderId="0" xfId="0" applyFont="1" applyFill="1"/>
    <xf numFmtId="0" fontId="8" fillId="0" borderId="0" xfId="1" applyFont="1" applyAlignment="1"/>
    <xf numFmtId="0" fontId="1" fillId="0" borderId="0" xfId="5" applyFont="1" applyAlignment="1">
      <alignment wrapText="1"/>
    </xf>
    <xf numFmtId="0" fontId="0" fillId="0" borderId="0" xfId="0" applyAlignment="1"/>
    <xf numFmtId="0" fontId="11" fillId="0" borderId="9" xfId="0" applyFont="1" applyBorder="1" applyAlignment="1">
      <alignment horizontal="right" vertical="center" textRotation="255"/>
    </xf>
    <xf numFmtId="0" fontId="19" fillId="2" borderId="11" xfId="0" applyFont="1" applyFill="1" applyBorder="1" applyAlignment="1">
      <alignment horizontal="center"/>
    </xf>
    <xf numFmtId="0" fontId="19" fillId="5" borderId="11" xfId="0" applyFont="1" applyFill="1" applyBorder="1" applyAlignment="1">
      <alignment horizontal="center"/>
    </xf>
    <xf numFmtId="0" fontId="19" fillId="5" borderId="13" xfId="0" applyFont="1" applyFill="1" applyBorder="1" applyAlignment="1">
      <alignment horizontal="center"/>
    </xf>
    <xf numFmtId="0" fontId="19" fillId="2" borderId="13" xfId="0" applyFont="1" applyFill="1" applyBorder="1" applyAlignment="1">
      <alignment horizontal="center"/>
    </xf>
    <xf numFmtId="0" fontId="8" fillId="0" borderId="0" xfId="1" applyFont="1" applyAlignment="1">
      <alignment horizontal="left" wrapText="1"/>
    </xf>
  </cellXfs>
  <cellStyles count="248">
    <cellStyle name="Comma 2" xfId="3" xr:uid="{00000000-0005-0000-0000-000000000000}"/>
    <cellStyle name="Comma 2 2" xfId="8" xr:uid="{00000000-0005-0000-0000-000001000000}"/>
    <cellStyle name="Currency" xfId="239" builtinId="4"/>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1" builtinId="9" hidden="1"/>
    <cellStyle name="Followed Hyperlink" xfId="243" builtinId="9" hidden="1"/>
    <cellStyle name="Followed Hyperlink" xfId="245" builtinId="9" hidden="1"/>
    <cellStyle name="Followed Hyperlink" xfId="247" builtinId="9"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40" builtinId="8" hidden="1"/>
    <cellStyle name="Hyperlink" xfId="242" builtinId="8" hidden="1"/>
    <cellStyle name="Hyperlink" xfId="244" builtinId="8" hidden="1"/>
    <cellStyle name="Hyperlink" xfId="246" builtinId="8" hidden="1"/>
    <cellStyle name="Normal" xfId="0" builtinId="0"/>
    <cellStyle name="Normal 2" xfId="1" xr:uid="{00000000-0005-0000-0000-0000F0000000}"/>
    <cellStyle name="Normal 2 2" xfId="6" xr:uid="{00000000-0005-0000-0000-0000F1000000}"/>
    <cellStyle name="Normal 3" xfId="4" xr:uid="{00000000-0005-0000-0000-0000F2000000}"/>
    <cellStyle name="Normal 3 2" xfId="9" xr:uid="{00000000-0005-0000-0000-0000F3000000}"/>
    <cellStyle name="Normal 4" xfId="5" xr:uid="{00000000-0005-0000-0000-0000F4000000}"/>
    <cellStyle name="Normal 4 2" xfId="10" xr:uid="{00000000-0005-0000-0000-0000F5000000}"/>
    <cellStyle name="Percent 2" xfId="2" xr:uid="{00000000-0005-0000-0000-0000F6000000}"/>
    <cellStyle name="Percent 2 2" xfId="7" xr:uid="{00000000-0005-0000-0000-0000F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542925</xdr:colOff>
      <xdr:row>41</xdr:row>
      <xdr:rowOff>171450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0"/>
          <a:ext cx="11515725" cy="798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baseline="0"/>
            <a:t>Student Schedule/Enrollment model</a:t>
          </a:r>
        </a:p>
        <a:p>
          <a:r>
            <a:rPr lang="en-US" sz="1100" baseline="0"/>
            <a:t>Use the SCH by year tab to fill in the expected quantities of students in the program if VTR is not enacted (green section) and if it is enacted (orange section). Each row represents a cohort of starting students, each column represents terms students of the given cohort will enroll in courses. </a:t>
          </a:r>
        </a:p>
        <a:p>
          <a:r>
            <a:rPr lang="en-US" sz="1100" baseline="0"/>
            <a:t>Use the Assumptions tab to note any pattern of student changes used (for example, expected growth rate or change in composition of students)</a:t>
          </a:r>
        </a:p>
        <a:p>
          <a:r>
            <a:rPr lang="en-US" sz="1100" baseline="0"/>
            <a:t>Below the in-state and out-of-state student quantities, in the third chart, fill in the typical credit load (ignore continuous registration grad 901/902/903) per semester of each cohort. </a:t>
          </a:r>
        </a:p>
        <a:p>
          <a:r>
            <a:rPr lang="en-US" sz="1100" baseline="0"/>
            <a:t>This will auto-fill credit hour and student counts on the IBB BUD tabs. </a:t>
          </a:r>
        </a:p>
        <a:p>
          <a:endParaRPr lang="en-US" sz="1100" baseline="0"/>
        </a:p>
        <a:p>
          <a:r>
            <a:rPr lang="en-US" sz="1100" b="1" u="sng" baseline="0"/>
            <a:t>Program budget tabs</a:t>
          </a:r>
        </a:p>
        <a:p>
          <a:r>
            <a:rPr lang="en-US" sz="1100" baseline="0"/>
            <a:t>White rows are designed for typing in values. Light gray rows fill from what's entered into the SCH by year tab (but can be manually filled if desired) and from other entries. Dark gray rows are set by UVM or estimated future values of items set by UVM. Tan rows calculate results. </a:t>
          </a:r>
        </a:p>
        <a:p>
          <a:endParaRPr lang="en-US" sz="1100" baseline="0"/>
        </a:p>
        <a:p>
          <a:r>
            <a:rPr lang="en-US" sz="1100" baseline="0"/>
            <a:t>There are two IBB BUD tabs, one for the 5-year budget overview if no VTR is implemented, and the other if the proposed VTR plan is implemented. On the VTR plan tab, enter the proposed Out of State tuition on the indicated line. You can toggle between models of summer discounting. The sheet currently models UVM-wide tuition increasing after a year of freeze, however this assumption can be modified. </a:t>
          </a:r>
        </a:p>
        <a:p>
          <a:endParaRPr lang="en-US" sz="1100"/>
        </a:p>
        <a:p>
          <a:r>
            <a:rPr lang="en-US" sz="1100" baseline="0"/>
            <a:t>Scholarships which count against revenue are also considered in this portion, including the scholarships awarded to graduate assistants. If your program will utilize assistantships to support students, be sure to fill in the options on that portion to calculate the expected expense on their scholarships, and how much is recouped from grants. Other scholarships, or ones that do not fit the model presented, can also be entered (these will only count against the program budget if they are from a general fund source). </a:t>
          </a:r>
        </a:p>
        <a:p>
          <a:endParaRPr lang="en-US" sz="1100" b="0" u="none" baseline="0"/>
        </a:p>
        <a:p>
          <a:r>
            <a:rPr lang="en-US" sz="1100" b="1" u="sng"/>
            <a:t>Costs</a:t>
          </a:r>
        </a:p>
        <a:p>
          <a:r>
            <a:rPr lang="en-US" sz="1100" b="0" u="none"/>
            <a:t>On Assumptions</a:t>
          </a:r>
          <a:r>
            <a:rPr lang="en-US" sz="1100" b="0" u="none" baseline="0"/>
            <a:t> tab n</a:t>
          </a:r>
          <a:r>
            <a:rPr lang="en-US" sz="1100" b="0" u="none"/>
            <a:t>ote</a:t>
          </a:r>
          <a:r>
            <a:rPr lang="en-US" sz="1100" b="0" u="none" baseline="0"/>
            <a:t> faculty teaching core program courses and directing program, and effort and salary devoted to this. </a:t>
          </a:r>
        </a:p>
        <a:p>
          <a:r>
            <a:rPr lang="en-US" sz="1100" b="0" u="none" baseline="0"/>
            <a:t>Note current course capacities, and levels of students where new sections, new faculty or support staff hires would be needed, space would need to be expanded, or other expenses increased. Note direct expenses that scale with student quantity. </a:t>
          </a:r>
        </a:p>
        <a:p>
          <a:r>
            <a:rPr lang="en-US" sz="1100" b="0" u="none" baseline="0"/>
            <a:t>Note the plan for paying graduate assistant stipends if applicable. </a:t>
          </a:r>
        </a:p>
        <a:p>
          <a:r>
            <a:rPr lang="en-US" sz="1100" b="0" u="none" baseline="0"/>
            <a:t>This model counts stipends paid by the college or program against the net calculated in this sheet. Stipends from other sources are not counted against the net, however the indirect costs assessed by IBB associated with them are (in the indirect cost section).</a:t>
          </a:r>
        </a:p>
        <a:p>
          <a:r>
            <a:rPr lang="en-US" sz="1100" b="0" u="none" baseline="0"/>
            <a:t>IBB costs are based on the IBB 3.0 structure provided by FAB and current estimates of rates. </a:t>
          </a:r>
        </a:p>
        <a:p>
          <a:endParaRPr lang="en-US" sz="1100" b="0" u="none" baseline="0"/>
        </a:p>
        <a:p>
          <a:r>
            <a:rPr lang="en-US" sz="1100" b="1" u="sng" baseline="0"/>
            <a:t>Overview</a:t>
          </a:r>
        </a:p>
        <a:p>
          <a:r>
            <a:rPr lang="en-US" sz="1100" b="0" u="none" baseline="0"/>
            <a:t>The Budget Overview tab should auto-fill using values from calculation sheets based on your selected model of discounting. These tables should be copied to be included in the VTR proposal. </a:t>
          </a:r>
        </a:p>
        <a:p>
          <a:endParaRPr lang="en-US" sz="1100" b="0" u="none" baseline="0"/>
        </a:p>
        <a:p>
          <a:endParaRPr lang="en-US" sz="1100" b="0" u="none"/>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Belize_Study_Abroad_SP09.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Final_Oaxaca_Study_Abroad_SP15_Budget-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Instructions for Tracking Tool"/>
      <sheetName val="(1) Final Budget Track Tool"/>
      <sheetName val="(2) Expense Tracking"/>
      <sheetName val="(3) Available Funds"/>
      <sheetName val="Latest Belize Budget 12 22 08"/>
      <sheetName val="Belize Budget 041508"/>
      <sheetName val="1.15.09 Update Student list"/>
      <sheetName val="Student List"/>
    </sheetNames>
    <sheetDataSet>
      <sheetData sheetId="0" refreshError="1"/>
      <sheetData sheetId="1"/>
      <sheetData sheetId="2"/>
      <sheetData sheetId="3"/>
      <sheetData sheetId="4"/>
      <sheetData sheetId="5"/>
      <sheetData sheetId="6">
        <row r="3">
          <cell r="A3" t="str">
            <v>Program Fee - Laundry</v>
          </cell>
        </row>
      </sheetData>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 Tracking Reference"/>
      <sheetName val="Final SP15 with 14"/>
      <sheetName val="Sheet1 (2)"/>
      <sheetName val="Track Matrix 2015"/>
      <sheetName val="Course Breakout 2015"/>
      <sheetName val="Course Breakout 2014"/>
      <sheetName val="SURCO"/>
      <sheetName val="1104201"/>
      <sheetName val="(1) Final Budget Track Tool"/>
      <sheetName val="(2) FINAL Expense Tracking"/>
      <sheetName val="(3) Available Funds"/>
      <sheetName val="Student Meal Roster"/>
      <sheetName val="Exchange Rate Calculator (2)"/>
      <sheetName val="Field Trip Budget 2013"/>
      <sheetName val="Field Trip Budget"/>
      <sheetName val="Sheet1"/>
      <sheetName val="Unbudgeted Expenses"/>
    </sheetNames>
    <sheetDataSet>
      <sheetData sheetId="0" refreshError="1"/>
      <sheetData sheetId="1"/>
      <sheetData sheetId="2"/>
      <sheetData sheetId="3">
        <row r="5">
          <cell r="A5">
            <v>5253</v>
          </cell>
        </row>
      </sheetData>
      <sheetData sheetId="4"/>
      <sheetData sheetId="5"/>
      <sheetData sheetId="6"/>
      <sheetData sheetId="7"/>
      <sheetData sheetId="8"/>
      <sheetData sheetId="9"/>
      <sheetData sheetId="10"/>
      <sheetData sheetId="11"/>
      <sheetData sheetId="12">
        <row r="3">
          <cell r="A3" t="str">
            <v>Program Fees -- Full Board (Solexico)</v>
          </cell>
        </row>
      </sheetData>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election activeCell="V20" sqref="V20"/>
    </sheetView>
  </sheetViews>
  <sheetFormatPr defaultRowHeight="14.5"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U41"/>
  <sheetViews>
    <sheetView workbookViewId="0">
      <selection activeCell="J16" sqref="J16"/>
    </sheetView>
  </sheetViews>
  <sheetFormatPr defaultColWidth="9.1796875" defaultRowHeight="14.5" x14ac:dyDescent="0.35"/>
  <cols>
    <col min="1" max="1" width="9.7265625" style="12" bestFit="1" customWidth="1"/>
    <col min="2" max="5" width="12.453125" style="12" customWidth="1"/>
    <col min="6" max="6" width="14" style="12" customWidth="1"/>
    <col min="7" max="16384" width="9.1796875" style="12"/>
  </cols>
  <sheetData>
    <row r="1" spans="2:21" x14ac:dyDescent="0.35">
      <c r="B1" s="11" t="s">
        <v>91</v>
      </c>
      <c r="F1" s="71" t="s">
        <v>9</v>
      </c>
    </row>
    <row r="2" spans="2:21" ht="43.5" x14ac:dyDescent="0.35">
      <c r="B2" s="14" t="s">
        <v>38</v>
      </c>
      <c r="C2" s="15" t="s">
        <v>1</v>
      </c>
      <c r="D2" s="15" t="s">
        <v>35</v>
      </c>
      <c r="E2" s="16" t="s">
        <v>36</v>
      </c>
      <c r="F2" s="15" t="s">
        <v>39</v>
      </c>
    </row>
    <row r="3" spans="2:21" x14ac:dyDescent="0.35">
      <c r="B3" s="118" t="s">
        <v>64</v>
      </c>
      <c r="C3" s="13">
        <f>'Program Name  IBB BUD_NoVTR'!C$55</f>
        <v>36882</v>
      </c>
      <c r="D3" s="13">
        <f>'Program Name  IBB BUD_NoVTR'!C$94</f>
        <v>0</v>
      </c>
      <c r="E3" s="13">
        <f>'Program Name  IBB BUD_NoVTR'!C$113</f>
        <v>0</v>
      </c>
      <c r="F3" s="13">
        <f>'Program Name  IBB BUD_NoVTR'!C$117</f>
        <v>36882</v>
      </c>
      <c r="O3"/>
      <c r="P3"/>
      <c r="Q3"/>
      <c r="R3"/>
      <c r="S3"/>
      <c r="T3"/>
      <c r="U3"/>
    </row>
    <row r="4" spans="2:21" x14ac:dyDescent="0.35">
      <c r="B4" s="118" t="s">
        <v>65</v>
      </c>
      <c r="C4" s="13">
        <f>'Program Name  IBB BUD_NoVTR'!D$55</f>
        <v>71919.899999999994</v>
      </c>
      <c r="D4" s="13">
        <f>'Program Name  IBB BUD_NoVTR'!D$94</f>
        <v>0</v>
      </c>
      <c r="E4" s="13">
        <f>'Program Name  IBB BUD_NoVTR'!D$113</f>
        <v>0</v>
      </c>
      <c r="F4" s="13">
        <f>'Program Name  IBB BUD_NoVTR'!D$117</f>
        <v>71919.899999999994</v>
      </c>
      <c r="O4"/>
      <c r="P4"/>
      <c r="Q4"/>
      <c r="R4"/>
      <c r="S4"/>
      <c r="T4"/>
      <c r="U4"/>
    </row>
    <row r="5" spans="2:21" x14ac:dyDescent="0.35">
      <c r="B5" s="118" t="s">
        <v>66</v>
      </c>
      <c r="C5" s="13">
        <f>'Program Name  IBB BUD_NoVTR'!E$55</f>
        <v>30325.200000000001</v>
      </c>
      <c r="D5" s="13">
        <f>'Program Name  IBB BUD_NoVTR'!E$94</f>
        <v>0</v>
      </c>
      <c r="E5" s="13">
        <f>'Program Name  IBB BUD_NoVTR'!E$113</f>
        <v>0</v>
      </c>
      <c r="F5" s="13">
        <f>'Program Name  IBB BUD_NoVTR'!E$117</f>
        <v>30325.200000000001</v>
      </c>
      <c r="O5"/>
      <c r="P5"/>
      <c r="Q5"/>
      <c r="R5"/>
      <c r="S5"/>
      <c r="T5"/>
      <c r="U5"/>
    </row>
    <row r="6" spans="2:21" x14ac:dyDescent="0.35">
      <c r="B6" s="118" t="s">
        <v>67</v>
      </c>
      <c r="C6" s="13">
        <f>'Program Name  IBB BUD_NoVTR'!F$55</f>
        <v>0</v>
      </c>
      <c r="D6" s="13">
        <f>'Program Name  IBB BUD_NoVTR'!F$94</f>
        <v>0</v>
      </c>
      <c r="E6" s="13">
        <f>'Program Name  IBB BUD_NoVTR'!F$113</f>
        <v>0</v>
      </c>
      <c r="F6" s="13">
        <f>'Program Name  IBB BUD_NoVTR'!F$117</f>
        <v>0</v>
      </c>
      <c r="O6"/>
      <c r="P6"/>
      <c r="Q6"/>
      <c r="R6"/>
      <c r="S6"/>
      <c r="T6"/>
      <c r="U6"/>
    </row>
    <row r="7" spans="2:21" x14ac:dyDescent="0.35">
      <c r="B7" s="118" t="s">
        <v>68</v>
      </c>
      <c r="C7" s="13">
        <f>'Program Name  IBB BUD_NoVTR'!G$55</f>
        <v>0</v>
      </c>
      <c r="D7" s="13">
        <f>'Program Name  IBB BUD_NoVTR'!G$94</f>
        <v>0</v>
      </c>
      <c r="E7" s="13">
        <f>'Program Name  IBB BUD_NoVTR'!G$113</f>
        <v>0</v>
      </c>
      <c r="F7" s="13">
        <f>'Program Name  IBB BUD_NoVTR'!G$117</f>
        <v>0</v>
      </c>
    </row>
    <row r="8" spans="2:21" x14ac:dyDescent="0.35">
      <c r="B8" s="17" t="s">
        <v>37</v>
      </c>
      <c r="C8" s="18">
        <f>SUM(C3:C7)</f>
        <v>139127.1</v>
      </c>
      <c r="D8" s="18">
        <f>SUM(D3:D7)</f>
        <v>0</v>
      </c>
      <c r="E8" s="18">
        <f>SUM(E3:E7)</f>
        <v>0</v>
      </c>
      <c r="F8" s="18">
        <f>SUM(F3:F7)</f>
        <v>139127.1</v>
      </c>
    </row>
    <row r="9" spans="2:21" x14ac:dyDescent="0.35">
      <c r="B9" s="72"/>
      <c r="C9" s="73"/>
      <c r="D9" s="73"/>
      <c r="E9" s="73"/>
      <c r="F9" s="73"/>
    </row>
    <row r="10" spans="2:21" x14ac:dyDescent="0.35">
      <c r="B10" s="72"/>
      <c r="C10" s="73"/>
      <c r="D10" s="73"/>
      <c r="E10" s="73"/>
      <c r="F10" s="73"/>
    </row>
    <row r="11" spans="2:21" ht="9" customHeight="1" x14ac:dyDescent="0.35"/>
    <row r="12" spans="2:21" x14ac:dyDescent="0.35">
      <c r="B12" s="11" t="s">
        <v>69</v>
      </c>
    </row>
    <row r="13" spans="2:21" ht="43.5" x14ac:dyDescent="0.35">
      <c r="B13" s="14" t="s">
        <v>38</v>
      </c>
      <c r="C13" s="15" t="s">
        <v>1</v>
      </c>
      <c r="D13" s="15" t="s">
        <v>35</v>
      </c>
      <c r="E13" s="16" t="s">
        <v>36</v>
      </c>
      <c r="F13" s="15" t="s">
        <v>39</v>
      </c>
      <c r="I13" s="156" t="s">
        <v>134</v>
      </c>
      <c r="J13" s="157"/>
      <c r="K13" s="157"/>
      <c r="L13" s="157"/>
      <c r="M13" s="157"/>
      <c r="N13" s="157"/>
      <c r="O13" s="157"/>
    </row>
    <row r="14" spans="2:21" x14ac:dyDescent="0.35">
      <c r="B14" s="118" t="s">
        <v>64</v>
      </c>
      <c r="C14" s="13">
        <f>IF('Program Name  IBB BUDwithVTR'!$B$18="All",'Program Name  IBB BUDwithVTR'!C$56,"")</f>
        <v>0</v>
      </c>
      <c r="D14" s="13">
        <f>IF('Program Name  IBB BUDwithVTR'!$B$18="All",'Program Name  IBB BUDwithVTR'!C$95,"")</f>
        <v>0</v>
      </c>
      <c r="E14" s="13">
        <f>IF('Program Name  IBB BUDwithVTR'!$B$18="All",'Program Name  IBB BUDwithVTR'!C$114,"")</f>
        <v>0</v>
      </c>
      <c r="F14" s="13">
        <f>IF('Program Name  IBB BUDwithVTR'!$B$18="All",'Program Name  IBB BUDwithVTR'!C$118,"")</f>
        <v>0</v>
      </c>
    </row>
    <row r="15" spans="2:21" x14ac:dyDescent="0.35">
      <c r="B15" s="118" t="s">
        <v>65</v>
      </c>
      <c r="C15" s="13">
        <f>IF('Program Name  IBB BUDwithVTR'!$B$18="All",'Program Name  IBB BUDwithVTR'!D$56,"")</f>
        <v>0</v>
      </c>
      <c r="D15" s="13">
        <f>IF('Program Name  IBB BUDwithVTR'!$B$18="All",'Program Name  IBB BUDwithVTR'!D$95,"")</f>
        <v>0</v>
      </c>
      <c r="E15" s="13">
        <f>IF('Program Name  IBB BUDwithVTR'!$B$18="All",'Program Name  IBB BUDwithVTR'!D$114,"")</f>
        <v>0</v>
      </c>
      <c r="F15" s="13">
        <f>IF('Program Name  IBB BUDwithVTR'!$B$18="All",'Program Name  IBB BUDwithVTR'!D$118,"")</f>
        <v>0</v>
      </c>
    </row>
    <row r="16" spans="2:21" x14ac:dyDescent="0.35">
      <c r="B16" s="118" t="s">
        <v>66</v>
      </c>
      <c r="C16" s="13">
        <f>IF('Program Name  IBB BUDwithVTR'!$B$18="All",'Program Name  IBB BUDwithVTR'!E$56,"")</f>
        <v>0</v>
      </c>
      <c r="D16" s="13">
        <f>IF('Program Name  IBB BUDwithVTR'!$B$18="All",'Program Name  IBB BUDwithVTR'!E$95,"")</f>
        <v>0</v>
      </c>
      <c r="E16" s="13">
        <f>IF('Program Name  IBB BUDwithVTR'!$B$18="All",'Program Name  IBB BUDwithVTR'!E$114,"")</f>
        <v>0</v>
      </c>
      <c r="F16" s="13">
        <f>IF('Program Name  IBB BUDwithVTR'!$B$18="All",'Program Name  IBB BUDwithVTR'!E$118,"")</f>
        <v>0</v>
      </c>
    </row>
    <row r="17" spans="2:6" x14ac:dyDescent="0.35">
      <c r="B17" s="118" t="s">
        <v>67</v>
      </c>
      <c r="C17" s="13">
        <f>IF('Program Name  IBB BUDwithVTR'!$B$18="All",'Program Name  IBB BUDwithVTR'!F$56,"")</f>
        <v>0</v>
      </c>
      <c r="D17" s="13">
        <f>IF('Program Name  IBB BUDwithVTR'!$B$18="All",'Program Name  IBB BUDwithVTR'!F$95,"")</f>
        <v>0</v>
      </c>
      <c r="E17" s="13">
        <f>IF('Program Name  IBB BUDwithVTR'!$B$18="All",'Program Name  IBB BUDwithVTR'!F$114,"")</f>
        <v>0</v>
      </c>
      <c r="F17" s="13">
        <f>IF('Program Name  IBB BUDwithVTR'!$B$18="All",'Program Name  IBB BUDwithVTR'!F$118,"")</f>
        <v>0</v>
      </c>
    </row>
    <row r="18" spans="2:6" x14ac:dyDescent="0.35">
      <c r="B18" s="118" t="s">
        <v>68</v>
      </c>
      <c r="C18" s="13">
        <f>IF('Program Name  IBB BUDwithVTR'!$B$18="All",'Program Name  IBB BUDwithVTR'!G$56,"")</f>
        <v>0</v>
      </c>
      <c r="D18" s="13">
        <f>IF('Program Name  IBB BUDwithVTR'!$B$18="All",'Program Name  IBB BUDwithVTR'!G$95,"")</f>
        <v>0</v>
      </c>
      <c r="E18" s="13">
        <f>IF('Program Name  IBB BUDwithVTR'!$B$18="All",'Program Name  IBB BUDwithVTR'!G$114,"")</f>
        <v>0</v>
      </c>
      <c r="F18" s="13">
        <f>IF('Program Name  IBB BUDwithVTR'!$B$18="All",'Program Name  IBB BUDwithVTR'!G$118,"")</f>
        <v>0</v>
      </c>
    </row>
    <row r="19" spans="2:6" x14ac:dyDescent="0.35">
      <c r="B19" s="17" t="s">
        <v>37</v>
      </c>
      <c r="C19" s="18">
        <f>SUM(C14:C18)</f>
        <v>0</v>
      </c>
      <c r="D19" s="18">
        <f>SUM(D14:D18)</f>
        <v>0</v>
      </c>
      <c r="E19" s="18">
        <f>SUM(E14:E18)</f>
        <v>0</v>
      </c>
      <c r="F19" s="18">
        <f>SUM(F14:F18)</f>
        <v>0</v>
      </c>
    </row>
    <row r="23" spans="2:6" x14ac:dyDescent="0.35">
      <c r="B23" s="11" t="s">
        <v>70</v>
      </c>
    </row>
    <row r="24" spans="2:6" ht="43.5" x14ac:dyDescent="0.35">
      <c r="B24" s="14" t="s">
        <v>38</v>
      </c>
      <c r="C24" s="15" t="s">
        <v>1</v>
      </c>
      <c r="D24" s="15" t="s">
        <v>35</v>
      </c>
      <c r="E24" s="16" t="s">
        <v>36</v>
      </c>
      <c r="F24" s="15" t="s">
        <v>39</v>
      </c>
    </row>
    <row r="25" spans="2:6" x14ac:dyDescent="0.35">
      <c r="B25" s="118" t="s">
        <v>64</v>
      </c>
      <c r="C25" s="13" t="str">
        <f>IF('Program Name  IBB BUDwithVTR'!$B$18="I/S Only",'Program Name  IBB BUDwithVTR'!C$56,"")</f>
        <v/>
      </c>
      <c r="D25" s="13" t="str">
        <f>IF('Program Name  IBB BUDwithVTR'!$B$18="I/S Only",'Program Name  IBB BUDwithVTR'!C$95,"")</f>
        <v/>
      </c>
      <c r="E25" s="13" t="str">
        <f>IF('Program Name  IBB BUDwithVTR'!$B$18="I/S Only",'Program Name  IBB BUDwithVTR'!C$114,"")</f>
        <v/>
      </c>
      <c r="F25" s="13" t="str">
        <f>IF('Program Name  IBB BUDwithVTR'!$B$18="I/S Only",'Program Name  IBB BUDwithVTR'!C$118,"")</f>
        <v/>
      </c>
    </row>
    <row r="26" spans="2:6" x14ac:dyDescent="0.35">
      <c r="B26" s="118" t="s">
        <v>65</v>
      </c>
      <c r="C26" s="13" t="str">
        <f>IF('Program Name  IBB BUDwithVTR'!$B$18="I/S Only",'Program Name  IBB BUDwithVTR'!D$56,"")</f>
        <v/>
      </c>
      <c r="D26" s="13" t="str">
        <f>IF('Program Name  IBB BUDwithVTR'!$B$18="I/S Only",'Program Name  IBB BUDwithVTR'!D$95,"")</f>
        <v/>
      </c>
      <c r="E26" s="13" t="str">
        <f>IF('Program Name  IBB BUDwithVTR'!$B$18="I/S Only",'Program Name  IBB BUDwithVTR'!D$114,"")</f>
        <v/>
      </c>
      <c r="F26" s="13" t="str">
        <f>IF('Program Name  IBB BUDwithVTR'!$B$18="I/S Only",'Program Name  IBB BUDwithVTR'!D$118,"")</f>
        <v/>
      </c>
    </row>
    <row r="27" spans="2:6" x14ac:dyDescent="0.35">
      <c r="B27" s="118" t="s">
        <v>66</v>
      </c>
      <c r="C27" s="13" t="str">
        <f>IF('Program Name  IBB BUDwithVTR'!$B$18="I/S Only",'Program Name  IBB BUDwithVTR'!E$56,"")</f>
        <v/>
      </c>
      <c r="D27" s="13" t="str">
        <f>IF('Program Name  IBB BUDwithVTR'!$B$18="I/S Only",'Program Name  IBB BUDwithVTR'!E$95,"")</f>
        <v/>
      </c>
      <c r="E27" s="13" t="str">
        <f>IF('Program Name  IBB BUDwithVTR'!$B$18="I/S Only",'Program Name  IBB BUDwithVTR'!E$114,"")</f>
        <v/>
      </c>
      <c r="F27" s="13" t="str">
        <f>IF('Program Name  IBB BUDwithVTR'!$B$18="I/S Only",'Program Name  IBB BUDwithVTR'!E$118,"")</f>
        <v/>
      </c>
    </row>
    <row r="28" spans="2:6" x14ac:dyDescent="0.35">
      <c r="B28" s="118" t="s">
        <v>67</v>
      </c>
      <c r="C28" s="13" t="str">
        <f>IF('Program Name  IBB BUDwithVTR'!$B$18="I/S Only",'Program Name  IBB BUDwithVTR'!F$56,"")</f>
        <v/>
      </c>
      <c r="D28" s="13" t="str">
        <f>IF('Program Name  IBB BUDwithVTR'!$B$18="I/S Only",'Program Name  IBB BUDwithVTR'!F$95,"")</f>
        <v/>
      </c>
      <c r="E28" s="13" t="str">
        <f>IF('Program Name  IBB BUDwithVTR'!$B$18="I/S Only",'Program Name  IBB BUDwithVTR'!F$114,"")</f>
        <v/>
      </c>
      <c r="F28" s="13" t="str">
        <f>IF('Program Name  IBB BUDwithVTR'!$B$18="I/S Only",'Program Name  IBB BUDwithVTR'!F$118,"")</f>
        <v/>
      </c>
    </row>
    <row r="29" spans="2:6" x14ac:dyDescent="0.35">
      <c r="B29" s="118" t="s">
        <v>68</v>
      </c>
      <c r="C29" s="13" t="str">
        <f>IF('Program Name  IBB BUDwithVTR'!$B$18="I/S Only",'Program Name  IBB BUDwithVTR'!G$56,"")</f>
        <v/>
      </c>
      <c r="D29" s="13" t="str">
        <f>IF('Program Name  IBB BUDwithVTR'!$B$18="I/S Only",'Program Name  IBB BUDwithVTR'!G$95,"")</f>
        <v/>
      </c>
      <c r="E29" s="13" t="str">
        <f>IF('Program Name  IBB BUDwithVTR'!$B$18="I/S Only",'Program Name  IBB BUDwithVTR'!G$114,"")</f>
        <v/>
      </c>
      <c r="F29" s="13" t="str">
        <f>IF('Program Name  IBB BUDwithVTR'!$B$18="I/S Only",'Program Name  IBB BUDwithVTR'!G$118,"")</f>
        <v/>
      </c>
    </row>
    <row r="30" spans="2:6" x14ac:dyDescent="0.35">
      <c r="B30" s="17" t="s">
        <v>37</v>
      </c>
      <c r="C30" s="18">
        <f>SUM(C25:C29)</f>
        <v>0</v>
      </c>
      <c r="D30" s="18">
        <f>SUM(D25:D29)</f>
        <v>0</v>
      </c>
      <c r="E30" s="18">
        <f>SUM(E25:E29)</f>
        <v>0</v>
      </c>
      <c r="F30" s="18">
        <f>SUM(F25:F29)</f>
        <v>0</v>
      </c>
    </row>
    <row r="34" spans="2:6" x14ac:dyDescent="0.35">
      <c r="B34" s="11" t="s">
        <v>92</v>
      </c>
    </row>
    <row r="35" spans="2:6" ht="43.5" x14ac:dyDescent="0.35">
      <c r="B35" s="14" t="s">
        <v>38</v>
      </c>
      <c r="C35" s="15" t="s">
        <v>1</v>
      </c>
      <c r="D35" s="15" t="s">
        <v>35</v>
      </c>
      <c r="E35" s="16" t="s">
        <v>36</v>
      </c>
      <c r="F35" s="15" t="s">
        <v>39</v>
      </c>
    </row>
    <row r="36" spans="2:6" x14ac:dyDescent="0.35">
      <c r="B36" s="118" t="s">
        <v>64</v>
      </c>
      <c r="C36" s="13" t="str">
        <f>IF('Program Name  IBB BUDwithVTR'!$B$18="None",'Program Name  IBB BUDwithVTR'!C$56,"")</f>
        <v/>
      </c>
      <c r="D36" s="13" t="str">
        <f>IF('Program Name  IBB BUDwithVTR'!$B$18="None",'Program Name  IBB BUDwithVTR'!C$95,"")</f>
        <v/>
      </c>
      <c r="E36" s="13" t="str">
        <f>IF('Program Name  IBB BUDwithVTR'!$B$18="None",'Program Name  IBB BUDwithVTR'!C$114,"")</f>
        <v/>
      </c>
      <c r="F36" s="13" t="str">
        <f>IF('Program Name  IBB BUDwithVTR'!$B$18="None",'Program Name  IBB BUDwithVTR'!C$118,"")</f>
        <v/>
      </c>
    </row>
    <row r="37" spans="2:6" x14ac:dyDescent="0.35">
      <c r="B37" s="118" t="s">
        <v>65</v>
      </c>
      <c r="C37" s="13" t="str">
        <f>IF('Program Name  IBB BUDwithVTR'!$B$18="None",'Program Name  IBB BUDwithVTR'!D$56,"")</f>
        <v/>
      </c>
      <c r="D37" s="13" t="str">
        <f>IF('Program Name  IBB BUDwithVTR'!$B$18="None",'Program Name  IBB BUDwithVTR'!D$95,"")</f>
        <v/>
      </c>
      <c r="E37" s="13" t="str">
        <f>IF('Program Name  IBB BUDwithVTR'!$B$18="None",'Program Name  IBB BUDwithVTR'!D$114,"")</f>
        <v/>
      </c>
      <c r="F37" s="13" t="str">
        <f>IF('Program Name  IBB BUDwithVTR'!$B$18="None",'Program Name  IBB BUDwithVTR'!D$118,"")</f>
        <v/>
      </c>
    </row>
    <row r="38" spans="2:6" x14ac:dyDescent="0.35">
      <c r="B38" s="118" t="s">
        <v>66</v>
      </c>
      <c r="C38" s="13" t="str">
        <f>IF('Program Name  IBB BUDwithVTR'!$B$18="None",'Program Name  IBB BUDwithVTR'!E$56,"")</f>
        <v/>
      </c>
      <c r="D38" s="13" t="str">
        <f>IF('Program Name  IBB BUDwithVTR'!$B$18="None",'Program Name  IBB BUDwithVTR'!E$95,"")</f>
        <v/>
      </c>
      <c r="E38" s="13" t="str">
        <f>IF('Program Name  IBB BUDwithVTR'!$B$18="None",'Program Name  IBB BUDwithVTR'!E$114,"")</f>
        <v/>
      </c>
      <c r="F38" s="13" t="str">
        <f>IF('Program Name  IBB BUDwithVTR'!$B$18="None",'Program Name  IBB BUDwithVTR'!E$118,"")</f>
        <v/>
      </c>
    </row>
    <row r="39" spans="2:6" x14ac:dyDescent="0.35">
      <c r="B39" s="118" t="s">
        <v>67</v>
      </c>
      <c r="C39" s="13" t="str">
        <f>IF('Program Name  IBB BUDwithVTR'!$B$18="None",'Program Name  IBB BUDwithVTR'!F$56,"")</f>
        <v/>
      </c>
      <c r="D39" s="13" t="str">
        <f>IF('Program Name  IBB BUDwithVTR'!$B$18="None",'Program Name  IBB BUDwithVTR'!F$95,"")</f>
        <v/>
      </c>
      <c r="E39" s="13" t="str">
        <f>IF('Program Name  IBB BUDwithVTR'!$B$18="None",'Program Name  IBB BUDwithVTR'!F$114,"")</f>
        <v/>
      </c>
      <c r="F39" s="13" t="str">
        <f>IF('Program Name  IBB BUDwithVTR'!$B$18="None",'Program Name  IBB BUDwithVTR'!F$118,"")</f>
        <v/>
      </c>
    </row>
    <row r="40" spans="2:6" x14ac:dyDescent="0.35">
      <c r="B40" s="118" t="s">
        <v>68</v>
      </c>
      <c r="C40" s="13" t="str">
        <f>IF('Program Name  IBB BUDwithVTR'!$B$18="None",'Program Name  IBB BUDwithVTR'!G$56,"")</f>
        <v/>
      </c>
      <c r="D40" s="13" t="str">
        <f>IF('Program Name  IBB BUDwithVTR'!$B$18="None",'Program Name  IBB BUDwithVTR'!G$95,"")</f>
        <v/>
      </c>
      <c r="E40" s="13" t="str">
        <f>IF('Program Name  IBB BUDwithVTR'!$B$18="None",'Program Name  IBB BUDwithVTR'!G$114,"")</f>
        <v/>
      </c>
      <c r="F40" s="13" t="str">
        <f>IF('Program Name  IBB BUDwithVTR'!$B$18="None",'Program Name  IBB BUDwithVTR'!G$118,"")</f>
        <v/>
      </c>
    </row>
    <row r="41" spans="2:6" x14ac:dyDescent="0.35">
      <c r="B41" s="17" t="s">
        <v>37</v>
      </c>
      <c r="C41" s="18">
        <f>SUM(C36:C40)</f>
        <v>0</v>
      </c>
      <c r="D41" s="18">
        <f>SUM(D36:D40)</f>
        <v>0</v>
      </c>
      <c r="E41" s="18">
        <f>SUM(E36:E40)</f>
        <v>0</v>
      </c>
      <c r="F41" s="18">
        <f>SUM(F36:F40)</f>
        <v>0</v>
      </c>
    </row>
  </sheetData>
  <customSheetViews>
    <customSheetView guid="{BEF5D63B-3440-4353-9A77-AFA6CB187D88}" scale="120">
      <selection activeCell="G25" sqref="G25"/>
      <pageMargins left="0.7" right="0.7" top="0.75" bottom="0.75" header="0.3" footer="0.3"/>
      <pageSetup orientation="portrait" verticalDpi="0"/>
    </customSheetView>
    <customSheetView guid="{0EB53A35-F16A-9D41-871E-6743E124BC91}" scale="120">
      <selection activeCell="G25" sqref="G25"/>
      <pageMargins left="0.7" right="0.7" top="0.75" bottom="0.75" header="0.3" footer="0.3"/>
      <pageSetup orientation="portrait" verticalDpi="0"/>
    </customSheetView>
    <customSheetView guid="{22AB6D88-F3F2-CF4B-9BC1-22004E84F5B6}" scale="120">
      <selection activeCell="F6" sqref="F6"/>
      <pageMargins left="0.7" right="0.7" top="0.75" bottom="0.75" header="0.3" footer="0.3"/>
      <pageSetup orientation="portrait" verticalDpi="0"/>
    </customSheetView>
    <customSheetView guid="{756850B3-547D-4968-83AA-CA82F1E7E9D9}" scale="120">
      <selection activeCell="K10" sqref="K10"/>
      <pageMargins left="0.7" right="0.7" top="0.75" bottom="0.75" header="0.3" footer="0.3"/>
      <pageSetup orientation="portrait" verticalDpi="0"/>
    </customSheetView>
    <customSheetView guid="{C0BA70DB-C1F6-4846-8EEF-BDF6F30A30F9}" scale="120">
      <selection activeCell="C15" sqref="C15"/>
      <pageMargins left="0.7" right="0.7" top="0.75" bottom="0.75" header="0.3" footer="0.3"/>
      <pageSetup orientation="portrait" verticalDpi="0"/>
    </customSheetView>
    <customSheetView guid="{D22E20CB-EB73-FF42-8678-670A64B10C63}" scale="120">
      <selection activeCell="G25" sqref="G25"/>
      <pageMargins left="0.7" right="0.7" top="0.75" bottom="0.75" header="0.3" footer="0.3"/>
      <pageSetup orientation="portrait" verticalDpi="0"/>
    </customSheetView>
  </customSheetViews>
  <mergeCells count="1">
    <mergeCell ref="I13:O13"/>
  </mergeCells>
  <pageMargins left="0.75" right="0.75" top="1" bottom="1"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56"/>
  <sheetViews>
    <sheetView workbookViewId="0">
      <selection activeCell="G12" sqref="G12"/>
    </sheetView>
  </sheetViews>
  <sheetFormatPr defaultColWidth="11.453125" defaultRowHeight="14.5" x14ac:dyDescent="0.35"/>
  <cols>
    <col min="1" max="1" width="4.1796875" customWidth="1"/>
    <col min="2" max="2" width="14.1796875" customWidth="1"/>
    <col min="3" max="3" width="11.7265625" customWidth="1"/>
    <col min="4" max="4" width="8.26953125" customWidth="1"/>
    <col min="5" max="5" width="9.7265625" customWidth="1"/>
    <col min="6" max="6" width="11.26953125" customWidth="1"/>
    <col min="7" max="7" width="12.1796875" customWidth="1"/>
    <col min="8" max="9" width="9.7265625" customWidth="1"/>
    <col min="10" max="10" width="11.26953125" customWidth="1"/>
    <col min="11" max="11" width="12.81640625" customWidth="1"/>
    <col min="12" max="12" width="8.1796875" customWidth="1"/>
    <col min="13" max="13" width="9.7265625" customWidth="1"/>
    <col min="14" max="14" width="11.26953125" customWidth="1"/>
    <col min="15" max="15" width="11.7265625" customWidth="1"/>
    <col min="16" max="16" width="8.26953125" customWidth="1"/>
    <col min="17" max="17" width="10" customWidth="1"/>
    <col min="18" max="18" width="11.26953125" customWidth="1"/>
    <col min="19" max="19" width="12.7265625" customWidth="1"/>
    <col min="20" max="20" width="9" customWidth="1"/>
    <col min="21" max="21" width="11.453125" bestFit="1" customWidth="1"/>
    <col min="22" max="22" width="11.26953125" customWidth="1"/>
  </cols>
  <sheetData>
    <row r="1" spans="1:22" x14ac:dyDescent="0.35">
      <c r="B1" s="153" t="s">
        <v>93</v>
      </c>
      <c r="C1" s="153"/>
      <c r="D1" s="153"/>
      <c r="E1" s="153"/>
      <c r="F1" s="153"/>
      <c r="G1" s="153"/>
      <c r="H1" s="153"/>
      <c r="I1" s="153"/>
      <c r="J1" s="153"/>
      <c r="K1" s="153"/>
      <c r="L1" s="153"/>
      <c r="M1" s="153"/>
      <c r="N1" s="153"/>
      <c r="O1" s="153"/>
      <c r="P1" s="153"/>
      <c r="Q1" s="153"/>
      <c r="R1" s="153"/>
      <c r="S1" s="153"/>
      <c r="T1" s="153"/>
      <c r="U1" s="153"/>
      <c r="V1" s="153"/>
    </row>
    <row r="2" spans="1:22" x14ac:dyDescent="0.35">
      <c r="B2" s="153" t="s">
        <v>94</v>
      </c>
      <c r="C2" s="153"/>
      <c r="D2" s="153"/>
      <c r="E2" s="153"/>
      <c r="F2" s="153"/>
      <c r="G2" s="153"/>
      <c r="H2" s="153"/>
      <c r="I2" s="153"/>
      <c r="J2" s="153"/>
      <c r="K2" s="153"/>
      <c r="L2" s="153"/>
      <c r="M2" s="153"/>
      <c r="N2" s="153"/>
      <c r="O2" s="153"/>
      <c r="P2" s="153"/>
      <c r="Q2" s="153"/>
      <c r="R2" s="153"/>
      <c r="S2" s="153"/>
      <c r="T2" s="153"/>
      <c r="U2" s="153"/>
      <c r="V2" s="153"/>
    </row>
    <row r="3" spans="1:22" x14ac:dyDescent="0.35">
      <c r="B3" s="153" t="s">
        <v>192</v>
      </c>
      <c r="C3" s="153"/>
      <c r="D3" s="153"/>
      <c r="E3" s="153"/>
      <c r="F3" s="153"/>
      <c r="G3" s="153"/>
      <c r="H3" s="153"/>
      <c r="I3" s="153"/>
      <c r="J3" s="153"/>
      <c r="K3" s="153"/>
      <c r="L3" s="153"/>
      <c r="M3" s="153"/>
      <c r="N3" s="153"/>
      <c r="O3" s="153"/>
      <c r="P3" s="153"/>
      <c r="Q3" s="153"/>
      <c r="R3" s="153"/>
      <c r="S3" s="153"/>
      <c r="T3" s="153"/>
      <c r="U3" s="153"/>
      <c r="V3" s="153"/>
    </row>
    <row r="4" spans="1:22" x14ac:dyDescent="0.35">
      <c r="B4" s="153" t="s">
        <v>191</v>
      </c>
      <c r="C4" s="154"/>
      <c r="D4" s="154"/>
      <c r="E4" s="154"/>
      <c r="F4" s="154"/>
      <c r="G4" s="154"/>
      <c r="H4" s="154"/>
      <c r="I4" s="154"/>
      <c r="J4" s="154"/>
      <c r="K4" s="154"/>
      <c r="L4" s="154"/>
      <c r="M4" s="154"/>
      <c r="N4" s="154"/>
      <c r="O4" s="154"/>
      <c r="P4" s="154"/>
      <c r="Q4" s="154"/>
      <c r="R4" s="154"/>
      <c r="S4" s="154"/>
      <c r="T4" s="154"/>
      <c r="U4" s="154"/>
      <c r="V4" s="154"/>
    </row>
    <row r="5" spans="1:22" x14ac:dyDescent="0.35">
      <c r="B5" s="153" t="s">
        <v>182</v>
      </c>
      <c r="C5" s="154"/>
      <c r="D5" s="154"/>
      <c r="E5" s="154"/>
      <c r="F5" s="154"/>
      <c r="G5" s="154"/>
      <c r="H5" s="154"/>
      <c r="I5" s="154"/>
      <c r="J5" s="154"/>
      <c r="K5" s="154"/>
      <c r="L5" s="154"/>
      <c r="M5" s="154"/>
      <c r="N5" s="154"/>
      <c r="O5" s="154"/>
      <c r="P5" s="154"/>
      <c r="Q5" s="154"/>
      <c r="R5" s="154"/>
      <c r="S5" s="154"/>
      <c r="T5" s="154"/>
      <c r="U5" s="154"/>
      <c r="V5" s="154"/>
    </row>
    <row r="6" spans="1:22" x14ac:dyDescent="0.35">
      <c r="B6" s="153" t="s">
        <v>183</v>
      </c>
      <c r="C6" s="154"/>
      <c r="D6" s="154"/>
      <c r="E6" s="154"/>
      <c r="F6" s="154"/>
      <c r="G6" s="154"/>
      <c r="H6" s="154"/>
      <c r="I6" s="154"/>
      <c r="J6" s="154"/>
      <c r="K6" s="154"/>
      <c r="L6" s="154"/>
      <c r="M6" s="154"/>
      <c r="N6" s="154"/>
      <c r="O6" s="154"/>
      <c r="P6" s="154"/>
      <c r="Q6" s="154"/>
      <c r="R6" s="154"/>
      <c r="S6" s="154"/>
      <c r="T6" s="154"/>
      <c r="U6" s="154"/>
      <c r="V6" s="154"/>
    </row>
    <row r="7" spans="1:22" ht="18.5" x14ac:dyDescent="0.45">
      <c r="B7" s="67" t="s">
        <v>49</v>
      </c>
      <c r="C7" s="67"/>
      <c r="D7" s="62"/>
      <c r="E7" s="62"/>
      <c r="F7" s="62"/>
      <c r="G7" s="62"/>
      <c r="H7" s="62"/>
      <c r="I7" s="62"/>
      <c r="J7" s="62"/>
      <c r="K7" s="62"/>
      <c r="L7" s="62"/>
      <c r="M7" s="62"/>
      <c r="N7" s="62"/>
      <c r="O7" s="62"/>
      <c r="P7" s="62"/>
      <c r="Q7" s="62"/>
      <c r="R7" s="62"/>
      <c r="S7" s="62"/>
      <c r="T7" s="62"/>
      <c r="U7" s="62"/>
      <c r="V7" s="62"/>
    </row>
    <row r="8" spans="1:22" x14ac:dyDescent="0.35">
      <c r="B8" s="62" t="s">
        <v>71</v>
      </c>
      <c r="C8" s="62"/>
      <c r="D8" s="159" t="s">
        <v>72</v>
      </c>
      <c r="E8" s="159"/>
      <c r="F8" s="159"/>
      <c r="G8" s="159"/>
      <c r="H8" s="159"/>
      <c r="I8" s="159"/>
      <c r="J8" s="159"/>
      <c r="K8" s="159"/>
      <c r="L8" s="159"/>
      <c r="M8" s="159"/>
      <c r="N8" s="159"/>
      <c r="O8" s="159"/>
      <c r="P8" s="159"/>
      <c r="Q8" s="159"/>
      <c r="R8" s="159"/>
      <c r="S8" s="159"/>
      <c r="T8" s="159"/>
      <c r="U8" s="159"/>
      <c r="V8" s="159"/>
    </row>
    <row r="9" spans="1:22" ht="30" customHeight="1" x14ac:dyDescent="0.35">
      <c r="A9" s="158" t="s">
        <v>73</v>
      </c>
      <c r="B9" s="63"/>
      <c r="C9" s="119" t="s">
        <v>84</v>
      </c>
      <c r="D9" s="64" t="s">
        <v>75</v>
      </c>
      <c r="E9" s="64" t="s">
        <v>76</v>
      </c>
      <c r="F9" s="64" t="s">
        <v>86</v>
      </c>
      <c r="G9" s="119" t="s">
        <v>85</v>
      </c>
      <c r="H9" s="64" t="s">
        <v>87</v>
      </c>
      <c r="I9" s="64" t="s">
        <v>77</v>
      </c>
      <c r="J9" s="64" t="s">
        <v>88</v>
      </c>
      <c r="K9" s="119" t="s">
        <v>103</v>
      </c>
      <c r="L9" s="64" t="s">
        <v>104</v>
      </c>
      <c r="M9" s="64" t="s">
        <v>105</v>
      </c>
      <c r="N9" s="64" t="s">
        <v>106</v>
      </c>
      <c r="O9" s="119" t="s">
        <v>111</v>
      </c>
      <c r="P9" s="64" t="s">
        <v>112</v>
      </c>
      <c r="Q9" s="64" t="s">
        <v>108</v>
      </c>
      <c r="R9" s="64" t="s">
        <v>109</v>
      </c>
      <c r="S9" s="119" t="s">
        <v>189</v>
      </c>
      <c r="T9" s="64" t="s">
        <v>190</v>
      </c>
      <c r="U9" s="64" t="s">
        <v>186</v>
      </c>
      <c r="V9" s="64" t="s">
        <v>187</v>
      </c>
    </row>
    <row r="10" spans="1:22" ht="15" customHeight="1" x14ac:dyDescent="0.35">
      <c r="A10" s="158"/>
      <c r="B10" s="65" t="s">
        <v>178</v>
      </c>
      <c r="C10" s="120"/>
      <c r="D10" s="65">
        <v>3</v>
      </c>
      <c r="E10" s="65">
        <v>3</v>
      </c>
      <c r="F10" s="66">
        <v>3</v>
      </c>
      <c r="G10" s="120">
        <v>3</v>
      </c>
      <c r="H10" s="65">
        <v>3</v>
      </c>
      <c r="I10" s="65">
        <v>3</v>
      </c>
      <c r="J10" s="66"/>
      <c r="K10" s="120"/>
      <c r="L10" s="63"/>
      <c r="M10" s="65"/>
      <c r="N10" s="66"/>
      <c r="O10" s="120"/>
      <c r="P10" s="65"/>
      <c r="Q10" s="65"/>
      <c r="R10" s="66"/>
      <c r="S10" s="120"/>
      <c r="T10" s="65"/>
      <c r="U10" s="65"/>
      <c r="V10" s="66"/>
    </row>
    <row r="11" spans="1:22" x14ac:dyDescent="0.35">
      <c r="A11" s="158"/>
      <c r="B11" s="65" t="s">
        <v>179</v>
      </c>
      <c r="C11" s="120"/>
      <c r="D11" s="66"/>
      <c r="E11" s="66"/>
      <c r="F11" s="65"/>
      <c r="G11" s="120"/>
      <c r="H11" s="66">
        <v>4</v>
      </c>
      <c r="I11" s="66">
        <v>4</v>
      </c>
      <c r="J11" s="65">
        <v>4</v>
      </c>
      <c r="K11" s="120">
        <v>4</v>
      </c>
      <c r="L11" s="65">
        <v>4</v>
      </c>
      <c r="M11" s="65">
        <v>4</v>
      </c>
      <c r="N11" s="66"/>
      <c r="O11" s="120"/>
      <c r="P11" s="65"/>
      <c r="Q11" s="65"/>
      <c r="R11" s="66"/>
      <c r="S11" s="120"/>
      <c r="T11" s="65"/>
      <c r="U11" s="65"/>
      <c r="V11" s="66"/>
    </row>
    <row r="12" spans="1:22" x14ac:dyDescent="0.35">
      <c r="A12" s="158"/>
      <c r="B12" s="65" t="s">
        <v>180</v>
      </c>
      <c r="C12" s="120"/>
      <c r="D12" s="65"/>
      <c r="E12" s="65"/>
      <c r="F12" s="65"/>
      <c r="G12" s="120"/>
      <c r="H12" s="65"/>
      <c r="I12" s="65"/>
      <c r="J12" s="65"/>
      <c r="K12" s="120"/>
      <c r="L12" s="66"/>
      <c r="M12" s="66"/>
      <c r="N12" s="65"/>
      <c r="O12" s="120"/>
      <c r="P12" s="65"/>
      <c r="Q12" s="65"/>
      <c r="R12" s="66"/>
      <c r="S12" s="120"/>
      <c r="T12" s="65"/>
      <c r="U12" s="65"/>
      <c r="V12" s="66"/>
    </row>
    <row r="13" spans="1:22" x14ac:dyDescent="0.35">
      <c r="A13" s="158"/>
      <c r="B13" s="65" t="s">
        <v>181</v>
      </c>
      <c r="C13" s="120"/>
      <c r="D13" s="65"/>
      <c r="E13" s="65"/>
      <c r="F13" s="65"/>
      <c r="G13" s="120"/>
      <c r="H13" s="65"/>
      <c r="I13" s="65"/>
      <c r="J13" s="65"/>
      <c r="K13" s="120"/>
      <c r="L13" s="65"/>
      <c r="M13" s="65"/>
      <c r="N13" s="65"/>
      <c r="O13" s="120"/>
      <c r="P13" s="66"/>
      <c r="Q13" s="66"/>
      <c r="R13" s="65"/>
      <c r="S13" s="120"/>
      <c r="T13" s="65"/>
      <c r="U13" s="65"/>
      <c r="V13" s="66"/>
    </row>
    <row r="14" spans="1:22" x14ac:dyDescent="0.35">
      <c r="A14" s="158"/>
      <c r="B14" s="65" t="s">
        <v>188</v>
      </c>
      <c r="C14" s="120"/>
      <c r="D14" s="65"/>
      <c r="E14" s="65"/>
      <c r="F14" s="65"/>
      <c r="G14" s="120"/>
      <c r="H14" s="65"/>
      <c r="I14" s="65"/>
      <c r="J14" s="65"/>
      <c r="K14" s="120"/>
      <c r="L14" s="65"/>
      <c r="M14" s="65"/>
      <c r="N14" s="65"/>
      <c r="O14" s="120"/>
      <c r="P14" s="65"/>
      <c r="Q14" s="65"/>
      <c r="R14" s="65"/>
      <c r="S14" s="120"/>
      <c r="T14" s="66"/>
      <c r="U14" s="66"/>
      <c r="V14" s="65"/>
    </row>
    <row r="15" spans="1:22" x14ac:dyDescent="0.35">
      <c r="B15" s="62" t="s">
        <v>74</v>
      </c>
      <c r="C15" s="62"/>
      <c r="D15" s="162" t="s">
        <v>72</v>
      </c>
      <c r="E15" s="162"/>
      <c r="F15" s="162"/>
      <c r="G15" s="162"/>
      <c r="H15" s="162"/>
      <c r="I15" s="162"/>
      <c r="J15" s="162"/>
      <c r="K15" s="162"/>
      <c r="L15" s="162"/>
      <c r="M15" s="162"/>
      <c r="N15" s="162"/>
      <c r="O15" s="162"/>
      <c r="P15" s="162"/>
      <c r="Q15" s="162"/>
      <c r="R15" s="162"/>
      <c r="S15" s="162"/>
      <c r="T15" s="162"/>
      <c r="U15" s="162"/>
      <c r="V15" s="162"/>
    </row>
    <row r="16" spans="1:22" ht="30" customHeight="1" x14ac:dyDescent="0.35">
      <c r="A16" s="158" t="s">
        <v>73</v>
      </c>
      <c r="B16" s="63"/>
      <c r="C16" s="119" t="s">
        <v>84</v>
      </c>
      <c r="D16" s="64" t="s">
        <v>75</v>
      </c>
      <c r="E16" s="64" t="s">
        <v>76</v>
      </c>
      <c r="F16" s="64" t="s">
        <v>86</v>
      </c>
      <c r="G16" s="119" t="s">
        <v>85</v>
      </c>
      <c r="H16" s="64" t="s">
        <v>87</v>
      </c>
      <c r="I16" s="64" t="s">
        <v>77</v>
      </c>
      <c r="J16" s="64" t="s">
        <v>88</v>
      </c>
      <c r="K16" s="119" t="s">
        <v>103</v>
      </c>
      <c r="L16" s="64" t="s">
        <v>104</v>
      </c>
      <c r="M16" s="64" t="s">
        <v>105</v>
      </c>
      <c r="N16" s="64" t="s">
        <v>106</v>
      </c>
      <c r="O16" s="119" t="s">
        <v>111</v>
      </c>
      <c r="P16" s="64" t="s">
        <v>112</v>
      </c>
      <c r="Q16" s="64" t="s">
        <v>108</v>
      </c>
      <c r="R16" s="64" t="s">
        <v>109</v>
      </c>
      <c r="S16" s="119" t="s">
        <v>189</v>
      </c>
      <c r="T16" s="64" t="s">
        <v>190</v>
      </c>
      <c r="U16" s="64" t="s">
        <v>186</v>
      </c>
      <c r="V16" s="64" t="s">
        <v>187</v>
      </c>
    </row>
    <row r="17" spans="1:22" ht="15" customHeight="1" x14ac:dyDescent="0.35">
      <c r="A17" s="158"/>
      <c r="B17" s="65" t="s">
        <v>178</v>
      </c>
      <c r="C17" s="120"/>
      <c r="D17" s="65"/>
      <c r="E17" s="65"/>
      <c r="F17" s="66"/>
      <c r="G17" s="120"/>
      <c r="H17" s="65"/>
      <c r="I17" s="65"/>
      <c r="J17" s="66"/>
      <c r="K17" s="120"/>
      <c r="L17" s="63"/>
      <c r="M17" s="65"/>
      <c r="N17" s="66"/>
      <c r="O17" s="120"/>
      <c r="P17" s="65"/>
      <c r="Q17" s="65"/>
      <c r="R17" s="66"/>
      <c r="S17" s="120"/>
      <c r="T17" s="65"/>
      <c r="U17" s="65"/>
      <c r="V17" s="66"/>
    </row>
    <row r="18" spans="1:22" x14ac:dyDescent="0.35">
      <c r="A18" s="158"/>
      <c r="B18" s="65" t="s">
        <v>179</v>
      </c>
      <c r="C18" s="120"/>
      <c r="D18" s="66"/>
      <c r="E18" s="66"/>
      <c r="F18" s="65"/>
      <c r="G18" s="120"/>
      <c r="H18" s="66"/>
      <c r="I18" s="66"/>
      <c r="J18" s="65"/>
      <c r="K18" s="120"/>
      <c r="L18" s="65"/>
      <c r="M18" s="65"/>
      <c r="N18" s="66"/>
      <c r="O18" s="120"/>
      <c r="P18" s="65"/>
      <c r="Q18" s="65"/>
      <c r="R18" s="66"/>
      <c r="S18" s="120"/>
      <c r="T18" s="65"/>
      <c r="U18" s="65"/>
      <c r="V18" s="66"/>
    </row>
    <row r="19" spans="1:22" x14ac:dyDescent="0.35">
      <c r="A19" s="158"/>
      <c r="B19" s="65" t="s">
        <v>180</v>
      </c>
      <c r="C19" s="120"/>
      <c r="D19" s="65"/>
      <c r="E19" s="65"/>
      <c r="F19" s="65"/>
      <c r="G19" s="120"/>
      <c r="H19" s="65"/>
      <c r="I19" s="65"/>
      <c r="J19" s="65"/>
      <c r="K19" s="120"/>
      <c r="L19" s="66"/>
      <c r="M19" s="66"/>
      <c r="N19" s="65"/>
      <c r="O19" s="120"/>
      <c r="P19" s="65"/>
      <c r="Q19" s="65"/>
      <c r="R19" s="66"/>
      <c r="S19" s="120"/>
      <c r="T19" s="65"/>
      <c r="U19" s="65"/>
      <c r="V19" s="66"/>
    </row>
    <row r="20" spans="1:22" x14ac:dyDescent="0.35">
      <c r="A20" s="158"/>
      <c r="B20" s="65" t="s">
        <v>181</v>
      </c>
      <c r="C20" s="120"/>
      <c r="D20" s="65"/>
      <c r="E20" s="65"/>
      <c r="F20" s="65"/>
      <c r="G20" s="120"/>
      <c r="H20" s="65"/>
      <c r="I20" s="65"/>
      <c r="J20" s="65"/>
      <c r="K20" s="120"/>
      <c r="L20" s="65"/>
      <c r="M20" s="65"/>
      <c r="N20" s="65"/>
      <c r="O20" s="120"/>
      <c r="P20" s="66"/>
      <c r="Q20" s="66"/>
      <c r="R20" s="65"/>
      <c r="S20" s="120"/>
      <c r="T20" s="65"/>
      <c r="U20" s="65"/>
      <c r="V20" s="66"/>
    </row>
    <row r="21" spans="1:22" x14ac:dyDescent="0.35">
      <c r="A21" s="158"/>
      <c r="B21" s="65" t="s">
        <v>188</v>
      </c>
      <c r="C21" s="120"/>
      <c r="D21" s="65"/>
      <c r="E21" s="65"/>
      <c r="F21" s="65"/>
      <c r="G21" s="120"/>
      <c r="H21" s="65"/>
      <c r="I21" s="65"/>
      <c r="J21" s="65"/>
      <c r="K21" s="120"/>
      <c r="L21" s="65"/>
      <c r="M21" s="65"/>
      <c r="N21" s="65"/>
      <c r="O21" s="120"/>
      <c r="P21" s="65"/>
      <c r="Q21" s="65"/>
      <c r="R21" s="65"/>
      <c r="S21" s="120"/>
      <c r="T21" s="66"/>
      <c r="U21" s="66"/>
      <c r="V21" s="65"/>
    </row>
    <row r="24" spans="1:22" x14ac:dyDescent="0.35">
      <c r="B24" s="62" t="s">
        <v>129</v>
      </c>
      <c r="C24" s="121"/>
      <c r="D24" s="62"/>
      <c r="E24" s="62"/>
      <c r="F24" s="62"/>
      <c r="G24" s="121"/>
      <c r="H24" s="62"/>
      <c r="I24" s="62"/>
      <c r="J24" s="62"/>
      <c r="K24" s="121"/>
      <c r="L24" s="62"/>
      <c r="M24" s="62"/>
      <c r="N24" s="62"/>
      <c r="O24" s="121"/>
      <c r="P24" s="62"/>
      <c r="Q24" s="62"/>
      <c r="R24" s="62"/>
      <c r="S24" s="121"/>
      <c r="T24" s="62"/>
      <c r="U24" s="62"/>
      <c r="V24" s="62"/>
    </row>
    <row r="25" spans="1:22" ht="29" x14ac:dyDescent="0.35">
      <c r="A25" s="158" t="s">
        <v>73</v>
      </c>
      <c r="B25" s="63"/>
      <c r="C25" s="119" t="s">
        <v>84</v>
      </c>
      <c r="D25" s="64" t="s">
        <v>75</v>
      </c>
      <c r="E25" s="64" t="s">
        <v>76</v>
      </c>
      <c r="F25" s="64" t="s">
        <v>86</v>
      </c>
      <c r="G25" s="119" t="s">
        <v>85</v>
      </c>
      <c r="H25" s="64" t="s">
        <v>87</v>
      </c>
      <c r="I25" s="64" t="s">
        <v>77</v>
      </c>
      <c r="J25" s="64" t="s">
        <v>88</v>
      </c>
      <c r="K25" s="119" t="s">
        <v>103</v>
      </c>
      <c r="L25" s="64" t="s">
        <v>104</v>
      </c>
      <c r="M25" s="64" t="s">
        <v>105</v>
      </c>
      <c r="N25" s="64" t="s">
        <v>106</v>
      </c>
      <c r="O25" s="119" t="s">
        <v>111</v>
      </c>
      <c r="P25" s="64" t="s">
        <v>112</v>
      </c>
      <c r="Q25" s="64" t="s">
        <v>108</v>
      </c>
      <c r="R25" s="64" t="s">
        <v>109</v>
      </c>
      <c r="S25" s="119" t="s">
        <v>189</v>
      </c>
      <c r="T25" s="64" t="s">
        <v>190</v>
      </c>
      <c r="U25" s="64" t="s">
        <v>186</v>
      </c>
      <c r="V25" s="64" t="s">
        <v>187</v>
      </c>
    </row>
    <row r="26" spans="1:22" x14ac:dyDescent="0.35">
      <c r="A26" s="158"/>
      <c r="B26" s="65" t="s">
        <v>178</v>
      </c>
      <c r="C26" s="120"/>
      <c r="D26" s="65">
        <v>9</v>
      </c>
      <c r="E26" s="65">
        <v>9</v>
      </c>
      <c r="F26" s="66"/>
      <c r="G26" s="120">
        <v>3</v>
      </c>
      <c r="H26" s="65">
        <v>6</v>
      </c>
      <c r="I26" s="65">
        <v>3</v>
      </c>
      <c r="J26" s="66"/>
      <c r="K26" s="120"/>
      <c r="L26" s="65"/>
      <c r="M26" s="65"/>
      <c r="N26" s="66"/>
      <c r="O26" s="120"/>
      <c r="P26" s="65"/>
      <c r="Q26" s="65"/>
      <c r="R26" s="66"/>
      <c r="S26" s="120"/>
      <c r="T26" s="65"/>
      <c r="U26" s="65"/>
      <c r="V26" s="66"/>
    </row>
    <row r="27" spans="1:22" x14ac:dyDescent="0.35">
      <c r="A27" s="158"/>
      <c r="B27" s="65" t="s">
        <v>179</v>
      </c>
      <c r="C27" s="120"/>
      <c r="D27" s="66"/>
      <c r="E27" s="66"/>
      <c r="F27" s="65"/>
      <c r="G27" s="120"/>
      <c r="H27" s="66">
        <v>9</v>
      </c>
      <c r="I27" s="66">
        <v>9</v>
      </c>
      <c r="J27" s="65"/>
      <c r="K27" s="120">
        <v>3</v>
      </c>
      <c r="L27" s="65">
        <v>6</v>
      </c>
      <c r="M27" s="65">
        <v>3</v>
      </c>
      <c r="N27" s="66"/>
      <c r="O27" s="120"/>
      <c r="P27" s="65"/>
      <c r="Q27" s="65"/>
      <c r="R27" s="66"/>
      <c r="S27" s="120"/>
      <c r="T27" s="65"/>
      <c r="U27" s="65"/>
      <c r="V27" s="66"/>
    </row>
    <row r="28" spans="1:22" x14ac:dyDescent="0.35">
      <c r="A28" s="158"/>
      <c r="B28" s="65" t="s">
        <v>180</v>
      </c>
      <c r="C28" s="120"/>
      <c r="D28" s="65"/>
      <c r="E28" s="65"/>
      <c r="F28" s="65"/>
      <c r="G28" s="120"/>
      <c r="H28" s="65"/>
      <c r="I28" s="65"/>
      <c r="J28" s="65"/>
      <c r="K28" s="120"/>
      <c r="L28" s="66"/>
      <c r="M28" s="66"/>
      <c r="N28" s="65"/>
      <c r="O28" s="120"/>
      <c r="P28" s="65"/>
      <c r="Q28" s="65"/>
      <c r="R28" s="66"/>
      <c r="S28" s="120"/>
      <c r="T28" s="65"/>
      <c r="U28" s="65"/>
      <c r="V28" s="66"/>
    </row>
    <row r="29" spans="1:22" x14ac:dyDescent="0.35">
      <c r="A29" s="158"/>
      <c r="B29" s="65" t="s">
        <v>181</v>
      </c>
      <c r="C29" s="120"/>
      <c r="D29" s="65"/>
      <c r="E29" s="65"/>
      <c r="F29" s="65"/>
      <c r="G29" s="120"/>
      <c r="H29" s="65"/>
      <c r="I29" s="65"/>
      <c r="J29" s="65"/>
      <c r="K29" s="120"/>
      <c r="L29" s="65"/>
      <c r="M29" s="65"/>
      <c r="N29" s="65"/>
      <c r="O29" s="120"/>
      <c r="P29" s="66"/>
      <c r="Q29" s="66"/>
      <c r="R29" s="65"/>
      <c r="S29" s="120"/>
      <c r="T29" s="65"/>
      <c r="U29" s="65"/>
      <c r="V29" s="66"/>
    </row>
    <row r="30" spans="1:22" x14ac:dyDescent="0.35">
      <c r="A30" s="158"/>
      <c r="B30" s="65" t="s">
        <v>188</v>
      </c>
      <c r="C30" s="120"/>
      <c r="D30" s="65"/>
      <c r="E30" s="65"/>
      <c r="F30" s="65"/>
      <c r="G30" s="120"/>
      <c r="H30" s="65"/>
      <c r="I30" s="65"/>
      <c r="J30" s="65"/>
      <c r="K30" s="120"/>
      <c r="L30" s="65"/>
      <c r="M30" s="65"/>
      <c r="N30" s="65"/>
      <c r="O30" s="120"/>
      <c r="P30" s="66"/>
      <c r="Q30" s="66"/>
      <c r="R30" s="65"/>
      <c r="S30" s="120"/>
      <c r="T30" s="65"/>
      <c r="U30" s="65"/>
      <c r="V30" s="66"/>
    </row>
    <row r="33" spans="1:22" ht="18.5" x14ac:dyDescent="0.45">
      <c r="B33" s="68" t="s">
        <v>95</v>
      </c>
      <c r="C33" s="68"/>
      <c r="D33" s="57"/>
      <c r="E33" s="57"/>
      <c r="F33" s="57"/>
      <c r="G33" s="57"/>
      <c r="H33" s="57"/>
      <c r="I33" s="57"/>
      <c r="J33" s="57"/>
      <c r="K33" s="57"/>
      <c r="L33" s="57"/>
      <c r="M33" s="57"/>
      <c r="N33" s="57"/>
      <c r="O33" s="57"/>
      <c r="P33" s="57"/>
      <c r="Q33" s="57"/>
      <c r="R33" s="57"/>
      <c r="S33" s="57"/>
      <c r="T33" s="57"/>
      <c r="U33" s="57"/>
      <c r="V33" s="57"/>
    </row>
    <row r="34" spans="1:22" x14ac:dyDescent="0.35">
      <c r="B34" s="57" t="s">
        <v>71</v>
      </c>
      <c r="C34" s="57"/>
      <c r="D34" s="160" t="s">
        <v>72</v>
      </c>
      <c r="E34" s="160"/>
      <c r="F34" s="160"/>
      <c r="G34" s="160"/>
      <c r="H34" s="160"/>
      <c r="I34" s="160"/>
      <c r="J34" s="160"/>
      <c r="K34" s="160"/>
      <c r="L34" s="160"/>
      <c r="M34" s="160"/>
      <c r="N34" s="160"/>
      <c r="O34" s="160"/>
      <c r="P34" s="160"/>
      <c r="Q34" s="160"/>
      <c r="R34" s="160"/>
      <c r="S34" s="160"/>
      <c r="T34" s="160"/>
      <c r="U34" s="160"/>
      <c r="V34" s="160"/>
    </row>
    <row r="35" spans="1:22" ht="29" x14ac:dyDescent="0.35">
      <c r="A35" s="158" t="s">
        <v>73</v>
      </c>
      <c r="B35" s="58"/>
      <c r="C35" s="122" t="s">
        <v>84</v>
      </c>
      <c r="D35" s="59" t="s">
        <v>75</v>
      </c>
      <c r="E35" s="59" t="s">
        <v>76</v>
      </c>
      <c r="F35" s="59" t="s">
        <v>86</v>
      </c>
      <c r="G35" s="122" t="s">
        <v>85</v>
      </c>
      <c r="H35" s="59" t="s">
        <v>87</v>
      </c>
      <c r="I35" s="59" t="s">
        <v>77</v>
      </c>
      <c r="J35" s="59" t="s">
        <v>88</v>
      </c>
      <c r="K35" s="122" t="s">
        <v>103</v>
      </c>
      <c r="L35" s="59" t="s">
        <v>104</v>
      </c>
      <c r="M35" s="59" t="s">
        <v>105</v>
      </c>
      <c r="N35" s="59" t="s">
        <v>106</v>
      </c>
      <c r="O35" s="122" t="s">
        <v>111</v>
      </c>
      <c r="P35" s="59" t="s">
        <v>112</v>
      </c>
      <c r="Q35" s="59" t="s">
        <v>108</v>
      </c>
      <c r="R35" s="59" t="s">
        <v>109</v>
      </c>
      <c r="S35" s="122" t="s">
        <v>189</v>
      </c>
      <c r="T35" s="59" t="s">
        <v>190</v>
      </c>
      <c r="U35" s="59" t="s">
        <v>186</v>
      </c>
      <c r="V35" s="59" t="s">
        <v>187</v>
      </c>
    </row>
    <row r="36" spans="1:22" x14ac:dyDescent="0.35">
      <c r="A36" s="158"/>
      <c r="B36" s="60" t="s">
        <v>178</v>
      </c>
      <c r="C36" s="123"/>
      <c r="D36" s="61"/>
      <c r="E36" s="61"/>
      <c r="F36" s="61"/>
      <c r="G36" s="123"/>
      <c r="H36" s="60"/>
      <c r="I36" s="60"/>
      <c r="J36" s="61"/>
      <c r="K36" s="123"/>
      <c r="L36" s="60"/>
      <c r="M36" s="60"/>
      <c r="N36" s="61"/>
      <c r="O36" s="123"/>
      <c r="P36" s="60"/>
      <c r="Q36" s="60"/>
      <c r="R36" s="61"/>
      <c r="S36" s="123"/>
      <c r="T36" s="60"/>
      <c r="U36" s="60"/>
      <c r="V36" s="61"/>
    </row>
    <row r="37" spans="1:22" x14ac:dyDescent="0.35">
      <c r="A37" s="158"/>
      <c r="B37" s="60" t="s">
        <v>179</v>
      </c>
      <c r="C37" s="123"/>
      <c r="D37" s="61"/>
      <c r="E37" s="61"/>
      <c r="F37" s="61"/>
      <c r="G37" s="123"/>
      <c r="H37" s="60"/>
      <c r="I37" s="60"/>
      <c r="J37" s="61"/>
      <c r="K37" s="123"/>
      <c r="L37" s="60"/>
      <c r="M37" s="60"/>
      <c r="N37" s="61"/>
      <c r="O37" s="123"/>
      <c r="P37" s="60"/>
      <c r="Q37" s="60"/>
      <c r="R37" s="61"/>
      <c r="S37" s="123"/>
      <c r="T37" s="60"/>
      <c r="U37" s="60"/>
      <c r="V37" s="61"/>
    </row>
    <row r="38" spans="1:22" x14ac:dyDescent="0.35">
      <c r="A38" s="158"/>
      <c r="B38" s="60" t="s">
        <v>180</v>
      </c>
      <c r="C38" s="123"/>
      <c r="D38" s="61"/>
      <c r="E38" s="61"/>
      <c r="F38" s="61"/>
      <c r="G38" s="123"/>
      <c r="H38" s="60"/>
      <c r="I38" s="60"/>
      <c r="J38" s="61"/>
      <c r="K38" s="123"/>
      <c r="L38" s="60"/>
      <c r="M38" s="60"/>
      <c r="N38" s="61"/>
      <c r="O38" s="123"/>
      <c r="P38" s="60"/>
      <c r="Q38" s="60"/>
      <c r="R38" s="61"/>
      <c r="S38" s="123"/>
      <c r="T38" s="60"/>
      <c r="U38" s="60"/>
      <c r="V38" s="61"/>
    </row>
    <row r="39" spans="1:22" x14ac:dyDescent="0.35">
      <c r="A39" s="158"/>
      <c r="B39" s="60" t="s">
        <v>181</v>
      </c>
      <c r="C39" s="123"/>
      <c r="D39" s="61"/>
      <c r="E39" s="61"/>
      <c r="F39" s="61"/>
      <c r="G39" s="123"/>
      <c r="H39" s="60"/>
      <c r="I39" s="60"/>
      <c r="J39" s="61"/>
      <c r="K39" s="123"/>
      <c r="L39" s="60"/>
      <c r="M39" s="60"/>
      <c r="N39" s="61"/>
      <c r="O39" s="123"/>
      <c r="P39" s="60"/>
      <c r="Q39" s="60"/>
      <c r="R39" s="61"/>
      <c r="S39" s="123"/>
      <c r="T39" s="60"/>
      <c r="U39" s="60"/>
      <c r="V39" s="61"/>
    </row>
    <row r="40" spans="1:22" x14ac:dyDescent="0.35">
      <c r="A40" s="158"/>
      <c r="B40" s="60" t="s">
        <v>188</v>
      </c>
      <c r="C40" s="123"/>
      <c r="D40" s="61"/>
      <c r="E40" s="61"/>
      <c r="F40" s="61"/>
      <c r="G40" s="123"/>
      <c r="H40" s="60"/>
      <c r="I40" s="60"/>
      <c r="J40" s="61"/>
      <c r="K40" s="123"/>
      <c r="L40" s="60"/>
      <c r="M40" s="60"/>
      <c r="N40" s="61"/>
      <c r="O40" s="123"/>
      <c r="P40" s="60"/>
      <c r="Q40" s="60"/>
      <c r="R40" s="61"/>
      <c r="S40" s="123"/>
      <c r="T40" s="60"/>
      <c r="U40" s="60"/>
      <c r="V40" s="61"/>
    </row>
    <row r="41" spans="1:22" x14ac:dyDescent="0.35">
      <c r="B41" s="57" t="s">
        <v>74</v>
      </c>
      <c r="C41" s="57"/>
      <c r="D41" s="161" t="s">
        <v>72</v>
      </c>
      <c r="E41" s="161"/>
      <c r="F41" s="161"/>
      <c r="G41" s="161"/>
      <c r="H41" s="161"/>
      <c r="I41" s="161"/>
      <c r="J41" s="161"/>
      <c r="K41" s="161"/>
      <c r="L41" s="161"/>
      <c r="M41" s="161"/>
      <c r="N41" s="161"/>
      <c r="O41" s="161"/>
      <c r="P41" s="161"/>
      <c r="Q41" s="161"/>
      <c r="R41" s="161"/>
      <c r="S41" s="161"/>
      <c r="T41" s="161"/>
      <c r="U41" s="161"/>
      <c r="V41" s="161"/>
    </row>
    <row r="42" spans="1:22" ht="29" x14ac:dyDescent="0.35">
      <c r="A42" s="158" t="s">
        <v>73</v>
      </c>
      <c r="B42" s="58"/>
      <c r="C42" s="122" t="s">
        <v>84</v>
      </c>
      <c r="D42" s="59" t="s">
        <v>75</v>
      </c>
      <c r="E42" s="59" t="s">
        <v>76</v>
      </c>
      <c r="F42" s="59" t="s">
        <v>86</v>
      </c>
      <c r="G42" s="122" t="s">
        <v>85</v>
      </c>
      <c r="H42" s="59" t="s">
        <v>87</v>
      </c>
      <c r="I42" s="59" t="s">
        <v>77</v>
      </c>
      <c r="J42" s="59" t="s">
        <v>88</v>
      </c>
      <c r="K42" s="122" t="s">
        <v>103</v>
      </c>
      <c r="L42" s="59" t="s">
        <v>104</v>
      </c>
      <c r="M42" s="59" t="s">
        <v>105</v>
      </c>
      <c r="N42" s="59" t="s">
        <v>106</v>
      </c>
      <c r="O42" s="122" t="s">
        <v>111</v>
      </c>
      <c r="P42" s="59" t="s">
        <v>112</v>
      </c>
      <c r="Q42" s="59" t="s">
        <v>108</v>
      </c>
      <c r="R42" s="59" t="s">
        <v>109</v>
      </c>
      <c r="S42" s="122" t="s">
        <v>189</v>
      </c>
      <c r="T42" s="59" t="s">
        <v>190</v>
      </c>
      <c r="U42" s="59" t="s">
        <v>186</v>
      </c>
      <c r="V42" s="59" t="s">
        <v>187</v>
      </c>
    </row>
    <row r="43" spans="1:22" x14ac:dyDescent="0.35">
      <c r="A43" s="158"/>
      <c r="B43" s="60" t="s">
        <v>178</v>
      </c>
      <c r="C43" s="123"/>
      <c r="D43" s="61"/>
      <c r="E43" s="61"/>
      <c r="F43" s="61"/>
      <c r="G43" s="123"/>
      <c r="H43" s="60"/>
      <c r="I43" s="60"/>
      <c r="J43" s="61"/>
      <c r="K43" s="123"/>
      <c r="L43" s="60"/>
      <c r="M43" s="60"/>
      <c r="N43" s="61"/>
      <c r="O43" s="123"/>
      <c r="P43" s="60"/>
      <c r="Q43" s="60"/>
      <c r="R43" s="61"/>
      <c r="S43" s="123"/>
      <c r="T43" s="60"/>
      <c r="U43" s="60"/>
      <c r="V43" s="61"/>
    </row>
    <row r="44" spans="1:22" x14ac:dyDescent="0.35">
      <c r="A44" s="158"/>
      <c r="B44" s="60" t="s">
        <v>179</v>
      </c>
      <c r="C44" s="123"/>
      <c r="D44" s="61"/>
      <c r="E44" s="61"/>
      <c r="F44" s="61"/>
      <c r="G44" s="123"/>
      <c r="H44" s="60"/>
      <c r="I44" s="60"/>
      <c r="J44" s="61"/>
      <c r="K44" s="123"/>
      <c r="L44" s="60"/>
      <c r="M44" s="60"/>
      <c r="N44" s="61"/>
      <c r="O44" s="123"/>
      <c r="P44" s="60"/>
      <c r="Q44" s="60"/>
      <c r="R44" s="61"/>
      <c r="S44" s="123"/>
      <c r="T44" s="60"/>
      <c r="U44" s="60"/>
      <c r="V44" s="61"/>
    </row>
    <row r="45" spans="1:22" x14ac:dyDescent="0.35">
      <c r="A45" s="158"/>
      <c r="B45" s="60" t="s">
        <v>180</v>
      </c>
      <c r="C45" s="123"/>
      <c r="D45" s="61"/>
      <c r="E45" s="61"/>
      <c r="F45" s="61"/>
      <c r="G45" s="123"/>
      <c r="H45" s="60"/>
      <c r="I45" s="60"/>
      <c r="J45" s="61"/>
      <c r="K45" s="123"/>
      <c r="L45" s="60"/>
      <c r="M45" s="60"/>
      <c r="N45" s="61"/>
      <c r="O45" s="123"/>
      <c r="P45" s="60"/>
      <c r="Q45" s="60"/>
      <c r="R45" s="61"/>
      <c r="S45" s="123"/>
      <c r="T45" s="60"/>
      <c r="U45" s="60"/>
      <c r="V45" s="61"/>
    </row>
    <row r="46" spans="1:22" x14ac:dyDescent="0.35">
      <c r="A46" s="158"/>
      <c r="B46" s="60" t="s">
        <v>181</v>
      </c>
      <c r="C46" s="123"/>
      <c r="D46" s="61"/>
      <c r="E46" s="61"/>
      <c r="F46" s="61"/>
      <c r="G46" s="123"/>
      <c r="H46" s="60"/>
      <c r="I46" s="60"/>
      <c r="J46" s="61"/>
      <c r="K46" s="123"/>
      <c r="L46" s="60"/>
      <c r="M46" s="60"/>
      <c r="N46" s="61"/>
      <c r="O46" s="123"/>
      <c r="P46" s="60"/>
      <c r="Q46" s="60"/>
      <c r="R46" s="61"/>
      <c r="S46" s="123"/>
      <c r="T46" s="60"/>
      <c r="U46" s="60"/>
      <c r="V46" s="61"/>
    </row>
    <row r="47" spans="1:22" x14ac:dyDescent="0.35">
      <c r="A47" s="158"/>
      <c r="B47" s="60" t="s">
        <v>188</v>
      </c>
      <c r="C47" s="123"/>
      <c r="D47" s="61"/>
      <c r="E47" s="61"/>
      <c r="F47" s="61"/>
      <c r="G47" s="123"/>
      <c r="H47" s="60"/>
      <c r="I47" s="60"/>
      <c r="J47" s="61"/>
      <c r="K47" s="123"/>
      <c r="L47" s="60"/>
      <c r="M47" s="60"/>
      <c r="N47" s="61"/>
      <c r="O47" s="123"/>
      <c r="P47" s="60"/>
      <c r="Q47" s="60"/>
      <c r="R47" s="61"/>
      <c r="S47" s="123"/>
      <c r="T47" s="60"/>
      <c r="U47" s="60"/>
      <c r="V47" s="61"/>
    </row>
    <row r="50" spans="1:22" x14ac:dyDescent="0.35">
      <c r="B50" s="57" t="s">
        <v>83</v>
      </c>
      <c r="C50" s="124"/>
      <c r="D50" s="57"/>
      <c r="E50" s="57"/>
      <c r="F50" s="57"/>
      <c r="G50" s="124"/>
      <c r="H50" s="57"/>
      <c r="I50" s="57"/>
      <c r="J50" s="57"/>
      <c r="K50" s="124"/>
      <c r="L50" s="57"/>
      <c r="M50" s="57"/>
      <c r="N50" s="57"/>
      <c r="O50" s="124"/>
      <c r="P50" s="57"/>
      <c r="Q50" s="57"/>
      <c r="R50" s="57"/>
      <c r="S50" s="124"/>
      <c r="T50" s="57"/>
      <c r="U50" s="57"/>
      <c r="V50" s="57"/>
    </row>
    <row r="51" spans="1:22" ht="29" x14ac:dyDescent="0.35">
      <c r="A51" s="158" t="s">
        <v>73</v>
      </c>
      <c r="B51" s="58"/>
      <c r="C51" s="122" t="s">
        <v>84</v>
      </c>
      <c r="D51" s="59" t="s">
        <v>75</v>
      </c>
      <c r="E51" s="59" t="s">
        <v>76</v>
      </c>
      <c r="F51" s="59" t="s">
        <v>86</v>
      </c>
      <c r="G51" s="122" t="s">
        <v>85</v>
      </c>
      <c r="H51" s="59" t="s">
        <v>87</v>
      </c>
      <c r="I51" s="59" t="s">
        <v>77</v>
      </c>
      <c r="J51" s="59" t="s">
        <v>88</v>
      </c>
      <c r="K51" s="122" t="s">
        <v>103</v>
      </c>
      <c r="L51" s="59" t="s">
        <v>104</v>
      </c>
      <c r="M51" s="59" t="s">
        <v>105</v>
      </c>
      <c r="N51" s="59" t="s">
        <v>106</v>
      </c>
      <c r="O51" s="122" t="s">
        <v>111</v>
      </c>
      <c r="P51" s="59" t="s">
        <v>112</v>
      </c>
      <c r="Q51" s="59" t="s">
        <v>108</v>
      </c>
      <c r="R51" s="59" t="s">
        <v>109</v>
      </c>
      <c r="S51" s="122" t="s">
        <v>189</v>
      </c>
      <c r="T51" s="59" t="s">
        <v>190</v>
      </c>
      <c r="U51" s="59" t="s">
        <v>186</v>
      </c>
      <c r="V51" s="59" t="s">
        <v>187</v>
      </c>
    </row>
    <row r="52" spans="1:22" x14ac:dyDescent="0.35">
      <c r="A52" s="158"/>
      <c r="B52" s="60" t="s">
        <v>178</v>
      </c>
      <c r="C52" s="123"/>
      <c r="D52" s="61"/>
      <c r="E52" s="61"/>
      <c r="F52" s="61"/>
      <c r="G52" s="123"/>
      <c r="H52" s="60"/>
      <c r="I52" s="60"/>
      <c r="J52" s="61"/>
      <c r="K52" s="123"/>
      <c r="L52" s="60"/>
      <c r="M52" s="60"/>
      <c r="N52" s="61"/>
      <c r="O52" s="123"/>
      <c r="P52" s="60"/>
      <c r="Q52" s="60"/>
      <c r="R52" s="61"/>
      <c r="S52" s="123"/>
      <c r="T52" s="60"/>
      <c r="U52" s="60"/>
      <c r="V52" s="61"/>
    </row>
    <row r="53" spans="1:22" x14ac:dyDescent="0.35">
      <c r="A53" s="158"/>
      <c r="B53" s="60" t="s">
        <v>179</v>
      </c>
      <c r="C53" s="123"/>
      <c r="D53" s="60"/>
      <c r="E53" s="60"/>
      <c r="F53" s="60"/>
      <c r="G53" s="123"/>
      <c r="H53" s="60"/>
      <c r="I53" s="60"/>
      <c r="J53" s="61"/>
      <c r="K53" s="123"/>
      <c r="L53" s="60"/>
      <c r="M53" s="60"/>
      <c r="N53" s="61"/>
      <c r="O53" s="123"/>
      <c r="P53" s="60"/>
      <c r="Q53" s="60"/>
      <c r="R53" s="61"/>
      <c r="S53" s="123"/>
      <c r="T53" s="60"/>
      <c r="U53" s="60"/>
      <c r="V53" s="61"/>
    </row>
    <row r="54" spans="1:22" x14ac:dyDescent="0.35">
      <c r="A54" s="158"/>
      <c r="B54" s="60" t="s">
        <v>180</v>
      </c>
      <c r="C54" s="123"/>
      <c r="D54" s="60"/>
      <c r="E54" s="60"/>
      <c r="F54" s="60"/>
      <c r="G54" s="123"/>
      <c r="H54" s="60"/>
      <c r="I54" s="60"/>
      <c r="J54" s="60"/>
      <c r="K54" s="123"/>
      <c r="L54" s="60"/>
      <c r="M54" s="60"/>
      <c r="N54" s="61"/>
      <c r="O54" s="123"/>
      <c r="P54" s="60"/>
      <c r="Q54" s="60"/>
      <c r="R54" s="61"/>
      <c r="S54" s="123"/>
      <c r="T54" s="60"/>
      <c r="U54" s="60"/>
      <c r="V54" s="61"/>
    </row>
    <row r="55" spans="1:22" x14ac:dyDescent="0.35">
      <c r="A55" s="158"/>
      <c r="B55" s="60" t="s">
        <v>181</v>
      </c>
      <c r="C55" s="123"/>
      <c r="D55" s="60"/>
      <c r="E55" s="60"/>
      <c r="F55" s="60"/>
      <c r="G55" s="123"/>
      <c r="H55" s="60"/>
      <c r="I55" s="60"/>
      <c r="J55" s="60"/>
      <c r="K55" s="123"/>
      <c r="L55" s="60"/>
      <c r="M55" s="60"/>
      <c r="N55" s="60"/>
      <c r="O55" s="123"/>
      <c r="P55" s="60"/>
      <c r="Q55" s="60"/>
      <c r="R55" s="61"/>
      <c r="S55" s="123"/>
      <c r="T55" s="60"/>
      <c r="U55" s="60"/>
      <c r="V55" s="61"/>
    </row>
    <row r="56" spans="1:22" x14ac:dyDescent="0.35">
      <c r="A56" s="158"/>
      <c r="B56" s="60" t="s">
        <v>188</v>
      </c>
      <c r="C56" s="123"/>
      <c r="D56" s="60"/>
      <c r="E56" s="60"/>
      <c r="F56" s="60"/>
      <c r="G56" s="123"/>
      <c r="H56" s="60"/>
      <c r="I56" s="60"/>
      <c r="J56" s="60"/>
      <c r="K56" s="123"/>
      <c r="L56" s="60"/>
      <c r="M56" s="60"/>
      <c r="N56" s="60"/>
      <c r="O56" s="123"/>
      <c r="P56" s="60"/>
      <c r="Q56" s="60"/>
      <c r="R56" s="60"/>
      <c r="S56" s="123"/>
      <c r="T56" s="60"/>
      <c r="U56" s="60"/>
      <c r="V56" s="61"/>
    </row>
  </sheetData>
  <customSheetViews>
    <customSheetView guid="{BEF5D63B-3440-4353-9A77-AFA6CB187D88}" state="hidden">
      <selection activeCell="D3" sqref="D3"/>
      <pageMargins left="0.7" right="0.7" top="0.75" bottom="0.75" header="0.3" footer="0.3"/>
      <pageSetup orientation="portrait" horizontalDpi="4294967292" verticalDpi="4294967292"/>
    </customSheetView>
    <customSheetView guid="{0EB53A35-F16A-9D41-871E-6743E124BC91}" state="hidden">
      <selection activeCell="D3" sqref="D3"/>
      <pageMargins left="0.7" right="0.7" top="0.75" bottom="0.75" header="0.3" footer="0.3"/>
      <pageSetup orientation="portrait" horizontalDpi="4294967292" verticalDpi="4294967292"/>
    </customSheetView>
    <customSheetView guid="{22AB6D88-F3F2-CF4B-9BC1-22004E84F5B6}">
      <selection activeCell="F6" sqref="F6"/>
      <pageMargins left="0.7" right="0.7" top="0.75" bottom="0.75" header="0.3" footer="0.3"/>
      <pageSetup orientation="portrait" horizontalDpi="4294967292" verticalDpi="4294967292"/>
    </customSheetView>
    <customSheetView guid="{D22E20CB-EB73-FF42-8678-670A64B10C63}" state="hidden">
      <selection activeCell="D3" sqref="D3"/>
      <pageMargins left="0.7" right="0.7" top="0.75" bottom="0.75" header="0.3" footer="0.3"/>
      <pageSetup orientation="portrait" horizontalDpi="4294967292" verticalDpi="4294967292"/>
    </customSheetView>
  </customSheetViews>
  <mergeCells count="10">
    <mergeCell ref="A9:A14"/>
    <mergeCell ref="A25:A30"/>
    <mergeCell ref="D8:V8"/>
    <mergeCell ref="A42:A47"/>
    <mergeCell ref="A51:A56"/>
    <mergeCell ref="A16:A21"/>
    <mergeCell ref="A35:A40"/>
    <mergeCell ref="D34:V34"/>
    <mergeCell ref="D41:V41"/>
    <mergeCell ref="D15:V15"/>
  </mergeCells>
  <pageMargins left="0.75" right="0.75" top="1" bottom="1" header="0.5" footer="0.5"/>
  <pageSetup paperSize="3" orientation="landscape"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32"/>
  <sheetViews>
    <sheetView workbookViewId="0">
      <pane ySplit="2" topLeftCell="A3" activePane="bottomLeft" state="frozenSplit"/>
      <selection pane="bottomLeft" activeCell="I20" sqref="I20"/>
    </sheetView>
  </sheetViews>
  <sheetFormatPr defaultColWidth="9.1796875" defaultRowHeight="13" x14ac:dyDescent="0.3"/>
  <cols>
    <col min="1" max="1" width="41.453125" style="1" bestFit="1" customWidth="1"/>
    <col min="2" max="2" width="7.453125" style="1" bestFit="1" customWidth="1"/>
    <col min="3" max="7" width="11.26953125" style="5" bestFit="1" customWidth="1"/>
    <col min="8" max="8" width="63.7265625" style="1" customWidth="1"/>
    <col min="9" max="9" width="9.1796875" style="1"/>
    <col min="10" max="10" width="23.26953125" style="1" customWidth="1"/>
    <col min="11" max="11" width="9.1796875" style="1"/>
    <col min="12" max="12" width="11.453125" style="1" customWidth="1"/>
    <col min="13" max="16384" width="9.1796875" style="1"/>
  </cols>
  <sheetData>
    <row r="1" spans="1:13" ht="15.5" x14ac:dyDescent="0.35">
      <c r="A1" s="48" t="s">
        <v>50</v>
      </c>
    </row>
    <row r="2" spans="1:13" ht="21" x14ac:dyDescent="0.5">
      <c r="A2" s="10"/>
      <c r="C2" s="22" t="s">
        <v>53</v>
      </c>
      <c r="D2" s="22" t="s">
        <v>54</v>
      </c>
      <c r="E2" s="22" t="s">
        <v>107</v>
      </c>
      <c r="F2" s="22" t="s">
        <v>110</v>
      </c>
      <c r="G2" s="22" t="s">
        <v>193</v>
      </c>
      <c r="H2" s="2" t="s">
        <v>8</v>
      </c>
      <c r="J2" s="2" t="s">
        <v>62</v>
      </c>
    </row>
    <row r="3" spans="1:13" x14ac:dyDescent="0.3">
      <c r="A3" s="19"/>
      <c r="B3" s="19"/>
      <c r="C3" s="26"/>
      <c r="D3" s="26"/>
      <c r="E3" s="26"/>
      <c r="F3" s="26"/>
      <c r="G3" s="26"/>
      <c r="H3" s="1" t="s">
        <v>52</v>
      </c>
      <c r="I3" s="7"/>
      <c r="J3" s="89" t="s">
        <v>59</v>
      </c>
      <c r="K3" s="90"/>
      <c r="L3" s="91"/>
      <c r="M3" s="140" t="s">
        <v>116</v>
      </c>
    </row>
    <row r="4" spans="1:13" ht="15.5" x14ac:dyDescent="0.35">
      <c r="A4" s="27" t="s">
        <v>57</v>
      </c>
      <c r="B4" s="28"/>
      <c r="C4" s="21" t="str">
        <f>$C$2</f>
        <v>FY22</v>
      </c>
      <c r="D4" s="21" t="str">
        <f>$D$2</f>
        <v>FY23</v>
      </c>
      <c r="E4" s="21" t="str">
        <f>$E$2</f>
        <v>FY24</v>
      </c>
      <c r="F4" s="21" t="str">
        <f>$F$2</f>
        <v>FY25</v>
      </c>
      <c r="G4" s="21" t="str">
        <f>$G$2</f>
        <v>FY26</v>
      </c>
      <c r="H4" s="1" t="s">
        <v>51</v>
      </c>
      <c r="J4" s="92" t="s">
        <v>60</v>
      </c>
      <c r="K4" s="93"/>
      <c r="L4" s="94"/>
      <c r="M4" s="140" t="s">
        <v>117</v>
      </c>
    </row>
    <row r="5" spans="1:13" ht="14.5" x14ac:dyDescent="0.35">
      <c r="A5" s="125" t="s">
        <v>40</v>
      </c>
      <c r="B5" s="126"/>
      <c r="C5" s="127">
        <f>SUM('SCH by year'!D10:D14,'SCH by year'!E10:E14)/2</f>
        <v>3</v>
      </c>
      <c r="D5" s="127">
        <f>SUM('SCH by year'!H10:H14,'SCH by year'!I10:I14)/2</f>
        <v>7</v>
      </c>
      <c r="E5" s="127">
        <f>SUM('SCH by year'!L10:L14,'SCH by year'!M10:M14)/2</f>
        <v>4</v>
      </c>
      <c r="F5" s="127">
        <f>SUM('SCH by year'!P10:P14,'SCH by year'!Q10:Q14)/2</f>
        <v>0</v>
      </c>
      <c r="G5" s="127">
        <f>SUM('SCH by year'!T10:T14,'SCH by year'!U10:U14)/2</f>
        <v>0</v>
      </c>
      <c r="H5" s="1" t="s">
        <v>147</v>
      </c>
      <c r="J5" s="129" t="s">
        <v>150</v>
      </c>
      <c r="K5" s="130"/>
      <c r="L5" s="131"/>
    </row>
    <row r="6" spans="1:13" ht="14.5" x14ac:dyDescent="0.35">
      <c r="A6" s="125" t="s">
        <v>41</v>
      </c>
      <c r="B6" s="126"/>
      <c r="C6" s="127">
        <f>SUM('SCH by year'!D17:D21,'SCH by year'!E17:E21)/2</f>
        <v>0</v>
      </c>
      <c r="D6" s="127">
        <f>SUM('SCH by year'!H17:H21,'SCH by year'!I17:I21)/2</f>
        <v>0</v>
      </c>
      <c r="E6" s="127">
        <f>SUM('SCH by year'!L17:L21,'SCH by year'!M17:M21)/2</f>
        <v>0</v>
      </c>
      <c r="F6" s="127">
        <f>SUM('SCH by year'!P17:P21,'SCH by year'!Q17:Q21)/2</f>
        <v>0</v>
      </c>
      <c r="G6" s="127">
        <f>SUM('SCH by year'!T17:T21,'SCH by year'!U17:U21)/2</f>
        <v>0</v>
      </c>
      <c r="J6" s="95" t="s">
        <v>61</v>
      </c>
      <c r="K6" s="96"/>
      <c r="L6" s="97"/>
    </row>
    <row r="7" spans="1:13" x14ac:dyDescent="0.3">
      <c r="A7" s="79" t="s">
        <v>47</v>
      </c>
      <c r="B7" s="80"/>
      <c r="C7" s="75">
        <v>683</v>
      </c>
      <c r="D7" s="75">
        <v>683</v>
      </c>
      <c r="E7" s="75">
        <v>683</v>
      </c>
      <c r="F7" s="75">
        <v>683</v>
      </c>
      <c r="G7" s="75">
        <v>683</v>
      </c>
      <c r="H7" s="1" t="s">
        <v>194</v>
      </c>
    </row>
    <row r="8" spans="1:13" x14ac:dyDescent="0.3">
      <c r="A8" s="79" t="s">
        <v>48</v>
      </c>
      <c r="B8" s="80"/>
      <c r="C8" s="75">
        <v>1720</v>
      </c>
      <c r="D8" s="75">
        <v>1720</v>
      </c>
      <c r="E8" s="75">
        <v>1720</v>
      </c>
      <c r="F8" s="75">
        <v>1720</v>
      </c>
      <c r="G8" s="75">
        <v>1720</v>
      </c>
    </row>
    <row r="9" spans="1:13" x14ac:dyDescent="0.3">
      <c r="A9" s="125" t="s">
        <v>78</v>
      </c>
      <c r="B9" s="128"/>
      <c r="C9" s="127">
        <f>SUMPRODUCT('SCH by year'!D26:E30,'SCH by year'!D10:E14)</f>
        <v>54</v>
      </c>
      <c r="D9" s="127">
        <f>SUMPRODUCT('SCH by year'!H26:I30,'SCH by year'!H10:I14)</f>
        <v>99</v>
      </c>
      <c r="E9" s="127">
        <f>SUMPRODUCT('SCH by year'!L26:M30,'SCH by year'!L10:M14)</f>
        <v>36</v>
      </c>
      <c r="F9" s="127">
        <f>SUMPRODUCT('SCH by year'!P26:Q30,'SCH by year'!P10:Q14)</f>
        <v>0</v>
      </c>
      <c r="G9" s="127">
        <f>SUMPRODUCT('SCH by year'!T26:U30,'SCH by year'!T10:U14)</f>
        <v>0</v>
      </c>
      <c r="H9" s="155" t="s">
        <v>184</v>
      </c>
    </row>
    <row r="10" spans="1:13" x14ac:dyDescent="0.3">
      <c r="A10" s="125" t="s">
        <v>79</v>
      </c>
      <c r="B10" s="128"/>
      <c r="C10" s="127">
        <f>SUMPRODUCT('SCH by year'!D17:E21,'SCH by year'!D26:E30)</f>
        <v>0</v>
      </c>
      <c r="D10" s="127">
        <f>SUMPRODUCT('SCH by year'!H17:I21,'SCH by year'!H26:I30)</f>
        <v>0</v>
      </c>
      <c r="E10" s="127">
        <f>SUMPRODUCT('SCH by year'!L17:M21,'SCH by year'!L26:M30)</f>
        <v>0</v>
      </c>
      <c r="F10" s="127">
        <f>SUMPRODUCT('SCH by year'!P17:Q21,'SCH by year'!P26:Q30)</f>
        <v>0</v>
      </c>
      <c r="G10" s="127">
        <f>SUMPRODUCT('SCH by year'!T17:U21,'SCH by year'!T26:U30)</f>
        <v>0</v>
      </c>
      <c r="H10" s="4"/>
    </row>
    <row r="11" spans="1:13" x14ac:dyDescent="0.3">
      <c r="A11" s="81" t="s">
        <v>120</v>
      </c>
      <c r="B11" s="82"/>
      <c r="C11" s="83">
        <f>((C7*C9)+(C8*C10))</f>
        <v>36882</v>
      </c>
      <c r="D11" s="83">
        <f>((D7*D9)+(D8*D10))</f>
        <v>67617</v>
      </c>
      <c r="E11" s="83">
        <f>((E7*E9)+(E8*E10))</f>
        <v>24588</v>
      </c>
      <c r="F11" s="83">
        <f>((F7*F9)+(F8*F10))</f>
        <v>0</v>
      </c>
      <c r="G11" s="83">
        <f>((G7*G9)+(G8*G10))</f>
        <v>0</v>
      </c>
      <c r="I11" s="1" t="s">
        <v>9</v>
      </c>
    </row>
    <row r="12" spans="1:13" ht="14.5" x14ac:dyDescent="0.35">
      <c r="A12" s="29"/>
      <c r="B12" s="30"/>
      <c r="C12" s="30"/>
      <c r="D12" s="30"/>
      <c r="E12" s="30"/>
      <c r="F12" s="30"/>
      <c r="G12" s="30"/>
    </row>
    <row r="13" spans="1:13" ht="14.5" x14ac:dyDescent="0.35">
      <c r="A13" s="29" t="s">
        <v>122</v>
      </c>
      <c r="B13" s="30"/>
      <c r="C13" s="35">
        <v>0</v>
      </c>
      <c r="D13" s="35">
        <v>0</v>
      </c>
      <c r="E13" s="35">
        <v>0</v>
      </c>
      <c r="F13" s="35">
        <v>0</v>
      </c>
      <c r="G13" s="35">
        <v>0</v>
      </c>
      <c r="H13" s="1" t="s">
        <v>136</v>
      </c>
    </row>
    <row r="14" spans="1:13" ht="14.5" x14ac:dyDescent="0.35">
      <c r="A14" s="79" t="s">
        <v>6</v>
      </c>
      <c r="B14" s="85"/>
      <c r="C14" s="75">
        <f>-C7*0.85</f>
        <v>-580.54999999999995</v>
      </c>
      <c r="D14" s="75">
        <f>-D7*0.85</f>
        <v>-580.54999999999995</v>
      </c>
      <c r="E14" s="75">
        <f>-E7*0.85</f>
        <v>-580.54999999999995</v>
      </c>
      <c r="F14" s="75">
        <f>-F7*0.85</f>
        <v>-580.54999999999995</v>
      </c>
      <c r="G14" s="75">
        <f>-G7*0.85</f>
        <v>-580.54999999999995</v>
      </c>
      <c r="H14" s="1" t="s">
        <v>137</v>
      </c>
    </row>
    <row r="15" spans="1:13" x14ac:dyDescent="0.3">
      <c r="A15" s="81" t="s">
        <v>0</v>
      </c>
      <c r="B15" s="82"/>
      <c r="C15" s="84">
        <f>+C13*C14</f>
        <v>0</v>
      </c>
      <c r="D15" s="84">
        <f>+D13*D14</f>
        <v>0</v>
      </c>
      <c r="E15" s="84">
        <f>+E13*E14</f>
        <v>0</v>
      </c>
      <c r="F15" s="84">
        <f>+F13*F14</f>
        <v>0</v>
      </c>
      <c r="G15" s="84">
        <f>+G13*G14</f>
        <v>0</v>
      </c>
    </row>
    <row r="16" spans="1:13" x14ac:dyDescent="0.3">
      <c r="A16" s="32"/>
      <c r="B16" s="33"/>
      <c r="C16" s="34"/>
      <c r="D16" s="34"/>
      <c r="E16" s="34"/>
      <c r="F16" s="34"/>
      <c r="G16" s="34"/>
    </row>
    <row r="17" spans="1:8" ht="15.5" x14ac:dyDescent="0.35">
      <c r="A17" s="27" t="s">
        <v>10</v>
      </c>
      <c r="B17" s="28"/>
      <c r="C17" s="21" t="str">
        <f>$C$2</f>
        <v>FY22</v>
      </c>
      <c r="D17" s="21" t="str">
        <f>$D$2</f>
        <v>FY23</v>
      </c>
      <c r="E17" s="21" t="str">
        <f>$E$2</f>
        <v>FY24</v>
      </c>
      <c r="F17" s="21" t="str">
        <f>$F$2</f>
        <v>FY25</v>
      </c>
      <c r="G17" s="21" t="str">
        <f>$G$2</f>
        <v>FY26</v>
      </c>
    </row>
    <row r="18" spans="1:8" ht="14.5" x14ac:dyDescent="0.35">
      <c r="A18" s="125" t="s">
        <v>44</v>
      </c>
      <c r="B18" s="126"/>
      <c r="C18" s="127">
        <f>SUM('SCH by year'!C10:C14)</f>
        <v>0</v>
      </c>
      <c r="D18" s="127">
        <f>SUM('SCH by year'!G10:G14)</f>
        <v>3</v>
      </c>
      <c r="E18" s="127">
        <f>SUM('SCH by year'!K10:K14)</f>
        <v>4</v>
      </c>
      <c r="F18" s="127">
        <f>SUM('SCH by year'!O10:O14)</f>
        <v>0</v>
      </c>
      <c r="G18" s="127">
        <f>SUM('SCH by year'!S10:S14)</f>
        <v>0</v>
      </c>
      <c r="H18" s="1" t="s">
        <v>138</v>
      </c>
    </row>
    <row r="19" spans="1:8" ht="14.5" x14ac:dyDescent="0.35">
      <c r="A19" s="125" t="s">
        <v>45</v>
      </c>
      <c r="B19" s="126"/>
      <c r="C19" s="127">
        <f>SUM('SCH by year'!C17:C21)</f>
        <v>0</v>
      </c>
      <c r="D19" s="127">
        <f>SUM('SCH by year'!G17:G21)</f>
        <v>0</v>
      </c>
      <c r="E19" s="127">
        <f>SUM('SCH by year'!K17:K21)</f>
        <v>0</v>
      </c>
      <c r="F19" s="127">
        <f>SUM('SCH by year'!O17:O21)</f>
        <v>0</v>
      </c>
      <c r="G19" s="127">
        <f>SUM('SCH by year'!S17:S21)</f>
        <v>0</v>
      </c>
    </row>
    <row r="20" spans="1:8" ht="14.5" x14ac:dyDescent="0.35">
      <c r="A20" s="79" t="s">
        <v>42</v>
      </c>
      <c r="B20" s="85"/>
      <c r="C20" s="75">
        <f t="shared" ref="C20:G21" si="0">C7*0.7</f>
        <v>478.09999999999997</v>
      </c>
      <c r="D20" s="75">
        <f t="shared" si="0"/>
        <v>478.09999999999997</v>
      </c>
      <c r="E20" s="75">
        <f t="shared" si="0"/>
        <v>478.09999999999997</v>
      </c>
      <c r="F20" s="75">
        <f t="shared" si="0"/>
        <v>478.09999999999997</v>
      </c>
      <c r="G20" s="75">
        <f t="shared" si="0"/>
        <v>478.09999999999997</v>
      </c>
      <c r="H20" s="1" t="s">
        <v>148</v>
      </c>
    </row>
    <row r="21" spans="1:8" ht="14.5" x14ac:dyDescent="0.35">
      <c r="A21" s="79" t="s">
        <v>43</v>
      </c>
      <c r="B21" s="85"/>
      <c r="C21" s="75">
        <f t="shared" si="0"/>
        <v>1204</v>
      </c>
      <c r="D21" s="75">
        <f t="shared" si="0"/>
        <v>1204</v>
      </c>
      <c r="E21" s="75">
        <f t="shared" si="0"/>
        <v>1204</v>
      </c>
      <c r="F21" s="75">
        <f t="shared" si="0"/>
        <v>1204</v>
      </c>
      <c r="G21" s="75">
        <f t="shared" si="0"/>
        <v>1204</v>
      </c>
      <c r="H21" s="1" t="s">
        <v>148</v>
      </c>
    </row>
    <row r="22" spans="1:8" x14ac:dyDescent="0.3">
      <c r="A22" s="125" t="s">
        <v>89</v>
      </c>
      <c r="B22" s="128"/>
      <c r="C22" s="127">
        <f>SUMPRODUCT('SCH by year'!C26:C30,'SCH by year'!C10:C14)+SUMPRODUCT('SCH by year'!F26:F30,'SCH by year'!F10:F14)</f>
        <v>0</v>
      </c>
      <c r="D22" s="127">
        <f>SUMPRODUCT('SCH by year'!G10:G14,'SCH by year'!G26:G30)+SUMPRODUCT('SCH by year'!J10:J14,'SCH by year'!J26:J30)</f>
        <v>9</v>
      </c>
      <c r="E22" s="127">
        <f>SUMPRODUCT('SCH by year'!K10:K14,'SCH by year'!K26:K30)+SUMPRODUCT('SCH by year'!N10:N14,'SCH by year'!N26:N30)</f>
        <v>12</v>
      </c>
      <c r="F22" s="127">
        <f>SUMPRODUCT('SCH by year'!O10:O14,'SCH by year'!O26:O30)+SUMPRODUCT('SCH by year'!R10:R14,'SCH by year'!R26:R30)</f>
        <v>0</v>
      </c>
      <c r="G22" s="127">
        <f>SUMPRODUCT('SCH by year'!S10:S14,'SCH by year'!S26:S30)+SUMPRODUCT('SCH by year'!V10:V14,'SCH by year'!V26:V30)</f>
        <v>0</v>
      </c>
      <c r="H22" s="4" t="s">
        <v>135</v>
      </c>
    </row>
    <row r="23" spans="1:8" x14ac:dyDescent="0.3">
      <c r="A23" s="125" t="s">
        <v>90</v>
      </c>
      <c r="B23" s="128"/>
      <c r="C23" s="127">
        <f>SUMPRODUCT('SCH by year'!C26:C30,'SCH by year'!C17:C21)+SUMPRODUCT('SCH by year'!F26:F30,'SCH by year'!F17:F21)</f>
        <v>0</v>
      </c>
      <c r="D23" s="127">
        <f>SUMPRODUCT('SCH by year'!G17:G21,'SCH by year'!G26:G30)+SUMPRODUCT('SCH by year'!J17:J21,'SCH by year'!J26:J30)</f>
        <v>0</v>
      </c>
      <c r="E23" s="127">
        <f>SUMPRODUCT('SCH by year'!K17:K21,'SCH by year'!K26:K30)+SUMPRODUCT('SCH by year'!N17:N21,'SCH by year'!N26:N30)</f>
        <v>0</v>
      </c>
      <c r="F23" s="127">
        <f>SUMPRODUCT('SCH by year'!O17:O21,'SCH by year'!O26:O30)+SUMPRODUCT('SCH by year'!R17:R21,'SCH by year'!R26:R30)</f>
        <v>0</v>
      </c>
      <c r="G23" s="127">
        <f>SUMPRODUCT('SCH by year'!S17:S21,'SCH by year'!S26:S30)+SUMPRODUCT('SCH by year'!V17:V21,'SCH by year'!V26:V30)</f>
        <v>0</v>
      </c>
    </row>
    <row r="24" spans="1:8" x14ac:dyDescent="0.3">
      <c r="A24" s="81" t="s">
        <v>121</v>
      </c>
      <c r="B24" s="82"/>
      <c r="C24" s="84">
        <f>((C20*SUMPRODUCT('SCH by year'!C10:C14,'SCH by year'!C26:C30))+(C21*SUMPRODUCT('SCH by year'!C17:C21,'SCH by year'!C26:C30)))+C20*SUMPRODUCT('SCH by year'!F10:F14,'SCH by year'!F26:F30)+C21*SUMPRODUCT('SCH by year'!F17:F21,'SCH by year'!F26:F30)</f>
        <v>0</v>
      </c>
      <c r="D24" s="83">
        <f>((C20*SUMPRODUCT('SCH by year'!G10:G14,'SCH by year'!G26:G30))+(C21*SUMPRODUCT('SCH by year'!G17:G21,'SCH by year'!G26:G30)))+D20*SUMPRODUCT('SCH by year'!J10:J14,'SCH by year'!J26:J30)+D21*SUMPRODUCT('SCH by year'!J17:J21,'SCH by year'!J26:J30)</f>
        <v>4302.8999999999996</v>
      </c>
      <c r="E24" s="83">
        <f>((D20*SUMPRODUCT('SCH by year'!K10:K14,'SCH by year'!K26:K30))+(D21*SUMPRODUCT('SCH by year'!K17:K21,'SCH by year'!K26:K30)))+E20*SUMPRODUCT('SCH by year'!N10:N14,'SCH by year'!N26:N30)+E21*SUMPRODUCT('SCH by year'!N17:N21,'SCH by year'!N26:N30)</f>
        <v>5737.2</v>
      </c>
      <c r="F24" s="83">
        <f>((E20*SUMPRODUCT('SCH by year'!O10:O14,'SCH by year'!O26:O30))+(E21*SUMPRODUCT('SCH by year'!O17:O21,'SCH by year'!O26:O30)))+F20*SUMPRODUCT('SCH by year'!R10:R14,'SCH by year'!R26:R30)+F21*SUMPRODUCT('SCH by year'!R17:R21,'SCH by year'!R26:R30)</f>
        <v>0</v>
      </c>
      <c r="G24" s="83">
        <f>((F20*SUMPRODUCT('SCH by year'!S10:S14,'SCH by year'!S26:S30))+(F21*SUMPRODUCT('SCH by year'!S17:S21,'SCH by year'!S26:S30)))+G20*SUMPRODUCT('SCH by year'!V10:V14,'SCH by year'!V26:V30)+G21*SUMPRODUCT('SCH by year'!V17:V21,'SCH by year'!V26:V30)</f>
        <v>0</v>
      </c>
    </row>
    <row r="25" spans="1:8" ht="14.5" x14ac:dyDescent="0.35">
      <c r="A25" s="29"/>
      <c r="B25" s="30"/>
      <c r="C25" s="31"/>
      <c r="D25" s="31"/>
      <c r="E25" s="133"/>
      <c r="F25" s="133"/>
      <c r="G25" s="133"/>
    </row>
    <row r="26" spans="1:8" ht="14.5" x14ac:dyDescent="0.35">
      <c r="A26" s="29" t="s">
        <v>123</v>
      </c>
      <c r="B26" s="30"/>
      <c r="C26" s="35">
        <v>0</v>
      </c>
      <c r="D26" s="35">
        <v>0</v>
      </c>
      <c r="E26" s="132">
        <v>0</v>
      </c>
      <c r="F26" s="132">
        <v>0</v>
      </c>
      <c r="G26" s="132">
        <v>0</v>
      </c>
      <c r="H26" s="1" t="s">
        <v>136</v>
      </c>
    </row>
    <row r="27" spans="1:8" ht="14.5" x14ac:dyDescent="0.35">
      <c r="A27" s="79" t="s">
        <v>6</v>
      </c>
      <c r="B27" s="85"/>
      <c r="C27" s="75">
        <f>-0.85*C20</f>
        <v>-406.38499999999993</v>
      </c>
      <c r="D27" s="75">
        <f>-0.85*D20</f>
        <v>-406.38499999999993</v>
      </c>
      <c r="E27" s="75">
        <f>-0.85*E20</f>
        <v>-406.38499999999993</v>
      </c>
      <c r="F27" s="75">
        <f>-0.85*F20</f>
        <v>-406.38499999999993</v>
      </c>
      <c r="G27" s="75">
        <f>-0.85*G20</f>
        <v>-406.38499999999993</v>
      </c>
      <c r="H27" s="1" t="s">
        <v>137</v>
      </c>
    </row>
    <row r="28" spans="1:8" x14ac:dyDescent="0.3">
      <c r="A28" s="81" t="s">
        <v>0</v>
      </c>
      <c r="B28" s="82"/>
      <c r="C28" s="84">
        <f>+C26*C27</f>
        <v>0</v>
      </c>
      <c r="D28" s="84">
        <f>+D26*D27</f>
        <v>0</v>
      </c>
      <c r="E28" s="86">
        <f>+E26*E27</f>
        <v>0</v>
      </c>
      <c r="F28" s="86">
        <f>+F26*F27</f>
        <v>0</v>
      </c>
      <c r="G28" s="86">
        <f>+G26*G27</f>
        <v>0</v>
      </c>
    </row>
    <row r="29" spans="1:8" x14ac:dyDescent="0.3">
      <c r="A29" s="19"/>
      <c r="B29" s="19"/>
      <c r="C29" s="26"/>
      <c r="D29" s="26"/>
      <c r="E29" s="26"/>
      <c r="F29" s="26"/>
      <c r="G29" s="26"/>
    </row>
    <row r="30" spans="1:8" ht="15.5" x14ac:dyDescent="0.35">
      <c r="A30" s="27" t="s">
        <v>139</v>
      </c>
      <c r="B30" s="19"/>
      <c r="C30" s="26"/>
      <c r="D30" s="26"/>
      <c r="E30" s="26"/>
      <c r="F30" s="26"/>
      <c r="G30" s="26"/>
      <c r="H30" s="1" t="s">
        <v>149</v>
      </c>
    </row>
    <row r="31" spans="1:8" x14ac:dyDescent="0.3">
      <c r="A31" s="136" t="s">
        <v>115</v>
      </c>
      <c r="B31" s="136" t="s">
        <v>117</v>
      </c>
      <c r="C31" s="138"/>
      <c r="D31" s="26"/>
      <c r="E31" s="26"/>
      <c r="F31" s="26"/>
      <c r="G31" s="26"/>
      <c r="H31" s="138" t="s">
        <v>140</v>
      </c>
    </row>
    <row r="32" spans="1:8" x14ac:dyDescent="0.3">
      <c r="A32" s="136" t="s">
        <v>118</v>
      </c>
      <c r="B32" s="19">
        <v>10</v>
      </c>
      <c r="C32" s="138"/>
      <c r="D32" s="26"/>
      <c r="E32" s="26"/>
      <c r="F32" s="26"/>
      <c r="G32" s="26"/>
      <c r="H32" s="138" t="s">
        <v>141</v>
      </c>
    </row>
    <row r="33" spans="1:12" x14ac:dyDescent="0.3">
      <c r="A33" s="88" t="s">
        <v>151</v>
      </c>
      <c r="B33" s="88"/>
      <c r="C33" s="137">
        <f>SUM(C34:C35)</f>
        <v>0</v>
      </c>
      <c r="D33" s="137">
        <f>SUM(D34:D35)</f>
        <v>0</v>
      </c>
      <c r="E33" s="137">
        <f>SUM(E34:E35)</f>
        <v>0</v>
      </c>
      <c r="F33" s="137">
        <f>SUM(F34:F35)</f>
        <v>0</v>
      </c>
      <c r="G33" s="137">
        <f>SUM(G34:G35)</f>
        <v>0</v>
      </c>
      <c r="H33" s="1" t="s">
        <v>156</v>
      </c>
    </row>
    <row r="34" spans="1:12" x14ac:dyDescent="0.3">
      <c r="A34" s="136" t="s">
        <v>152</v>
      </c>
      <c r="B34" s="19"/>
      <c r="C34" s="26">
        <v>0</v>
      </c>
      <c r="D34" s="26">
        <v>0</v>
      </c>
      <c r="E34" s="26">
        <v>0</v>
      </c>
      <c r="F34" s="26">
        <v>0</v>
      </c>
      <c r="G34" s="26">
        <v>0</v>
      </c>
      <c r="H34" s="1" t="s">
        <v>126</v>
      </c>
    </row>
    <row r="35" spans="1:12" x14ac:dyDescent="0.3">
      <c r="A35" s="136" t="s">
        <v>153</v>
      </c>
      <c r="B35" s="19"/>
      <c r="C35" s="26">
        <v>0</v>
      </c>
      <c r="D35" s="26">
        <v>0</v>
      </c>
      <c r="E35" s="26">
        <v>0</v>
      </c>
      <c r="F35" s="26">
        <v>0</v>
      </c>
      <c r="G35" s="26">
        <v>0</v>
      </c>
      <c r="H35" s="1" t="s">
        <v>154</v>
      </c>
    </row>
    <row r="36" spans="1:12" x14ac:dyDescent="0.3">
      <c r="A36" s="88" t="s">
        <v>177</v>
      </c>
      <c r="B36" s="88"/>
      <c r="C36" s="137">
        <f>SUM(C37:C38)</f>
        <v>0</v>
      </c>
      <c r="D36" s="137">
        <f>SUM(D37:D38)</f>
        <v>0</v>
      </c>
      <c r="E36" s="137">
        <f>SUM(E37:E38)</f>
        <v>0</v>
      </c>
      <c r="F36" s="137">
        <f>SUM(F37:F38)</f>
        <v>0</v>
      </c>
      <c r="G36" s="137">
        <f>SUM(G37:G38)</f>
        <v>0</v>
      </c>
      <c r="H36" s="1" t="s">
        <v>157</v>
      </c>
    </row>
    <row r="37" spans="1:12" x14ac:dyDescent="0.3">
      <c r="A37" s="136" t="s">
        <v>152</v>
      </c>
      <c r="B37" s="19"/>
      <c r="C37" s="26">
        <v>0</v>
      </c>
      <c r="D37" s="26">
        <v>0</v>
      </c>
      <c r="E37" s="26">
        <v>0</v>
      </c>
      <c r="F37" s="26">
        <v>0</v>
      </c>
      <c r="G37" s="26">
        <v>0</v>
      </c>
      <c r="H37" s="1" t="s">
        <v>127</v>
      </c>
    </row>
    <row r="38" spans="1:12" x14ac:dyDescent="0.3">
      <c r="A38" s="136" t="s">
        <v>153</v>
      </c>
      <c r="B38" s="19"/>
      <c r="C38" s="26">
        <v>0</v>
      </c>
      <c r="D38" s="26">
        <v>0</v>
      </c>
      <c r="E38" s="26">
        <v>0</v>
      </c>
      <c r="F38" s="26">
        <v>0</v>
      </c>
      <c r="G38" s="26">
        <v>0</v>
      </c>
      <c r="H38" s="1" t="s">
        <v>154</v>
      </c>
    </row>
    <row r="39" spans="1:12" x14ac:dyDescent="0.3">
      <c r="A39" s="136"/>
      <c r="B39" s="19"/>
      <c r="C39" s="26"/>
      <c r="D39" s="26"/>
      <c r="E39" s="26"/>
      <c r="F39" s="26"/>
      <c r="G39" s="26"/>
    </row>
    <row r="40" spans="1:12" x14ac:dyDescent="0.3">
      <c r="A40" s="125" t="s">
        <v>97</v>
      </c>
      <c r="B40" s="139"/>
      <c r="C40" s="127">
        <f>C33*18+C36*12</f>
        <v>0</v>
      </c>
      <c r="D40" s="127">
        <f>D33*18+D36*12</f>
        <v>0</v>
      </c>
      <c r="E40" s="127">
        <f>E33*18+E36*12</f>
        <v>0</v>
      </c>
      <c r="F40" s="127">
        <f>F33*18+F36*12</f>
        <v>0</v>
      </c>
      <c r="G40" s="127">
        <f>G33*18+G36*12</f>
        <v>0</v>
      </c>
      <c r="H40" s="1" t="s">
        <v>114</v>
      </c>
    </row>
    <row r="41" spans="1:12" x14ac:dyDescent="0.3">
      <c r="A41" s="125" t="s">
        <v>98</v>
      </c>
      <c r="B41" s="139"/>
      <c r="C41" s="127">
        <f>IF($B31="Y",C33*5,0)</f>
        <v>0</v>
      </c>
      <c r="D41" s="127">
        <f t="shared" ref="D41:G41" si="1">IF($B31="Y",D33*5,0)</f>
        <v>0</v>
      </c>
      <c r="E41" s="127">
        <f t="shared" si="1"/>
        <v>0</v>
      </c>
      <c r="F41" s="127">
        <f t="shared" si="1"/>
        <v>0</v>
      </c>
      <c r="G41" s="127">
        <f t="shared" si="1"/>
        <v>0</v>
      </c>
    </row>
    <row r="42" spans="1:12" x14ac:dyDescent="0.3">
      <c r="A42" s="81" t="s">
        <v>143</v>
      </c>
      <c r="B42" s="82"/>
      <c r="C42" s="84">
        <f>-(IFERROR(C11*C40/SUM(C9:C10),0)+IFERROR(C24*C41/SUM(C22:C23),0))</f>
        <v>0</v>
      </c>
      <c r="D42" s="84">
        <f>-(IFERROR(D11*D40/SUM(D9:D10),0)+IFERROR(D24*D41/SUM(D22:D23),0))</f>
        <v>0</v>
      </c>
      <c r="E42" s="84">
        <f>-(IFERROR(E11*E40/SUM(E9:E10),0)+IFERROR(E24*E41/SUM(E22:E23),0))</f>
        <v>0</v>
      </c>
      <c r="F42" s="84">
        <f>-(IFERROR(F11*F40/SUM(F9:F10),0)+IFERROR(F24*F41/SUM(F22:F23),0))</f>
        <v>0</v>
      </c>
      <c r="G42" s="84">
        <f>-(IFERROR(G11*G40/SUM(G9:G10),0)+IFERROR(G24*G41/SUM(G22:G23),0))</f>
        <v>0</v>
      </c>
    </row>
    <row r="43" spans="1:12" x14ac:dyDescent="0.3">
      <c r="A43" s="125" t="s">
        <v>100</v>
      </c>
      <c r="B43" s="139"/>
      <c r="C43" s="127">
        <f>C35*$B$32+C38*$B$32</f>
        <v>0</v>
      </c>
      <c r="D43" s="127">
        <f>D35*$B$32+D38*$B$32</f>
        <v>0</v>
      </c>
      <c r="E43" s="127">
        <f>E35*$B$32+E38*$B$32</f>
        <v>0</v>
      </c>
      <c r="F43" s="127">
        <f>F35*$B$32+F38*$B$32</f>
        <v>0</v>
      </c>
      <c r="G43" s="127">
        <f>G35*$B$32+G38*$B$32</f>
        <v>0</v>
      </c>
    </row>
    <row r="44" spans="1:12" x14ac:dyDescent="0.3">
      <c r="A44" s="81" t="s">
        <v>155</v>
      </c>
      <c r="B44" s="82"/>
      <c r="C44" s="84">
        <f>C43*C7</f>
        <v>0</v>
      </c>
      <c r="D44" s="84">
        <f t="shared" ref="D44:G44" si="2">D43*D7</f>
        <v>0</v>
      </c>
      <c r="E44" s="84">
        <f t="shared" si="2"/>
        <v>0</v>
      </c>
      <c r="F44" s="84">
        <f t="shared" si="2"/>
        <v>0</v>
      </c>
      <c r="G44" s="84">
        <f t="shared" si="2"/>
        <v>0</v>
      </c>
    </row>
    <row r="45" spans="1:12" x14ac:dyDescent="0.3">
      <c r="A45" s="19"/>
      <c r="B45" s="19"/>
      <c r="C45" s="26"/>
      <c r="D45" s="26"/>
      <c r="E45" s="26"/>
      <c r="F45" s="26"/>
      <c r="G45" s="26"/>
    </row>
    <row r="46" spans="1:12" ht="15.5" x14ac:dyDescent="0.35">
      <c r="A46" s="27" t="s">
        <v>144</v>
      </c>
      <c r="B46" s="28"/>
      <c r="C46" s="21" t="str">
        <f>$C$2</f>
        <v>FY22</v>
      </c>
      <c r="D46" s="21" t="str">
        <f>$D$2</f>
        <v>FY23</v>
      </c>
      <c r="E46" s="21" t="str">
        <f>$E$2</f>
        <v>FY24</v>
      </c>
      <c r="F46" s="21" t="str">
        <f>$F$2</f>
        <v>FY25</v>
      </c>
      <c r="G46" s="21" t="str">
        <f>$G$2</f>
        <v>FY26</v>
      </c>
    </row>
    <row r="47" spans="1:12" s="19" customFormat="1" x14ac:dyDescent="0.3">
      <c r="A47" s="74" t="s">
        <v>142</v>
      </c>
      <c r="B47" s="33"/>
      <c r="C47" s="31">
        <v>0</v>
      </c>
      <c r="D47" s="31">
        <v>0</v>
      </c>
      <c r="E47" s="31">
        <v>0</v>
      </c>
      <c r="F47" s="31">
        <v>0</v>
      </c>
      <c r="G47" s="31">
        <v>0</v>
      </c>
      <c r="H47" s="19" t="s">
        <v>158</v>
      </c>
      <c r="J47" s="1"/>
      <c r="K47" s="1"/>
      <c r="L47" s="1"/>
    </row>
    <row r="48" spans="1:12" s="19" customFormat="1" x14ac:dyDescent="0.3">
      <c r="A48" s="74" t="s">
        <v>99</v>
      </c>
      <c r="B48" s="33"/>
      <c r="C48" s="31">
        <v>0</v>
      </c>
      <c r="D48" s="31">
        <v>0</v>
      </c>
      <c r="E48" s="31">
        <v>0</v>
      </c>
      <c r="F48" s="31">
        <v>0</v>
      </c>
      <c r="G48" s="31">
        <v>0</v>
      </c>
      <c r="H48" s="19" t="s">
        <v>159</v>
      </c>
      <c r="J48" s="1"/>
      <c r="K48" s="1"/>
      <c r="L48" s="1"/>
    </row>
    <row r="49" spans="1:12" s="19" customFormat="1" x14ac:dyDescent="0.3">
      <c r="A49" s="81" t="s">
        <v>56</v>
      </c>
      <c r="B49" s="82"/>
      <c r="C49" s="84">
        <f>-C47</f>
        <v>0</v>
      </c>
      <c r="D49" s="84">
        <f t="shared" ref="D49:G49" si="3">-D47</f>
        <v>0</v>
      </c>
      <c r="E49" s="84">
        <f t="shared" si="3"/>
        <v>0</v>
      </c>
      <c r="F49" s="84">
        <f t="shared" si="3"/>
        <v>0</v>
      </c>
      <c r="G49" s="84">
        <f t="shared" si="3"/>
        <v>0</v>
      </c>
    </row>
    <row r="50" spans="1:12" s="19" customFormat="1" ht="11.25" customHeight="1" x14ac:dyDescent="0.3">
      <c r="A50" s="32"/>
      <c r="B50" s="33"/>
      <c r="C50" s="36"/>
      <c r="D50" s="36"/>
      <c r="E50" s="36"/>
      <c r="F50" s="36"/>
      <c r="G50" s="36"/>
    </row>
    <row r="51" spans="1:12" x14ac:dyDescent="0.3">
      <c r="A51" s="32"/>
      <c r="B51" s="33"/>
      <c r="C51" s="34"/>
      <c r="D51" s="34"/>
      <c r="E51" s="34"/>
      <c r="F51" s="34"/>
      <c r="G51" s="34"/>
      <c r="J51" s="19"/>
      <c r="K51" s="19"/>
      <c r="L51" s="19"/>
    </row>
    <row r="52" spans="1:12" s="7" customFormat="1" ht="15.5" x14ac:dyDescent="0.35">
      <c r="A52" s="117" t="s">
        <v>11</v>
      </c>
      <c r="B52" s="33"/>
      <c r="C52" s="34">
        <v>0</v>
      </c>
      <c r="D52" s="34">
        <v>0</v>
      </c>
      <c r="E52" s="34">
        <v>0</v>
      </c>
      <c r="F52" s="34">
        <v>0</v>
      </c>
      <c r="G52" s="34">
        <v>0</v>
      </c>
      <c r="H52" s="7" t="s">
        <v>80</v>
      </c>
      <c r="J52" s="1"/>
      <c r="K52" s="1"/>
      <c r="L52" s="1"/>
    </row>
    <row r="53" spans="1:12" x14ac:dyDescent="0.3">
      <c r="A53" s="81" t="s">
        <v>11</v>
      </c>
      <c r="B53" s="82"/>
      <c r="C53" s="84">
        <f>C52*(C5+C6)</f>
        <v>0</v>
      </c>
      <c r="D53" s="84">
        <f>D52*(D5+D6)</f>
        <v>0</v>
      </c>
      <c r="E53" s="84">
        <f>E52*(E5+E6)</f>
        <v>0</v>
      </c>
      <c r="F53" s="84">
        <f>F52*(F5+F6)</f>
        <v>0</v>
      </c>
      <c r="G53" s="84">
        <f>G52*(G5+G6)</f>
        <v>0</v>
      </c>
      <c r="H53" s="1" t="s">
        <v>81</v>
      </c>
      <c r="J53" s="7"/>
      <c r="K53" s="7"/>
      <c r="L53" s="7"/>
    </row>
    <row r="54" spans="1:12" s="7" customFormat="1" ht="15.5" x14ac:dyDescent="0.35">
      <c r="A54" s="27"/>
      <c r="B54" s="33"/>
      <c r="C54" s="34"/>
      <c r="D54" s="34"/>
      <c r="E54" s="34"/>
      <c r="F54" s="34"/>
      <c r="G54" s="34"/>
      <c r="J54" s="1"/>
      <c r="K54" s="1"/>
      <c r="L54" s="1"/>
    </row>
    <row r="55" spans="1:12" ht="16" thickBot="1" x14ac:dyDescent="0.4">
      <c r="A55" s="98" t="s">
        <v>1</v>
      </c>
      <c r="B55" s="99"/>
      <c r="C55" s="100">
        <f>(C11+C15+C49+C24+C28+C53+C42+C44)</f>
        <v>36882</v>
      </c>
      <c r="D55" s="100">
        <f t="shared" ref="D55:G55" si="4">(D11+D15+D49+D24+D28+D53+D42+D44)</f>
        <v>71919.899999999994</v>
      </c>
      <c r="E55" s="100">
        <f t="shared" si="4"/>
        <v>30325.200000000001</v>
      </c>
      <c r="F55" s="100">
        <f t="shared" si="4"/>
        <v>0</v>
      </c>
      <c r="G55" s="100">
        <f t="shared" si="4"/>
        <v>0</v>
      </c>
    </row>
    <row r="56" spans="1:12" ht="16" thickTop="1" x14ac:dyDescent="0.35">
      <c r="A56" s="20"/>
      <c r="B56" s="37"/>
      <c r="C56" s="38"/>
      <c r="D56" s="38"/>
      <c r="E56" s="38"/>
      <c r="F56" s="38"/>
      <c r="G56" s="38"/>
    </row>
    <row r="57" spans="1:12" ht="15.5" x14ac:dyDescent="0.35">
      <c r="A57" s="20" t="s">
        <v>12</v>
      </c>
      <c r="B57" s="37"/>
      <c r="C57" s="21" t="str">
        <f>$C$2</f>
        <v>FY22</v>
      </c>
      <c r="D57" s="21" t="str">
        <f>$D$2</f>
        <v>FY23</v>
      </c>
      <c r="E57" s="21" t="str">
        <f>$E$2</f>
        <v>FY24</v>
      </c>
      <c r="F57" s="21" t="str">
        <f>$F$2</f>
        <v>FY25</v>
      </c>
      <c r="G57" s="21" t="str">
        <f>$G$2</f>
        <v>FY26</v>
      </c>
    </row>
    <row r="58" spans="1:12" ht="12.75" customHeight="1" x14ac:dyDescent="0.3">
      <c r="A58" s="23" t="s">
        <v>195</v>
      </c>
      <c r="B58" s="19"/>
      <c r="C58" s="39">
        <v>0</v>
      </c>
      <c r="D58" s="39">
        <f t="shared" ref="D58" si="5">C58*1.02</f>
        <v>0</v>
      </c>
      <c r="E58" s="39">
        <f t="shared" ref="E58" si="6">D58*1.02</f>
        <v>0</v>
      </c>
      <c r="F58" s="39">
        <f t="shared" ref="F58" si="7">E58*1.02</f>
        <v>0</v>
      </c>
      <c r="G58" s="39">
        <f t="shared" ref="G58" si="8">F58*1.02</f>
        <v>0</v>
      </c>
      <c r="H58" s="163" t="s">
        <v>128</v>
      </c>
    </row>
    <row r="59" spans="1:12" x14ac:dyDescent="0.3">
      <c r="A59" s="23" t="s">
        <v>46</v>
      </c>
      <c r="B59" s="19"/>
      <c r="C59" s="39">
        <v>0</v>
      </c>
      <c r="D59" s="39">
        <f t="shared" ref="D59:G59" si="9">C59*1.02</f>
        <v>0</v>
      </c>
      <c r="E59" s="39">
        <f t="shared" si="9"/>
        <v>0</v>
      </c>
      <c r="F59" s="39">
        <f t="shared" si="9"/>
        <v>0</v>
      </c>
      <c r="G59" s="39">
        <f t="shared" si="9"/>
        <v>0</v>
      </c>
      <c r="H59" s="163"/>
    </row>
    <row r="60" spans="1:12" x14ac:dyDescent="0.3">
      <c r="A60" s="115" t="s">
        <v>13</v>
      </c>
      <c r="B60" s="88"/>
      <c r="C60" s="134">
        <f>SUM(C58:C59)</f>
        <v>0</v>
      </c>
      <c r="D60" s="134">
        <f>SUM(D58:D59)</f>
        <v>0</v>
      </c>
      <c r="E60" s="134">
        <f>SUM(E58:E59)</f>
        <v>0</v>
      </c>
      <c r="F60" s="134">
        <f>SUM(F58:F59)</f>
        <v>0</v>
      </c>
      <c r="G60" s="134">
        <f>SUM(G58:G59)</f>
        <v>0</v>
      </c>
    </row>
    <row r="61" spans="1:12" x14ac:dyDescent="0.3">
      <c r="A61" s="111" t="s">
        <v>14</v>
      </c>
      <c r="B61" s="87"/>
      <c r="C61" s="76">
        <v>0.46600000000000003</v>
      </c>
      <c r="D61" s="76">
        <v>0.46600000000000003</v>
      </c>
      <c r="E61" s="76">
        <v>0.46600000000000003</v>
      </c>
      <c r="F61" s="76">
        <v>0.46600000000000003</v>
      </c>
      <c r="G61" s="76">
        <v>0.46600000000000003</v>
      </c>
    </row>
    <row r="62" spans="1:12" x14ac:dyDescent="0.3">
      <c r="A62" s="109" t="s">
        <v>58</v>
      </c>
      <c r="B62" s="105"/>
      <c r="C62" s="110">
        <f>C60*1*(1+C61)</f>
        <v>0</v>
      </c>
      <c r="D62" s="110">
        <f>D60*1*(1+D61)</f>
        <v>0</v>
      </c>
      <c r="E62" s="110">
        <f>E60*1*(1+E61)</f>
        <v>0</v>
      </c>
      <c r="F62" s="110">
        <f>F60*1*(1+F61)</f>
        <v>0</v>
      </c>
      <c r="G62" s="110">
        <f>G60*1*(1+G61)</f>
        <v>0</v>
      </c>
    </row>
    <row r="63" spans="1:12" x14ac:dyDescent="0.3">
      <c r="A63" s="19"/>
      <c r="B63" s="19"/>
      <c r="C63" s="24"/>
      <c r="D63" s="24"/>
      <c r="E63" s="24"/>
      <c r="F63" s="24"/>
      <c r="G63" s="24"/>
    </row>
    <row r="64" spans="1:12" ht="12.75" customHeight="1" x14ac:dyDescent="0.3">
      <c r="A64" s="23" t="s">
        <v>196</v>
      </c>
      <c r="B64" s="19"/>
      <c r="C64" s="39">
        <v>0</v>
      </c>
      <c r="D64" s="39">
        <f t="shared" ref="D64" si="10">C64*1.02</f>
        <v>0</v>
      </c>
      <c r="E64" s="39">
        <f t="shared" ref="E64" si="11">D64*1.02</f>
        <v>0</v>
      </c>
      <c r="F64" s="39">
        <f t="shared" ref="F64" si="12">E64*1.02</f>
        <v>0</v>
      </c>
      <c r="G64" s="39">
        <f t="shared" ref="G64" si="13">F64*1.02</f>
        <v>0</v>
      </c>
      <c r="H64" s="163" t="s">
        <v>128</v>
      </c>
    </row>
    <row r="65" spans="1:12" x14ac:dyDescent="0.3">
      <c r="A65" s="115" t="s">
        <v>13</v>
      </c>
      <c r="B65" s="88"/>
      <c r="C65" s="134">
        <f>SUM(C64:C64)</f>
        <v>0</v>
      </c>
      <c r="D65" s="134">
        <f>SUM(D64:D64)</f>
        <v>0</v>
      </c>
      <c r="E65" s="134">
        <f>SUM(E64:E64)</f>
        <v>0</v>
      </c>
      <c r="F65" s="134">
        <f>SUM(F64:F64)</f>
        <v>0</v>
      </c>
      <c r="G65" s="134">
        <f>SUM(G64:G64)</f>
        <v>0</v>
      </c>
      <c r="H65" s="163"/>
    </row>
    <row r="66" spans="1:12" x14ac:dyDescent="0.3">
      <c r="A66" s="111" t="s">
        <v>14</v>
      </c>
      <c r="B66" s="87"/>
      <c r="C66" s="76">
        <v>9.2999999999999999E-2</v>
      </c>
      <c r="D66" s="76">
        <v>9.2999999999999999E-2</v>
      </c>
      <c r="E66" s="76">
        <v>9.2999999999999999E-2</v>
      </c>
      <c r="F66" s="76">
        <v>9.2999999999999999E-2</v>
      </c>
      <c r="G66" s="76">
        <v>9.2999999999999999E-2</v>
      </c>
    </row>
    <row r="67" spans="1:12" x14ac:dyDescent="0.3">
      <c r="A67" s="109" t="s">
        <v>165</v>
      </c>
      <c r="B67" s="105"/>
      <c r="C67" s="110">
        <f>C65*1*(1+C66)</f>
        <v>0</v>
      </c>
      <c r="D67" s="110">
        <f>D65*1*(1+D66)</f>
        <v>0</v>
      </c>
      <c r="E67" s="110">
        <f>E65*1*(1+E66)</f>
        <v>0</v>
      </c>
      <c r="F67" s="110">
        <f>F65*1*(1+F66)</f>
        <v>0</v>
      </c>
      <c r="G67" s="110">
        <f>G65*1*(1+G66)</f>
        <v>0</v>
      </c>
    </row>
    <row r="68" spans="1:12" x14ac:dyDescent="0.3">
      <c r="A68" s="19"/>
      <c r="B68" s="19"/>
      <c r="C68" s="24"/>
      <c r="D68" s="24"/>
      <c r="E68" s="24"/>
      <c r="F68" s="24"/>
      <c r="G68" s="24"/>
    </row>
    <row r="69" spans="1:12" x14ac:dyDescent="0.3">
      <c r="A69" s="23" t="s">
        <v>124</v>
      </c>
      <c r="B69" s="19"/>
      <c r="C69" s="39">
        <v>0</v>
      </c>
      <c r="D69" s="39">
        <f t="shared" ref="D69" si="14">C69*1.02</f>
        <v>0</v>
      </c>
      <c r="E69" s="39">
        <f t="shared" ref="E69" si="15">D69*1.02</f>
        <v>0</v>
      </c>
      <c r="F69" s="39">
        <f t="shared" ref="F69" si="16">E69*1.02</f>
        <v>0</v>
      </c>
      <c r="G69" s="39">
        <f t="shared" ref="G69" si="17">F69*1.02</f>
        <v>0</v>
      </c>
      <c r="H69" s="1" t="s">
        <v>82</v>
      </c>
    </row>
    <row r="70" spans="1:12" x14ac:dyDescent="0.3">
      <c r="A70" s="23" t="s">
        <v>119</v>
      </c>
      <c r="B70" s="19"/>
      <c r="C70" s="40">
        <v>0</v>
      </c>
      <c r="D70" s="40">
        <v>0</v>
      </c>
      <c r="E70" s="40">
        <v>0</v>
      </c>
      <c r="F70" s="40">
        <v>0</v>
      </c>
      <c r="G70" s="40">
        <v>0</v>
      </c>
      <c r="H70" s="1" t="s">
        <v>161</v>
      </c>
    </row>
    <row r="71" spans="1:12" x14ac:dyDescent="0.3">
      <c r="A71" s="112" t="s">
        <v>14</v>
      </c>
      <c r="B71" s="87"/>
      <c r="C71" s="76">
        <v>7.3999999999999996E-2</v>
      </c>
      <c r="D71" s="76">
        <v>7.3999999999999996E-2</v>
      </c>
      <c r="E71" s="76">
        <v>7.3999999999999996E-2</v>
      </c>
      <c r="F71" s="76">
        <v>7.3999999999999996E-2</v>
      </c>
      <c r="G71" s="76">
        <v>7.3999999999999996E-2</v>
      </c>
      <c r="H71" s="1" t="s">
        <v>185</v>
      </c>
    </row>
    <row r="72" spans="1:12" x14ac:dyDescent="0.3">
      <c r="A72" s="107" t="s">
        <v>163</v>
      </c>
      <c r="B72" s="105"/>
      <c r="C72" s="108">
        <f>C69*C70*(1+C71)</f>
        <v>0</v>
      </c>
      <c r="D72" s="108">
        <f>D69*D70*(1+D71)</f>
        <v>0</v>
      </c>
      <c r="E72" s="108">
        <f>E69*E70*(1+E71)</f>
        <v>0</v>
      </c>
      <c r="F72" s="108">
        <f>F69*F70*(1+F71)</f>
        <v>0</v>
      </c>
      <c r="G72" s="108">
        <f>G69*G70*(1+G71)</f>
        <v>0</v>
      </c>
      <c r="H72" s="52"/>
    </row>
    <row r="73" spans="1:12" x14ac:dyDescent="0.3">
      <c r="A73" s="19"/>
      <c r="B73" s="19"/>
      <c r="C73" s="24"/>
      <c r="D73" s="24"/>
      <c r="E73" s="24"/>
      <c r="F73" s="24"/>
      <c r="G73" s="24"/>
    </row>
    <row r="74" spans="1:12" ht="15.5" x14ac:dyDescent="0.35">
      <c r="A74" s="20" t="s">
        <v>15</v>
      </c>
      <c r="B74" s="19"/>
      <c r="C74" s="21" t="str">
        <f>$C$2</f>
        <v>FY22</v>
      </c>
      <c r="D74" s="21" t="str">
        <f>$D$2</f>
        <v>FY23</v>
      </c>
      <c r="E74" s="21" t="str">
        <f>$E$2</f>
        <v>FY24</v>
      </c>
      <c r="F74" s="21" t="str">
        <f>$F$2</f>
        <v>FY25</v>
      </c>
      <c r="G74" s="21" t="str">
        <f>$G$2</f>
        <v>FY26</v>
      </c>
    </row>
    <row r="75" spans="1:12" x14ac:dyDescent="0.3">
      <c r="A75" s="42" t="s">
        <v>16</v>
      </c>
      <c r="B75" s="19"/>
      <c r="C75" s="24">
        <v>0</v>
      </c>
      <c r="D75" s="24">
        <v>0</v>
      </c>
      <c r="E75" s="24">
        <v>0</v>
      </c>
      <c r="F75" s="24">
        <v>0</v>
      </c>
      <c r="G75" s="24">
        <v>0</v>
      </c>
    </row>
    <row r="76" spans="1:12" x14ac:dyDescent="0.3">
      <c r="A76" s="42" t="s">
        <v>17</v>
      </c>
      <c r="B76" s="19"/>
      <c r="C76" s="24"/>
      <c r="D76" s="24"/>
      <c r="E76" s="24"/>
      <c r="F76" s="24"/>
      <c r="G76" s="24"/>
      <c r="H76" s="2"/>
    </row>
    <row r="77" spans="1:12" x14ac:dyDescent="0.3">
      <c r="A77" s="42" t="s">
        <v>18</v>
      </c>
      <c r="B77" s="19"/>
      <c r="C77" s="24"/>
      <c r="D77" s="24"/>
      <c r="E77" s="24"/>
      <c r="F77" s="24"/>
      <c r="G77" s="24"/>
    </row>
    <row r="78" spans="1:12" s="7" customFormat="1" x14ac:dyDescent="0.3">
      <c r="A78" s="42" t="s">
        <v>19</v>
      </c>
      <c r="B78" s="19"/>
      <c r="C78" s="24"/>
      <c r="D78" s="24"/>
      <c r="E78" s="24"/>
      <c r="F78" s="24"/>
      <c r="G78" s="24"/>
      <c r="H78" s="1"/>
      <c r="J78" s="1"/>
      <c r="K78" s="1"/>
      <c r="L78" s="1"/>
    </row>
    <row r="79" spans="1:12" s="7" customFormat="1" x14ac:dyDescent="0.3">
      <c r="A79" s="42" t="s">
        <v>20</v>
      </c>
      <c r="B79" s="19"/>
      <c r="C79" s="24"/>
      <c r="D79" s="24"/>
      <c r="E79" s="24"/>
      <c r="F79" s="24"/>
      <c r="G79" s="24"/>
      <c r="H79" s="52"/>
    </row>
    <row r="80" spans="1:12" x14ac:dyDescent="0.3">
      <c r="A80" s="42" t="s">
        <v>21</v>
      </c>
      <c r="B80" s="19"/>
      <c r="C80" s="24"/>
      <c r="D80" s="24"/>
      <c r="E80" s="24"/>
      <c r="F80" s="24"/>
      <c r="G80" s="24"/>
      <c r="J80" s="7"/>
      <c r="K80" s="7"/>
      <c r="L80" s="7"/>
    </row>
    <row r="81" spans="1:8" x14ac:dyDescent="0.3">
      <c r="A81" s="42" t="s">
        <v>22</v>
      </c>
      <c r="B81" s="19"/>
      <c r="C81" s="24"/>
      <c r="D81" s="24"/>
      <c r="E81" s="24"/>
      <c r="F81" s="24"/>
      <c r="G81" s="24"/>
      <c r="H81" s="1" t="s">
        <v>9</v>
      </c>
    </row>
    <row r="82" spans="1:8" x14ac:dyDescent="0.3">
      <c r="A82" s="42" t="s">
        <v>23</v>
      </c>
      <c r="B82" s="19"/>
      <c r="C82" s="24"/>
      <c r="D82" s="24"/>
      <c r="E82" s="24"/>
      <c r="F82" s="24"/>
      <c r="G82" s="24"/>
      <c r="H82" s="6"/>
    </row>
    <row r="83" spans="1:8" x14ac:dyDescent="0.3">
      <c r="A83" s="42" t="s">
        <v>24</v>
      </c>
      <c r="B83" s="19"/>
      <c r="C83" s="24"/>
      <c r="D83" s="24"/>
      <c r="E83" s="24"/>
      <c r="F83" s="24"/>
      <c r="G83" s="24"/>
      <c r="H83" s="6" t="s">
        <v>9</v>
      </c>
    </row>
    <row r="84" spans="1:8" x14ac:dyDescent="0.3">
      <c r="A84" s="42" t="s">
        <v>25</v>
      </c>
      <c r="B84" s="19"/>
      <c r="C84" s="24"/>
      <c r="D84" s="24"/>
      <c r="E84" s="24"/>
      <c r="F84" s="24"/>
      <c r="G84" s="24"/>
      <c r="H84" s="6"/>
    </row>
    <row r="85" spans="1:8" x14ac:dyDescent="0.3">
      <c r="A85" s="42" t="s">
        <v>26</v>
      </c>
      <c r="B85" s="19"/>
      <c r="C85" s="24"/>
      <c r="D85" s="24"/>
      <c r="E85" s="24"/>
      <c r="F85" s="24"/>
      <c r="G85" s="24"/>
      <c r="H85" s="6"/>
    </row>
    <row r="86" spans="1:8" x14ac:dyDescent="0.3">
      <c r="A86" s="42" t="s">
        <v>27</v>
      </c>
      <c r="B86" s="19"/>
      <c r="C86" s="24"/>
      <c r="D86" s="24"/>
      <c r="E86" s="24"/>
      <c r="F86" s="24"/>
      <c r="G86" s="24"/>
      <c r="H86" s="6"/>
    </row>
    <row r="87" spans="1:8" x14ac:dyDescent="0.3">
      <c r="A87" s="42" t="s">
        <v>28</v>
      </c>
      <c r="B87" s="19"/>
      <c r="C87" s="24"/>
      <c r="D87" s="24"/>
      <c r="E87" s="24"/>
      <c r="F87" s="24"/>
      <c r="G87" s="24"/>
      <c r="H87" s="6"/>
    </row>
    <row r="88" spans="1:8" x14ac:dyDescent="0.3">
      <c r="A88" s="42" t="s">
        <v>29</v>
      </c>
      <c r="B88" s="19"/>
      <c r="C88" s="24"/>
      <c r="D88" s="24"/>
      <c r="E88" s="24"/>
      <c r="F88" s="24"/>
      <c r="G88" s="24"/>
      <c r="H88" s="6"/>
    </row>
    <row r="89" spans="1:8" x14ac:dyDescent="0.3">
      <c r="A89" s="43" t="s">
        <v>30</v>
      </c>
      <c r="B89" s="19"/>
      <c r="C89" s="24"/>
      <c r="D89" s="24"/>
      <c r="E89" s="24"/>
      <c r="F89" s="24"/>
      <c r="G89" s="24"/>
      <c r="H89" s="6"/>
    </row>
    <row r="90" spans="1:8" x14ac:dyDescent="0.3">
      <c r="A90" s="43" t="s">
        <v>31</v>
      </c>
      <c r="B90" s="19"/>
      <c r="C90" s="24"/>
      <c r="D90" s="24"/>
      <c r="E90" s="24"/>
      <c r="F90" s="24"/>
      <c r="G90" s="24"/>
      <c r="H90" s="6"/>
    </row>
    <row r="91" spans="1:8" ht="15.5" x14ac:dyDescent="0.35">
      <c r="A91" s="104" t="s">
        <v>32</v>
      </c>
      <c r="B91" s="105"/>
      <c r="C91" s="106">
        <f>SUM(C75:C90)</f>
        <v>0</v>
      </c>
      <c r="D91" s="106">
        <f>SUM(D75:D90)</f>
        <v>0</v>
      </c>
      <c r="E91" s="106">
        <f>SUM(E75:E90)</f>
        <v>0</v>
      </c>
      <c r="F91" s="106">
        <f>SUM(F75:F90)</f>
        <v>0</v>
      </c>
      <c r="G91" s="106">
        <f>SUM(G75:G90)</f>
        <v>0</v>
      </c>
      <c r="H91" s="6"/>
    </row>
    <row r="92" spans="1:8" x14ac:dyDescent="0.3">
      <c r="A92" s="19"/>
      <c r="B92" s="19"/>
      <c r="C92" s="24"/>
      <c r="D92" s="24"/>
      <c r="E92" s="24"/>
      <c r="F92" s="24"/>
      <c r="G92" s="24"/>
      <c r="H92" s="6"/>
    </row>
    <row r="93" spans="1:8" x14ac:dyDescent="0.3">
      <c r="A93" s="19"/>
      <c r="B93" s="19"/>
      <c r="C93" s="24"/>
      <c r="D93" s="24"/>
      <c r="E93" s="24"/>
      <c r="F93" s="24"/>
      <c r="G93" s="24"/>
      <c r="H93" s="6"/>
    </row>
    <row r="94" spans="1:8" ht="16" thickBot="1" x14ac:dyDescent="0.4">
      <c r="A94" s="101" t="s">
        <v>33</v>
      </c>
      <c r="B94" s="102"/>
      <c r="C94" s="103">
        <f>C62+C72+C91+C67</f>
        <v>0</v>
      </c>
      <c r="D94" s="103">
        <f t="shared" ref="D94:G94" si="18">D62+D72+D91+D67</f>
        <v>0</v>
      </c>
      <c r="E94" s="103">
        <f t="shared" si="18"/>
        <v>0</v>
      </c>
      <c r="F94" s="103">
        <f t="shared" si="18"/>
        <v>0</v>
      </c>
      <c r="G94" s="103">
        <f t="shared" si="18"/>
        <v>0</v>
      </c>
      <c r="H94" s="6"/>
    </row>
    <row r="95" spans="1:8" ht="13.5" thickTop="1" x14ac:dyDescent="0.3">
      <c r="A95" s="19"/>
      <c r="B95" s="19"/>
      <c r="C95" s="26"/>
      <c r="D95" s="26"/>
      <c r="E95" s="26"/>
      <c r="F95" s="26"/>
      <c r="G95" s="26"/>
      <c r="H95" s="6"/>
    </row>
    <row r="96" spans="1:8" ht="15.5" x14ac:dyDescent="0.35">
      <c r="A96" s="20" t="s">
        <v>7</v>
      </c>
      <c r="B96" s="37"/>
      <c r="C96" s="21" t="str">
        <f>$C$2</f>
        <v>FY22</v>
      </c>
      <c r="D96" s="21" t="str">
        <f>$D$2</f>
        <v>FY23</v>
      </c>
      <c r="E96" s="21" t="str">
        <f>$E$2</f>
        <v>FY24</v>
      </c>
      <c r="F96" s="21" t="str">
        <f>$F$2</f>
        <v>FY25</v>
      </c>
      <c r="G96" s="21" t="str">
        <f>$G$2</f>
        <v>FY26</v>
      </c>
      <c r="H96" s="6"/>
    </row>
    <row r="97" spans="1:8" x14ac:dyDescent="0.3">
      <c r="A97" s="23" t="s">
        <v>55</v>
      </c>
      <c r="B97" s="19"/>
      <c r="C97" s="40">
        <v>0</v>
      </c>
      <c r="D97" s="40">
        <v>0</v>
      </c>
      <c r="E97" s="40">
        <v>0</v>
      </c>
      <c r="F97" s="40">
        <v>0</v>
      </c>
      <c r="G97" s="40">
        <v>0</v>
      </c>
      <c r="H97" s="6" t="s">
        <v>172</v>
      </c>
    </row>
    <row r="98" spans="1:8" x14ac:dyDescent="0.3">
      <c r="A98" s="113" t="s">
        <v>2</v>
      </c>
      <c r="B98" s="114"/>
      <c r="C98" s="77">
        <v>36.340000000000003</v>
      </c>
      <c r="D98" s="77">
        <f>C98*1.017</f>
        <v>36.95778</v>
      </c>
      <c r="E98" s="77">
        <f t="shared" ref="E98:G98" si="19">D98*1.017</f>
        <v>37.586062259999999</v>
      </c>
      <c r="F98" s="77">
        <f t="shared" si="19"/>
        <v>38.225025318419995</v>
      </c>
      <c r="G98" s="77">
        <f t="shared" si="19"/>
        <v>38.874850748833133</v>
      </c>
      <c r="H98" s="6" t="s">
        <v>125</v>
      </c>
    </row>
    <row r="99" spans="1:8" x14ac:dyDescent="0.3">
      <c r="A99" s="107" t="s">
        <v>63</v>
      </c>
      <c r="B99" s="105"/>
      <c r="C99" s="116">
        <f>C97*C98</f>
        <v>0</v>
      </c>
      <c r="D99" s="116">
        <f>D97*D98</f>
        <v>0</v>
      </c>
      <c r="E99" s="116">
        <f>E97*E98</f>
        <v>0</v>
      </c>
      <c r="F99" s="116">
        <f>F97*F98</f>
        <v>0</v>
      </c>
      <c r="G99" s="116">
        <f>G97*G98</f>
        <v>0</v>
      </c>
      <c r="H99" s="6"/>
    </row>
    <row r="100" spans="1:8" ht="14.5" x14ac:dyDescent="0.35">
      <c r="A100" s="44"/>
      <c r="B100" s="44"/>
      <c r="C100" s="45"/>
      <c r="D100" s="45"/>
      <c r="E100" s="45"/>
      <c r="F100" s="45"/>
      <c r="G100" s="45"/>
      <c r="H100" s="6"/>
    </row>
    <row r="101" spans="1:8" ht="30" customHeight="1" x14ac:dyDescent="0.35">
      <c r="A101" s="147" t="s">
        <v>166</v>
      </c>
      <c r="B101" s="46" t="s">
        <v>3</v>
      </c>
      <c r="C101" s="21" t="str">
        <f>$C$2</f>
        <v>FY22</v>
      </c>
      <c r="D101" s="21" t="str">
        <f>$D$2</f>
        <v>FY23</v>
      </c>
      <c r="E101" s="21" t="str">
        <f>$E$2</f>
        <v>FY24</v>
      </c>
      <c r="F101" s="21" t="str">
        <f>$F$2</f>
        <v>FY25</v>
      </c>
      <c r="G101" s="21" t="str">
        <f>$G$2</f>
        <v>FY26</v>
      </c>
      <c r="H101" s="6"/>
    </row>
    <row r="102" spans="1:8" x14ac:dyDescent="0.3">
      <c r="A102" s="109" t="s">
        <v>174</v>
      </c>
      <c r="B102" s="78">
        <v>0.21299999999999999</v>
      </c>
      <c r="C102" s="108">
        <f>C94*$B$102</f>
        <v>0</v>
      </c>
      <c r="D102" s="108">
        <f>D94*$B$102</f>
        <v>0</v>
      </c>
      <c r="E102" s="108">
        <f>E94*$B$102</f>
        <v>0</v>
      </c>
      <c r="F102" s="108">
        <f>F94*$B$102</f>
        <v>0</v>
      </c>
      <c r="G102" s="108">
        <f>G94*$B$102</f>
        <v>0</v>
      </c>
      <c r="H102" s="6" t="s">
        <v>173</v>
      </c>
    </row>
    <row r="103" spans="1:8" customFormat="1" ht="14.5" x14ac:dyDescent="0.35">
      <c r="A103" s="30"/>
      <c r="B103" s="30"/>
      <c r="C103" s="30"/>
      <c r="D103" s="30"/>
      <c r="E103" s="30"/>
      <c r="F103" s="30"/>
      <c r="G103" s="30"/>
    </row>
    <row r="104" spans="1:8" x14ac:dyDescent="0.3">
      <c r="A104" s="19" t="s">
        <v>162</v>
      </c>
      <c r="B104" s="19"/>
      <c r="C104" s="40">
        <v>0</v>
      </c>
      <c r="D104" s="40">
        <v>0</v>
      </c>
      <c r="E104" s="40">
        <v>0</v>
      </c>
      <c r="F104" s="40">
        <v>0</v>
      </c>
      <c r="G104" s="40">
        <v>0</v>
      </c>
    </row>
    <row r="105" spans="1:8" x14ac:dyDescent="0.3">
      <c r="A105" s="148" t="s">
        <v>164</v>
      </c>
      <c r="B105" s="149"/>
      <c r="C105" s="150">
        <f>C104*C$69</f>
        <v>0</v>
      </c>
      <c r="D105" s="150">
        <f t="shared" ref="D105:G105" si="20">D104*D$69</f>
        <v>0</v>
      </c>
      <c r="E105" s="150">
        <f t="shared" si="20"/>
        <v>0</v>
      </c>
      <c r="F105" s="150">
        <f t="shared" si="20"/>
        <v>0</v>
      </c>
      <c r="G105" s="150">
        <f t="shared" si="20"/>
        <v>0</v>
      </c>
      <c r="H105" s="1" t="s">
        <v>171</v>
      </c>
    </row>
    <row r="106" spans="1:8" x14ac:dyDescent="0.3">
      <c r="A106" s="152" t="s">
        <v>167</v>
      </c>
      <c r="B106" s="78">
        <f>B102</f>
        <v>0.21299999999999999</v>
      </c>
      <c r="C106" s="108">
        <f>C105*$B$102</f>
        <v>0</v>
      </c>
      <c r="D106" s="108">
        <f t="shared" ref="D106:G106" si="21">D105*$B$102</f>
        <v>0</v>
      </c>
      <c r="E106" s="108">
        <f t="shared" si="21"/>
        <v>0</v>
      </c>
      <c r="F106" s="108">
        <f t="shared" si="21"/>
        <v>0</v>
      </c>
      <c r="G106" s="108">
        <f t="shared" si="21"/>
        <v>0</v>
      </c>
      <c r="H106" s="6"/>
    </row>
    <row r="107" spans="1:8" x14ac:dyDescent="0.3">
      <c r="A107" s="19"/>
      <c r="B107" s="19"/>
      <c r="C107" s="26"/>
      <c r="D107" s="26"/>
      <c r="E107" s="26"/>
      <c r="F107" s="26"/>
      <c r="G107" s="26"/>
      <c r="H107" s="6"/>
    </row>
    <row r="108" spans="1:8" x14ac:dyDescent="0.3">
      <c r="A108" s="19" t="s">
        <v>160</v>
      </c>
      <c r="B108" s="19"/>
      <c r="C108" s="40">
        <v>0</v>
      </c>
      <c r="D108" s="40">
        <v>0</v>
      </c>
      <c r="E108" s="40">
        <v>0</v>
      </c>
      <c r="F108" s="40">
        <v>0</v>
      </c>
      <c r="G108" s="40">
        <v>0</v>
      </c>
      <c r="H108" s="6"/>
    </row>
    <row r="109" spans="1:8" x14ac:dyDescent="0.3">
      <c r="A109" s="151" t="s">
        <v>169</v>
      </c>
      <c r="B109" s="151"/>
      <c r="C109" s="150">
        <f>C108*C$69</f>
        <v>0</v>
      </c>
      <c r="D109" s="150">
        <f t="shared" ref="D109:G109" si="22">D108*D$69</f>
        <v>0</v>
      </c>
      <c r="E109" s="150">
        <f t="shared" si="22"/>
        <v>0</v>
      </c>
      <c r="F109" s="150">
        <f t="shared" si="22"/>
        <v>0</v>
      </c>
      <c r="G109" s="150">
        <f t="shared" si="22"/>
        <v>0</v>
      </c>
      <c r="H109" s="1" t="s">
        <v>170</v>
      </c>
    </row>
    <row r="110" spans="1:8" x14ac:dyDescent="0.3">
      <c r="A110" s="107" t="s">
        <v>168</v>
      </c>
      <c r="B110" s="78">
        <f>B102/2</f>
        <v>0.1065</v>
      </c>
      <c r="C110" s="108">
        <f>C109*$B$110</f>
        <v>0</v>
      </c>
      <c r="D110" s="108">
        <f t="shared" ref="D110:G110" si="23">D109*$B$110</f>
        <v>0</v>
      </c>
      <c r="E110" s="108">
        <f t="shared" si="23"/>
        <v>0</v>
      </c>
      <c r="F110" s="108">
        <f t="shared" si="23"/>
        <v>0</v>
      </c>
      <c r="G110" s="108">
        <f t="shared" si="23"/>
        <v>0</v>
      </c>
    </row>
    <row r="111" spans="1:8" x14ac:dyDescent="0.3">
      <c r="A111" s="19"/>
      <c r="B111" s="19"/>
      <c r="C111" s="24"/>
      <c r="D111" s="24"/>
      <c r="E111" s="24"/>
      <c r="F111" s="24"/>
      <c r="G111" s="24"/>
    </row>
    <row r="112" spans="1:8" x14ac:dyDescent="0.3">
      <c r="A112" s="25"/>
      <c r="B112" s="19"/>
      <c r="C112" s="41"/>
      <c r="D112" s="41"/>
      <c r="E112" s="41"/>
      <c r="F112" s="41"/>
      <c r="G112" s="41"/>
      <c r="H112" s="6"/>
    </row>
    <row r="113" spans="1:12" ht="16" thickBot="1" x14ac:dyDescent="0.4">
      <c r="A113" s="101" t="s">
        <v>34</v>
      </c>
      <c r="B113" s="102"/>
      <c r="C113" s="103">
        <f>C99+C102+C106+C110</f>
        <v>0</v>
      </c>
      <c r="D113" s="103">
        <f t="shared" ref="D113:G113" si="24">D99+D102+D106+D110</f>
        <v>0</v>
      </c>
      <c r="E113" s="103">
        <f t="shared" si="24"/>
        <v>0</v>
      </c>
      <c r="F113" s="103">
        <f t="shared" si="24"/>
        <v>0</v>
      </c>
      <c r="G113" s="103">
        <f t="shared" si="24"/>
        <v>0</v>
      </c>
      <c r="H113" s="6"/>
    </row>
    <row r="114" spans="1:12" ht="13.5" thickTop="1" x14ac:dyDescent="0.3">
      <c r="A114" s="19"/>
      <c r="B114" s="19"/>
      <c r="C114" s="24"/>
      <c r="D114" s="24"/>
      <c r="E114" s="24"/>
      <c r="F114" s="24"/>
      <c r="G114" s="24"/>
      <c r="H114" s="6"/>
    </row>
    <row r="115" spans="1:12" ht="16" thickBot="1" x14ac:dyDescent="0.4">
      <c r="A115" s="101" t="s">
        <v>4</v>
      </c>
      <c r="B115" s="102"/>
      <c r="C115" s="103">
        <f>+C94+C113</f>
        <v>0</v>
      </c>
      <c r="D115" s="103">
        <f>+D94+D113</f>
        <v>0</v>
      </c>
      <c r="E115" s="103">
        <f>+E94+E113</f>
        <v>0</v>
      </c>
      <c r="F115" s="103">
        <f>+F94+F113</f>
        <v>0</v>
      </c>
      <c r="G115" s="103">
        <f>+G94+G113</f>
        <v>0</v>
      </c>
      <c r="H115" s="6"/>
    </row>
    <row r="116" spans="1:12" ht="14" thickTop="1" thickBot="1" x14ac:dyDescent="0.35">
      <c r="C116" s="3"/>
      <c r="D116" s="3"/>
      <c r="E116" s="3"/>
      <c r="F116" s="3"/>
      <c r="G116" s="3"/>
      <c r="H116" s="6"/>
    </row>
    <row r="117" spans="1:12" s="7" customFormat="1" ht="16" thickBot="1" x14ac:dyDescent="0.4">
      <c r="A117" s="144" t="s">
        <v>5</v>
      </c>
      <c r="B117" s="9"/>
      <c r="C117" s="145">
        <f>C55-C115</f>
        <v>36882</v>
      </c>
      <c r="D117" s="145">
        <f>D55-D115</f>
        <v>71919.899999999994</v>
      </c>
      <c r="E117" s="145">
        <f>E55-E115</f>
        <v>30325.200000000001</v>
      </c>
      <c r="F117" s="145">
        <f>F55-F115</f>
        <v>0</v>
      </c>
      <c r="G117" s="145">
        <f>G55-G115</f>
        <v>0</v>
      </c>
      <c r="H117" s="8"/>
      <c r="J117" s="1"/>
      <c r="K117" s="1"/>
      <c r="L117" s="1"/>
    </row>
    <row r="118" spans="1:12" x14ac:dyDescent="0.3">
      <c r="J118" s="7"/>
      <c r="K118" s="7"/>
      <c r="L118" s="7"/>
    </row>
    <row r="119" spans="1:12" x14ac:dyDescent="0.3">
      <c r="C119" s="1"/>
      <c r="D119" s="1"/>
      <c r="E119" s="1"/>
      <c r="F119" s="1"/>
      <c r="G119" s="1"/>
      <c r="H119" s="6"/>
    </row>
    <row r="120" spans="1:12" x14ac:dyDescent="0.3">
      <c r="C120" s="1"/>
      <c r="D120" s="1"/>
      <c r="E120" s="1"/>
      <c r="F120" s="1"/>
      <c r="G120" s="1"/>
      <c r="H120" s="6"/>
    </row>
    <row r="121" spans="1:12" x14ac:dyDescent="0.3">
      <c r="C121" s="1"/>
      <c r="D121" s="1"/>
      <c r="E121" s="1"/>
      <c r="F121" s="1"/>
      <c r="G121" s="1"/>
      <c r="H121" s="6"/>
    </row>
    <row r="122" spans="1:12" x14ac:dyDescent="0.3">
      <c r="C122" s="1"/>
      <c r="D122" s="1"/>
      <c r="E122" s="1"/>
      <c r="F122" s="1"/>
      <c r="G122" s="1"/>
      <c r="H122" s="6"/>
    </row>
    <row r="123" spans="1:12" x14ac:dyDescent="0.3">
      <c r="C123" s="1"/>
      <c r="D123" s="1"/>
      <c r="E123" s="1"/>
      <c r="F123" s="1"/>
      <c r="G123" s="1"/>
      <c r="H123" s="6"/>
    </row>
    <row r="124" spans="1:12" x14ac:dyDescent="0.3">
      <c r="C124" s="1"/>
      <c r="D124" s="1"/>
      <c r="E124" s="1"/>
      <c r="F124" s="1"/>
      <c r="G124" s="1"/>
      <c r="H124" s="6"/>
    </row>
    <row r="125" spans="1:12" x14ac:dyDescent="0.3">
      <c r="C125" s="1"/>
      <c r="D125" s="1"/>
      <c r="E125" s="1"/>
      <c r="F125" s="1"/>
      <c r="G125" s="1"/>
      <c r="H125" s="6"/>
    </row>
    <row r="126" spans="1:12" x14ac:dyDescent="0.3">
      <c r="C126" s="1"/>
      <c r="D126" s="1"/>
      <c r="E126" s="1"/>
      <c r="F126" s="1"/>
      <c r="G126" s="1"/>
      <c r="H126" s="6"/>
    </row>
    <row r="127" spans="1:12" x14ac:dyDescent="0.3">
      <c r="C127" s="1"/>
      <c r="D127" s="1"/>
      <c r="E127" s="1"/>
      <c r="F127" s="1"/>
      <c r="G127" s="1"/>
      <c r="H127" s="6"/>
    </row>
    <row r="132" spans="3:8" x14ac:dyDescent="0.3">
      <c r="C132" s="1"/>
      <c r="D132" s="1"/>
      <c r="E132" s="1"/>
      <c r="F132" s="1"/>
      <c r="G132" s="1"/>
      <c r="H132" s="4"/>
    </row>
  </sheetData>
  <sheetProtection selectLockedCells="1"/>
  <customSheetViews>
    <customSheetView guid="{BEF5D63B-3440-4353-9A77-AFA6CB187D88}" scale="125">
      <pane ySplit="2" topLeftCell="A31" activePane="bottomLeft" state="frozenSplit"/>
      <selection pane="bottomLeft" activeCell="D67" sqref="D67:G67"/>
      <pageMargins left="0.7" right="0.7" top="0.75" bottom="0.75" header="0.3" footer="0.3"/>
      <pageSetup orientation="portrait"/>
    </customSheetView>
    <customSheetView guid="{0EB53A35-F16A-9D41-871E-6743E124BC91}" scale="125">
      <pane ySplit="2.04" topLeftCell="A31" activePane="bottomLeft" state="frozenSplit"/>
      <selection pane="bottomLeft" activeCell="D67" sqref="D67:G67"/>
      <pageMargins left="0.7" right="0.7" top="0.75" bottom="0.75" header="0.3" footer="0.3"/>
      <pageSetup orientation="portrait"/>
    </customSheetView>
    <customSheetView guid="{22AB6D88-F3F2-CF4B-9BC1-22004E84F5B6}" scale="125">
      <pane ySplit="1.04" topLeftCell="A21" activePane="bottomLeft" state="frozenSplit"/>
      <selection pane="bottomLeft" activeCell="A33" sqref="A33"/>
      <pageMargins left="0.7" right="0.7" top="0.75" bottom="0.75" header="0.3" footer="0.3"/>
      <pageSetup orientation="portrait"/>
    </customSheetView>
    <customSheetView guid="{756850B3-547D-4968-83AA-CA82F1E7E9D9}" scale="110">
      <pane ySplit="3" topLeftCell="A31" activePane="bottomLeft" state="frozenSplit"/>
      <selection pane="bottomLeft" activeCell="A53" sqref="A53:XFD65"/>
      <pageMargins left="0.7" right="0.7" top="0.75" bottom="0.75" header="0.3" footer="0.3"/>
      <pageSetup orientation="portrait"/>
    </customSheetView>
    <customSheetView guid="{C0BA70DB-C1F6-4846-8EEF-BDF6F30A30F9}" scale="110">
      <pane ySplit="1" topLeftCell="A2" activePane="bottomLeft" state="frozenSplit"/>
      <selection pane="bottomLeft" activeCell="I47" sqref="I47"/>
      <pageMargins left="0.7" right="0.7" top="0.75" bottom="0.75" header="0.3" footer="0.3"/>
      <pageSetup orientation="portrait"/>
    </customSheetView>
    <customSheetView guid="{D22E20CB-EB73-FF42-8678-670A64B10C63}" scale="125" showPageBreaks="1">
      <pane ySplit="2.04" topLeftCell="A73" activePane="bottomLeft" state="frozenSplit"/>
      <selection pane="bottomLeft" activeCell="E49" sqref="E49:G49"/>
      <pageMargins left="0.7" right="0.7" top="0.75" bottom="0.75" header="0.3" footer="0.3"/>
      <pageSetup orientation="portrait"/>
    </customSheetView>
  </customSheetViews>
  <mergeCells count="2">
    <mergeCell ref="H58:H59"/>
    <mergeCell ref="H64:H65"/>
  </mergeCells>
  <phoneticPr fontId="17" type="noConversion"/>
  <dataValidations count="1">
    <dataValidation type="list" allowBlank="1" showInputMessage="1" showErrorMessage="1" sqref="B31" xr:uid="{00000000-0002-0000-0300-000000000000}">
      <formula1>$M$3:$M$4</formula1>
    </dataValidation>
  </dataValidations>
  <pageMargins left="0.75" right="0.75" top="1" bottom="1" header="0.5" footer="0.5"/>
  <pageSetup paperSize="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27"/>
  <sheetViews>
    <sheetView workbookViewId="0">
      <pane ySplit="2" topLeftCell="A3" activePane="bottomLeft" state="frozenSplit"/>
      <selection pane="bottomLeft" activeCell="H46" sqref="H46"/>
    </sheetView>
  </sheetViews>
  <sheetFormatPr defaultColWidth="9.1796875" defaultRowHeight="13" x14ac:dyDescent="0.3"/>
  <cols>
    <col min="1" max="1" width="41.453125" style="1" bestFit="1" customWidth="1"/>
    <col min="2" max="2" width="7.453125" style="1" bestFit="1" customWidth="1"/>
    <col min="3" max="7" width="11.26953125" style="5" bestFit="1" customWidth="1"/>
    <col min="8" max="8" width="63.7265625" style="1" customWidth="1"/>
    <col min="9" max="9" width="9.1796875" style="1"/>
    <col min="10" max="10" width="23.26953125" style="1" customWidth="1"/>
    <col min="11" max="11" width="9.1796875" style="1"/>
    <col min="12" max="12" width="11.453125" style="1" customWidth="1"/>
    <col min="13" max="16384" width="9.1796875" style="1"/>
  </cols>
  <sheetData>
    <row r="1" spans="1:14" ht="15.5" x14ac:dyDescent="0.35">
      <c r="A1" s="48" t="s">
        <v>146</v>
      </c>
    </row>
    <row r="2" spans="1:14" ht="21" x14ac:dyDescent="0.5">
      <c r="A2" s="10"/>
      <c r="C2" s="22" t="s">
        <v>53</v>
      </c>
      <c r="D2" s="22" t="s">
        <v>54</v>
      </c>
      <c r="E2" s="22" t="s">
        <v>107</v>
      </c>
      <c r="F2" s="22" t="s">
        <v>110</v>
      </c>
      <c r="G2" s="22" t="s">
        <v>193</v>
      </c>
      <c r="H2" s="2" t="s">
        <v>8</v>
      </c>
      <c r="J2" s="2" t="s">
        <v>62</v>
      </c>
    </row>
    <row r="3" spans="1:14" x14ac:dyDescent="0.3">
      <c r="A3" s="19"/>
      <c r="B3" s="19"/>
      <c r="C3" s="26"/>
      <c r="D3" s="26"/>
      <c r="E3" s="26"/>
      <c r="F3" s="26"/>
      <c r="G3" s="26"/>
      <c r="H3" s="1" t="s">
        <v>52</v>
      </c>
      <c r="I3" s="7"/>
      <c r="J3" s="89" t="s">
        <v>59</v>
      </c>
      <c r="K3" s="90"/>
      <c r="L3" s="91"/>
      <c r="M3" s="140" t="s">
        <v>116</v>
      </c>
      <c r="N3" s="140" t="s">
        <v>130</v>
      </c>
    </row>
    <row r="4" spans="1:14" ht="15.5" x14ac:dyDescent="0.35">
      <c r="A4" s="27" t="s">
        <v>57</v>
      </c>
      <c r="B4" s="28"/>
      <c r="C4" s="21" t="str">
        <f>$C$2</f>
        <v>FY22</v>
      </c>
      <c r="D4" s="21" t="str">
        <f>$D$2</f>
        <v>FY23</v>
      </c>
      <c r="E4" s="21" t="str">
        <f>$E$2</f>
        <v>FY24</v>
      </c>
      <c r="F4" s="21" t="str">
        <f>$F$2</f>
        <v>FY25</v>
      </c>
      <c r="G4" s="21" t="str">
        <f>$G$2</f>
        <v>FY26</v>
      </c>
      <c r="H4" s="1" t="s">
        <v>51</v>
      </c>
      <c r="J4" s="92" t="s">
        <v>60</v>
      </c>
      <c r="K4" s="93"/>
      <c r="L4" s="94"/>
      <c r="M4" s="140" t="s">
        <v>117</v>
      </c>
      <c r="N4" s="140" t="s">
        <v>131</v>
      </c>
    </row>
    <row r="5" spans="1:14" ht="14.5" x14ac:dyDescent="0.35">
      <c r="A5" s="125" t="s">
        <v>40</v>
      </c>
      <c r="B5" s="126"/>
      <c r="C5" s="127">
        <f>SUM('SCH by year'!D36:D40,'SCH by year'!E36:E40)/2</f>
        <v>0</v>
      </c>
      <c r="D5" s="127">
        <f>SUM('SCH by year'!H36:H40,'SCH by year'!I36:I40)/2</f>
        <v>0</v>
      </c>
      <c r="E5" s="127">
        <f>SUM('SCH by year'!L36:L40,'SCH by year'!M36:M40)/2</f>
        <v>0</v>
      </c>
      <c r="F5" s="127">
        <f>SUM('SCH by year'!P36:P40,'SCH by year'!Q36:Q40)/2</f>
        <v>0</v>
      </c>
      <c r="G5" s="127">
        <f>SUM('SCH by year'!T36:T40,'SCH by year'!U36:U40)/2</f>
        <v>0</v>
      </c>
      <c r="H5" s="1" t="s">
        <v>147</v>
      </c>
      <c r="J5" s="129" t="s">
        <v>150</v>
      </c>
      <c r="K5" s="130"/>
      <c r="L5" s="131"/>
      <c r="N5" s="140" t="s">
        <v>132</v>
      </c>
    </row>
    <row r="6" spans="1:14" ht="14.5" x14ac:dyDescent="0.35">
      <c r="A6" s="125" t="s">
        <v>41</v>
      </c>
      <c r="B6" s="126"/>
      <c r="C6" s="127">
        <f>SUM('SCH by year'!D43:D47,'SCH by year'!E43:E47)/2</f>
        <v>0</v>
      </c>
      <c r="D6" s="127">
        <f>SUM('SCH by year'!H43:H47,'SCH by year'!I43:I47)/2</f>
        <v>0</v>
      </c>
      <c r="E6" s="127">
        <f>SUM('SCH by year'!L43:L47,'SCH by year'!M43:M47)/2</f>
        <v>0</v>
      </c>
      <c r="F6" s="127">
        <f>SUM('SCH by year'!P43:P47,'SCH by year'!Q43:Q47)/2</f>
        <v>0</v>
      </c>
      <c r="G6" s="127">
        <f>SUM('SCH by year'!T43:T47,'SCH by year'!U43:U47)/2</f>
        <v>0</v>
      </c>
      <c r="J6" s="95" t="s">
        <v>61</v>
      </c>
      <c r="K6" s="96"/>
      <c r="L6" s="97"/>
    </row>
    <row r="7" spans="1:14" x14ac:dyDescent="0.3">
      <c r="A7" s="79" t="s">
        <v>47</v>
      </c>
      <c r="B7" s="80"/>
      <c r="C7" s="75">
        <v>683</v>
      </c>
      <c r="D7" s="75">
        <v>683</v>
      </c>
      <c r="E7" s="75">
        <v>683</v>
      </c>
      <c r="F7" s="75">
        <v>683</v>
      </c>
      <c r="G7" s="75">
        <v>683</v>
      </c>
      <c r="H7" s="1" t="s">
        <v>194</v>
      </c>
    </row>
    <row r="8" spans="1:14" x14ac:dyDescent="0.3">
      <c r="A8" s="29" t="s">
        <v>48</v>
      </c>
      <c r="B8" s="47"/>
      <c r="C8" s="141">
        <v>0</v>
      </c>
      <c r="D8" s="146">
        <f>C8</f>
        <v>0</v>
      </c>
      <c r="E8" s="146">
        <f t="shared" ref="E8:G8" si="0">D8</f>
        <v>0</v>
      </c>
      <c r="F8" s="146">
        <f t="shared" si="0"/>
        <v>0</v>
      </c>
      <c r="G8" s="146">
        <f t="shared" si="0"/>
        <v>0</v>
      </c>
      <c r="H8" s="1" t="s">
        <v>101</v>
      </c>
    </row>
    <row r="9" spans="1:14" x14ac:dyDescent="0.3">
      <c r="A9" s="125" t="s">
        <v>78</v>
      </c>
      <c r="B9" s="128"/>
      <c r="C9" s="127">
        <f>SUMPRODUCT('SCH by year'!D52:E56,'SCH by year'!D36:E40)</f>
        <v>0</v>
      </c>
      <c r="D9" s="127">
        <f>SUMPRODUCT('SCH by year'!H52:I56,'SCH by year'!H36:I40)</f>
        <v>0</v>
      </c>
      <c r="E9" s="127">
        <f>SUMPRODUCT('SCH by year'!L52:M56,'SCH by year'!L36:M40)</f>
        <v>0</v>
      </c>
      <c r="F9" s="127">
        <f>SUMPRODUCT('SCH by year'!P52:Q56,'SCH by year'!P36:Q40)</f>
        <v>0</v>
      </c>
      <c r="G9" s="127">
        <f>SUMPRODUCT('SCH by year'!T52:U56,'SCH by year'!T36:U40)</f>
        <v>0</v>
      </c>
      <c r="H9" s="135" t="s">
        <v>102</v>
      </c>
    </row>
    <row r="10" spans="1:14" x14ac:dyDescent="0.3">
      <c r="A10" s="125" t="s">
        <v>79</v>
      </c>
      <c r="B10" s="128"/>
      <c r="C10" s="127">
        <f>SUMPRODUCT('SCH by year'!D43:E47,'SCH by year'!D52:E56)</f>
        <v>0</v>
      </c>
      <c r="D10" s="127">
        <f>SUMPRODUCT('SCH by year'!H43:I47,'SCH by year'!H52:I56)</f>
        <v>0</v>
      </c>
      <c r="E10" s="127">
        <f>SUMPRODUCT('SCH by year'!L43:M47,'SCH by year'!L52:M56)</f>
        <v>0</v>
      </c>
      <c r="F10" s="127">
        <f>SUMPRODUCT('SCH by year'!P43:Q47,'SCH by year'!P52:Q56)</f>
        <v>0</v>
      </c>
      <c r="G10" s="127">
        <f>SUMPRODUCT('SCH by year'!T43:U47,'SCH by year'!T52:U56)</f>
        <v>0</v>
      </c>
      <c r="H10" s="4" t="s">
        <v>135</v>
      </c>
    </row>
    <row r="11" spans="1:14" x14ac:dyDescent="0.3">
      <c r="A11" s="81" t="s">
        <v>120</v>
      </c>
      <c r="B11" s="82"/>
      <c r="C11" s="83">
        <f>((C7*C9)+(C8*C10))</f>
        <v>0</v>
      </c>
      <c r="D11" s="83">
        <f>((D7*D9)+(D8*D10))</f>
        <v>0</v>
      </c>
      <c r="E11" s="83">
        <f>((E7*E9)+(E8*E10))</f>
        <v>0</v>
      </c>
      <c r="F11" s="83">
        <f>((F7*F9)+(F8*F10))</f>
        <v>0</v>
      </c>
      <c r="G11" s="83">
        <f>((G7*G9)+(G8*G10))</f>
        <v>0</v>
      </c>
      <c r="H11" s="4"/>
      <c r="I11" s="1" t="s">
        <v>9</v>
      </c>
    </row>
    <row r="12" spans="1:14" ht="14.5" x14ac:dyDescent="0.35">
      <c r="A12" s="29"/>
      <c r="B12" s="30"/>
      <c r="C12" s="30"/>
      <c r="D12" s="30"/>
      <c r="E12" s="30"/>
      <c r="F12" s="30"/>
      <c r="G12" s="30"/>
    </row>
    <row r="13" spans="1:14" ht="14.5" x14ac:dyDescent="0.35">
      <c r="A13" s="29" t="s">
        <v>122</v>
      </c>
      <c r="B13" s="30"/>
      <c r="C13" s="35">
        <v>0</v>
      </c>
      <c r="D13" s="35">
        <v>0</v>
      </c>
      <c r="E13" s="35">
        <v>0</v>
      </c>
      <c r="F13" s="35">
        <v>0</v>
      </c>
      <c r="G13" s="35">
        <v>0</v>
      </c>
      <c r="H13" s="1" t="s">
        <v>136</v>
      </c>
    </row>
    <row r="14" spans="1:14" ht="14.5" x14ac:dyDescent="0.35">
      <c r="A14" s="79" t="s">
        <v>6</v>
      </c>
      <c r="B14" s="85"/>
      <c r="C14" s="75">
        <f>-C7*0.85</f>
        <v>-580.54999999999995</v>
      </c>
      <c r="D14" s="75">
        <f>-D7*0.85</f>
        <v>-580.54999999999995</v>
      </c>
      <c r="E14" s="75">
        <f>-E7*0.85</f>
        <v>-580.54999999999995</v>
      </c>
      <c r="F14" s="75">
        <f>-F7*0.85</f>
        <v>-580.54999999999995</v>
      </c>
      <c r="G14" s="75">
        <f>-G7*0.85</f>
        <v>-580.54999999999995</v>
      </c>
      <c r="H14" s="1" t="s">
        <v>137</v>
      </c>
    </row>
    <row r="15" spans="1:14" x14ac:dyDescent="0.3">
      <c r="A15" s="81" t="s">
        <v>0</v>
      </c>
      <c r="B15" s="82"/>
      <c r="C15" s="84">
        <f>+C13*C14</f>
        <v>0</v>
      </c>
      <c r="D15" s="84">
        <f>+D13*D14</f>
        <v>0</v>
      </c>
      <c r="E15" s="84">
        <f>+E13*E14</f>
        <v>0</v>
      </c>
      <c r="F15" s="84">
        <f>+F13*F14</f>
        <v>0</v>
      </c>
      <c r="G15" s="84">
        <f>+G13*G14</f>
        <v>0</v>
      </c>
    </row>
    <row r="16" spans="1:14" x14ac:dyDescent="0.3">
      <c r="A16" s="32"/>
      <c r="B16" s="33"/>
      <c r="C16" s="34"/>
      <c r="D16" s="34"/>
      <c r="E16" s="34"/>
      <c r="F16" s="34"/>
      <c r="G16" s="34"/>
    </row>
    <row r="17" spans="1:8" ht="15.5" x14ac:dyDescent="0.35">
      <c r="A17" s="27" t="s">
        <v>10</v>
      </c>
      <c r="B17" s="28"/>
      <c r="C17" s="21" t="str">
        <f>$C$2</f>
        <v>FY22</v>
      </c>
      <c r="D17" s="21" t="str">
        <f>$D$2</f>
        <v>FY23</v>
      </c>
      <c r="E17" s="21" t="str">
        <f>$E$2</f>
        <v>FY24</v>
      </c>
      <c r="F17" s="21" t="str">
        <f>$F$2</f>
        <v>FY25</v>
      </c>
      <c r="G17" s="21" t="str">
        <f>$G$2</f>
        <v>FY26</v>
      </c>
    </row>
    <row r="18" spans="1:8" ht="15.5" x14ac:dyDescent="0.35">
      <c r="A18" s="142" t="s">
        <v>133</v>
      </c>
      <c r="B18" s="28" t="s">
        <v>130</v>
      </c>
      <c r="C18" s="21"/>
      <c r="D18" s="21"/>
      <c r="E18" s="21"/>
      <c r="F18" s="21"/>
      <c r="G18" s="21"/>
      <c r="H18" s="1" t="s">
        <v>145</v>
      </c>
    </row>
    <row r="19" spans="1:8" ht="14.5" x14ac:dyDescent="0.35">
      <c r="A19" s="125" t="s">
        <v>44</v>
      </c>
      <c r="B19" s="126"/>
      <c r="C19" s="127">
        <f>SUM('SCH by year'!C36:C40)</f>
        <v>0</v>
      </c>
      <c r="D19" s="127">
        <f>SUM('SCH by year'!G36:G40)</f>
        <v>0</v>
      </c>
      <c r="E19" s="127">
        <f>SUM('SCH by year'!K36:K40)</f>
        <v>0</v>
      </c>
      <c r="F19" s="127">
        <f>SUM('SCH by year'!O36:O40)</f>
        <v>0</v>
      </c>
      <c r="G19" s="127">
        <f>SUM('SCH by year'!S36:S40)</f>
        <v>0</v>
      </c>
      <c r="H19" s="1" t="s">
        <v>138</v>
      </c>
    </row>
    <row r="20" spans="1:8" ht="14.5" x14ac:dyDescent="0.35">
      <c r="A20" s="125" t="s">
        <v>45</v>
      </c>
      <c r="B20" s="126"/>
      <c r="C20" s="127">
        <f>SUM('SCH by year'!C43:C47)</f>
        <v>0</v>
      </c>
      <c r="D20" s="127">
        <f>SUM('SCH by year'!G43:G47)</f>
        <v>0</v>
      </c>
      <c r="E20" s="127">
        <f>SUM('SCH by year'!K43:K47)</f>
        <v>0</v>
      </c>
      <c r="F20" s="127">
        <f>SUM('SCH by year'!O43:O47)</f>
        <v>0</v>
      </c>
      <c r="G20" s="127">
        <f>SUM('SCH by year'!S43:S47)</f>
        <v>0</v>
      </c>
    </row>
    <row r="21" spans="1:8" ht="14.5" x14ac:dyDescent="0.35">
      <c r="A21" s="125" t="s">
        <v>42</v>
      </c>
      <c r="B21" s="126"/>
      <c r="C21" s="143">
        <f>IF($B18="None",C7,0.7*C7)</f>
        <v>478.09999999999997</v>
      </c>
      <c r="D21" s="143">
        <f t="shared" ref="D21:G21" si="1">IF($B18="None",D7,0.7*D7)</f>
        <v>478.09999999999997</v>
      </c>
      <c r="E21" s="143">
        <f t="shared" si="1"/>
        <v>478.09999999999997</v>
      </c>
      <c r="F21" s="143">
        <f t="shared" si="1"/>
        <v>478.09999999999997</v>
      </c>
      <c r="G21" s="143">
        <f t="shared" si="1"/>
        <v>478.09999999999997</v>
      </c>
      <c r="H21" s="1" t="s">
        <v>175</v>
      </c>
    </row>
    <row r="22" spans="1:8" ht="14.5" x14ac:dyDescent="0.35">
      <c r="A22" s="125" t="s">
        <v>43</v>
      </c>
      <c r="B22" s="126"/>
      <c r="C22" s="143">
        <f>IF($B18="All",0.7*C8,C8)</f>
        <v>0</v>
      </c>
      <c r="D22" s="143">
        <f t="shared" ref="D22:G22" si="2">IF($B18="All",0.7*D8,D8)</f>
        <v>0</v>
      </c>
      <c r="E22" s="143">
        <f t="shared" si="2"/>
        <v>0</v>
      </c>
      <c r="F22" s="143">
        <f t="shared" si="2"/>
        <v>0</v>
      </c>
      <c r="G22" s="143">
        <f t="shared" si="2"/>
        <v>0</v>
      </c>
      <c r="H22" s="1" t="s">
        <v>176</v>
      </c>
    </row>
    <row r="23" spans="1:8" x14ac:dyDescent="0.3">
      <c r="A23" s="125" t="s">
        <v>89</v>
      </c>
      <c r="B23" s="128"/>
      <c r="C23" s="127">
        <f>SUMPRODUCT('SCH by year'!C52:C56,'SCH by year'!C36:C40)+SUMPRODUCT('SCH by year'!F52:F56,'SCH by year'!F36:F40)</f>
        <v>0</v>
      </c>
      <c r="D23" s="127">
        <f>SUMPRODUCT('SCH by year'!G52:G56,'SCH by year'!G36:G40)+SUMPRODUCT('SCH by year'!J52:J56,'SCH by year'!J36:J40)</f>
        <v>0</v>
      </c>
      <c r="E23" s="127">
        <f>SUMPRODUCT('SCH by year'!K52:K56,'SCH by year'!K36:K40)+SUMPRODUCT('SCH by year'!N52:N56,'SCH by year'!N36:N40)</f>
        <v>0</v>
      </c>
      <c r="F23" s="127">
        <f>SUMPRODUCT('SCH by year'!O52:O56,'SCH by year'!O36:O40)+SUMPRODUCT('SCH by year'!R52:R56,'SCH by year'!R36:R40)</f>
        <v>0</v>
      </c>
      <c r="G23" s="127">
        <f>SUMPRODUCT('SCH by year'!S52:S56,'SCH by year'!S36:S40)+SUMPRODUCT('SCH by year'!V52:V56,'SCH by year'!V36:V40)</f>
        <v>0</v>
      </c>
      <c r="H23" s="4" t="s">
        <v>135</v>
      </c>
    </row>
    <row r="24" spans="1:8" x14ac:dyDescent="0.3">
      <c r="A24" s="125" t="s">
        <v>90</v>
      </c>
      <c r="B24" s="128"/>
      <c r="C24" s="127">
        <f>SUMPRODUCT('SCH by year'!C43:C47,'SCH by year'!C52:C56)+SUMPRODUCT('SCH by year'!F43:F47,'SCH by year'!F52:F56)</f>
        <v>0</v>
      </c>
      <c r="D24" s="127">
        <f>SUMPRODUCT('SCH by year'!G43:G47,'SCH by year'!G52:G56)+SUMPRODUCT('SCH by year'!J43:J47,'SCH by year'!J52:J56)</f>
        <v>0</v>
      </c>
      <c r="E24" s="127">
        <f>SUMPRODUCT('SCH by year'!K43:K47,'SCH by year'!K52:K56)+SUMPRODUCT('SCH by year'!N43:N47,'SCH by year'!N52:N56)</f>
        <v>0</v>
      </c>
      <c r="F24" s="127">
        <f>SUMPRODUCT('SCH by year'!O43:O47,'SCH by year'!O52:O56)+SUMPRODUCT('SCH by year'!R43:R47,'SCH by year'!R52:R56)</f>
        <v>0</v>
      </c>
      <c r="G24" s="127">
        <f>SUMPRODUCT('SCH by year'!S43:S47,'SCH by year'!S52:S56)+SUMPRODUCT('SCH by year'!V43:V47,'SCH by year'!V52:V56)</f>
        <v>0</v>
      </c>
    </row>
    <row r="25" spans="1:8" x14ac:dyDescent="0.3">
      <c r="A25" s="81" t="s">
        <v>121</v>
      </c>
      <c r="B25" s="82"/>
      <c r="C25" s="84">
        <f>((C21*SUMPRODUCT('SCH by year'!C36:C40,'SCH by year'!C52:C56))+(C22*SUMPRODUCT('SCH by year'!C43:C47,'SCH by year'!C52:C56)))+C21*SUMPRODUCT('SCH by year'!F36:F40,'SCH by year'!F52:F56)+C22*SUMPRODUCT('SCH by year'!F43:F47,'SCH by year'!F52:F56)</f>
        <v>0</v>
      </c>
      <c r="D25" s="83">
        <f>((C21*SUMPRODUCT('SCH by year'!G36:G40,'SCH by year'!G52:G56))+(C22*SUMPRODUCT('SCH by year'!G43:G47,'SCH by year'!G52:G56)))+D21*SUMPRODUCT('SCH by year'!J36:J40,'SCH by year'!J52:J56)+D22*SUMPRODUCT('SCH by year'!J43:J47,'SCH by year'!J52:J56)</f>
        <v>0</v>
      </c>
      <c r="E25" s="83">
        <f>((D21*SUMPRODUCT('SCH by year'!K36:K40,'SCH by year'!K52:K56))+(D22*SUMPRODUCT('SCH by year'!K43:K47,'SCH by year'!K52:K56)))+E21*SUMPRODUCT('SCH by year'!N36:N40,'SCH by year'!N52:N56)+E22*SUMPRODUCT('SCH by year'!N43:N47,'SCH by year'!N52:N56)</f>
        <v>0</v>
      </c>
      <c r="F25" s="83">
        <f>((E21*SUMPRODUCT('SCH by year'!O36:O40,'SCH by year'!O52:O56))+(E22*SUMPRODUCT('SCH by year'!O43:O47,'SCH by year'!O52:O56)))+F21*SUMPRODUCT('SCH by year'!R36:R40,'SCH by year'!R52:R56)+F22*SUMPRODUCT('SCH by year'!R43:R47,'SCH by year'!R52:R56)</f>
        <v>0</v>
      </c>
      <c r="G25" s="83">
        <f>((F21*SUMPRODUCT('SCH by year'!S36:S40,'SCH by year'!S52:S56))+(F22*SUMPRODUCT('SCH by year'!S43:S47,'SCH by year'!S52:S56)))+G21*SUMPRODUCT('SCH by year'!V36:V40,'SCH by year'!V52:V56)+G22*SUMPRODUCT('SCH by year'!V43:V47,'SCH by year'!V52:V56)</f>
        <v>0</v>
      </c>
    </row>
    <row r="26" spans="1:8" ht="14.5" x14ac:dyDescent="0.35">
      <c r="A26" s="29"/>
      <c r="B26" s="30"/>
      <c r="C26" s="31"/>
      <c r="D26" s="31"/>
      <c r="E26" s="133"/>
      <c r="F26" s="133"/>
      <c r="G26" s="133"/>
    </row>
    <row r="27" spans="1:8" ht="14.5" x14ac:dyDescent="0.35">
      <c r="A27" s="29" t="s">
        <v>123</v>
      </c>
      <c r="B27" s="30"/>
      <c r="C27" s="35">
        <v>0</v>
      </c>
      <c r="D27" s="35">
        <v>0</v>
      </c>
      <c r="E27" s="132">
        <v>0</v>
      </c>
      <c r="F27" s="132">
        <v>0</v>
      </c>
      <c r="G27" s="132">
        <v>0</v>
      </c>
      <c r="H27" s="1" t="s">
        <v>136</v>
      </c>
    </row>
    <row r="28" spans="1:8" ht="14.5" x14ac:dyDescent="0.35">
      <c r="A28" s="79" t="s">
        <v>6</v>
      </c>
      <c r="B28" s="85"/>
      <c r="C28" s="75">
        <f>-0.85*'Program Name  IBB BUD_NoVTR'!C20:G20</f>
        <v>-406.38499999999993</v>
      </c>
      <c r="D28" s="75">
        <f>-0.85*'Program Name  IBB BUD_NoVTR'!D20:H20</f>
        <v>-406.38499999999993</v>
      </c>
      <c r="E28" s="75">
        <f>-0.85*'Program Name  IBB BUD_NoVTR'!E20:I20</f>
        <v>-406.38499999999993</v>
      </c>
      <c r="F28" s="75">
        <f>-0.85*'Program Name  IBB BUD_NoVTR'!F20:J20</f>
        <v>-406.38499999999993</v>
      </c>
      <c r="G28" s="75">
        <f>-0.85*'Program Name  IBB BUD_NoVTR'!G20:K20</f>
        <v>-406.38499999999993</v>
      </c>
      <c r="H28" s="1" t="s">
        <v>137</v>
      </c>
    </row>
    <row r="29" spans="1:8" x14ac:dyDescent="0.3">
      <c r="A29" s="81" t="s">
        <v>0</v>
      </c>
      <c r="B29" s="82"/>
      <c r="C29" s="84">
        <f>+C27*C28</f>
        <v>0</v>
      </c>
      <c r="D29" s="84">
        <f>+D27*D28</f>
        <v>0</v>
      </c>
      <c r="E29" s="86">
        <f>+E27*E28</f>
        <v>0</v>
      </c>
      <c r="F29" s="86">
        <f>+F27*F28</f>
        <v>0</v>
      </c>
      <c r="G29" s="86">
        <f>+G27*G28</f>
        <v>0</v>
      </c>
    </row>
    <row r="30" spans="1:8" x14ac:dyDescent="0.3">
      <c r="A30" s="19"/>
      <c r="B30" s="19"/>
      <c r="C30" s="26"/>
      <c r="D30" s="26"/>
      <c r="E30" s="26"/>
      <c r="F30" s="26"/>
      <c r="G30" s="26"/>
    </row>
    <row r="31" spans="1:8" ht="15.5" x14ac:dyDescent="0.35">
      <c r="A31" s="27" t="s">
        <v>139</v>
      </c>
      <c r="B31" s="19"/>
      <c r="C31" s="26"/>
      <c r="D31" s="26"/>
      <c r="E31" s="26"/>
      <c r="F31" s="26"/>
      <c r="G31" s="26"/>
      <c r="H31" s="1" t="s">
        <v>149</v>
      </c>
    </row>
    <row r="32" spans="1:8" x14ac:dyDescent="0.3">
      <c r="A32" s="136" t="s">
        <v>115</v>
      </c>
      <c r="B32" s="136" t="s">
        <v>117</v>
      </c>
      <c r="C32" s="26"/>
      <c r="D32" s="26"/>
      <c r="E32" s="26"/>
      <c r="F32" s="26"/>
      <c r="G32" s="26"/>
      <c r="H32" s="138" t="s">
        <v>140</v>
      </c>
    </row>
    <row r="33" spans="1:12" x14ac:dyDescent="0.3">
      <c r="A33" s="136" t="s">
        <v>118</v>
      </c>
      <c r="B33" s="19">
        <v>10</v>
      </c>
      <c r="D33" s="26"/>
      <c r="E33" s="26"/>
      <c r="F33" s="26"/>
      <c r="G33" s="26"/>
      <c r="H33" s="138" t="s">
        <v>141</v>
      </c>
    </row>
    <row r="34" spans="1:12" x14ac:dyDescent="0.3">
      <c r="A34" s="88" t="s">
        <v>151</v>
      </c>
      <c r="B34" s="88"/>
      <c r="C34" s="137">
        <f>SUM(C35:C36)</f>
        <v>0</v>
      </c>
      <c r="D34" s="137">
        <f>SUM(D35:D36)</f>
        <v>0</v>
      </c>
      <c r="E34" s="137">
        <f>SUM(E35:E36)</f>
        <v>0</v>
      </c>
      <c r="F34" s="137">
        <f>SUM(F35:F36)</f>
        <v>0</v>
      </c>
      <c r="G34" s="137">
        <f>SUM(G35:G36)</f>
        <v>0</v>
      </c>
      <c r="H34" s="1" t="s">
        <v>156</v>
      </c>
    </row>
    <row r="35" spans="1:12" x14ac:dyDescent="0.3">
      <c r="A35" s="136" t="s">
        <v>152</v>
      </c>
      <c r="B35" s="19"/>
      <c r="C35" s="26">
        <v>0</v>
      </c>
      <c r="D35" s="26">
        <v>0</v>
      </c>
      <c r="E35" s="26">
        <v>0</v>
      </c>
      <c r="F35" s="26">
        <v>0</v>
      </c>
      <c r="G35" s="26">
        <v>0</v>
      </c>
      <c r="H35" s="1" t="s">
        <v>126</v>
      </c>
    </row>
    <row r="36" spans="1:12" x14ac:dyDescent="0.3">
      <c r="A36" s="136" t="s">
        <v>153</v>
      </c>
      <c r="B36" s="19"/>
      <c r="C36" s="26">
        <v>0</v>
      </c>
      <c r="D36" s="26">
        <v>0</v>
      </c>
      <c r="E36" s="26">
        <v>0</v>
      </c>
      <c r="F36" s="26">
        <v>0</v>
      </c>
      <c r="G36" s="26">
        <v>0</v>
      </c>
      <c r="H36" s="1" t="s">
        <v>154</v>
      </c>
    </row>
    <row r="37" spans="1:12" x14ac:dyDescent="0.3">
      <c r="A37" s="88" t="s">
        <v>177</v>
      </c>
      <c r="B37" s="88"/>
      <c r="C37" s="137">
        <f>SUM(C38:C39)</f>
        <v>0</v>
      </c>
      <c r="D37" s="137">
        <f>SUM(D38:D39)</f>
        <v>0</v>
      </c>
      <c r="E37" s="137">
        <f>SUM(E38:E39)</f>
        <v>0</v>
      </c>
      <c r="F37" s="137">
        <f>SUM(F38:F39)</f>
        <v>0</v>
      </c>
      <c r="G37" s="137">
        <f>SUM(G38:G39)</f>
        <v>0</v>
      </c>
      <c r="H37" s="1" t="s">
        <v>157</v>
      </c>
    </row>
    <row r="38" spans="1:12" x14ac:dyDescent="0.3">
      <c r="A38" s="136" t="s">
        <v>152</v>
      </c>
      <c r="B38" s="19"/>
      <c r="C38" s="26">
        <v>0</v>
      </c>
      <c r="D38" s="26">
        <v>0</v>
      </c>
      <c r="E38" s="26">
        <v>0</v>
      </c>
      <c r="F38" s="26">
        <v>0</v>
      </c>
      <c r="G38" s="26">
        <v>0</v>
      </c>
      <c r="H38" s="1" t="s">
        <v>127</v>
      </c>
    </row>
    <row r="39" spans="1:12" x14ac:dyDescent="0.3">
      <c r="A39" s="136" t="s">
        <v>153</v>
      </c>
      <c r="B39" s="19"/>
      <c r="C39" s="26">
        <v>0</v>
      </c>
      <c r="D39" s="26">
        <v>0</v>
      </c>
      <c r="E39" s="26">
        <v>0</v>
      </c>
      <c r="F39" s="26">
        <v>0</v>
      </c>
      <c r="G39" s="26">
        <v>0</v>
      </c>
      <c r="H39" s="1" t="s">
        <v>154</v>
      </c>
    </row>
    <row r="40" spans="1:12" x14ac:dyDescent="0.3">
      <c r="A40" s="136"/>
      <c r="B40" s="19"/>
      <c r="C40" s="26"/>
      <c r="D40" s="26"/>
      <c r="E40" s="26"/>
      <c r="F40" s="26"/>
      <c r="G40" s="26"/>
    </row>
    <row r="41" spans="1:12" x14ac:dyDescent="0.3">
      <c r="A41" s="125" t="s">
        <v>97</v>
      </c>
      <c r="B41" s="139"/>
      <c r="C41" s="127">
        <f>C34*18+C37*12</f>
        <v>0</v>
      </c>
      <c r="D41" s="127">
        <f>D34*18+D37*12</f>
        <v>0</v>
      </c>
      <c r="E41" s="127">
        <f>E34*18+E37*12</f>
        <v>0</v>
      </c>
      <c r="F41" s="127">
        <f>F34*18+F37*12</f>
        <v>0</v>
      </c>
      <c r="G41" s="127">
        <f>G34*18+G37*12</f>
        <v>0</v>
      </c>
      <c r="H41" s="1" t="s">
        <v>114</v>
      </c>
    </row>
    <row r="42" spans="1:12" x14ac:dyDescent="0.3">
      <c r="A42" s="125" t="s">
        <v>98</v>
      </c>
      <c r="B42" s="139"/>
      <c r="C42" s="127">
        <f>IF($B32="Y",C34*5,0)</f>
        <v>0</v>
      </c>
      <c r="D42" s="127">
        <f t="shared" ref="D42:G42" si="3">IF($B32="Y",D34*5,0)</f>
        <v>0</v>
      </c>
      <c r="E42" s="127">
        <f t="shared" si="3"/>
        <v>0</v>
      </c>
      <c r="F42" s="127">
        <f t="shared" si="3"/>
        <v>0</v>
      </c>
      <c r="G42" s="127">
        <f t="shared" si="3"/>
        <v>0</v>
      </c>
    </row>
    <row r="43" spans="1:12" x14ac:dyDescent="0.3">
      <c r="A43" s="81" t="s">
        <v>143</v>
      </c>
      <c r="B43" s="82"/>
      <c r="C43" s="84">
        <f>-(IFERROR(C11*C41/SUM(C9:C10),0)+IFERROR(C24*C42/SUM(C22:C23),0))</f>
        <v>0</v>
      </c>
      <c r="D43" s="84">
        <f t="shared" ref="D43:G43" si="4">-(IFERROR(D11*D41/SUM(D9:D10),0)+IFERROR(D24*D42/SUM(D22:D23),0))</f>
        <v>0</v>
      </c>
      <c r="E43" s="84">
        <f t="shared" si="4"/>
        <v>0</v>
      </c>
      <c r="F43" s="84">
        <f t="shared" si="4"/>
        <v>0</v>
      </c>
      <c r="G43" s="84">
        <f t="shared" si="4"/>
        <v>0</v>
      </c>
    </row>
    <row r="44" spans="1:12" x14ac:dyDescent="0.3">
      <c r="A44" s="125" t="s">
        <v>100</v>
      </c>
      <c r="B44" s="139"/>
      <c r="C44" s="127">
        <f>C36*$B$33+C39*$B$33</f>
        <v>0</v>
      </c>
      <c r="D44" s="127">
        <f>D36*$B$33+D39*$B$33</f>
        <v>0</v>
      </c>
      <c r="E44" s="127">
        <f>E36*$B$33+E39*$B$33</f>
        <v>0</v>
      </c>
      <c r="F44" s="127">
        <f>F36*$B$33+F39*$B$33</f>
        <v>0</v>
      </c>
      <c r="G44" s="127">
        <f>G36*$B$33+G39*$B$33</f>
        <v>0</v>
      </c>
    </row>
    <row r="45" spans="1:12" x14ac:dyDescent="0.3">
      <c r="A45" s="81" t="s">
        <v>155</v>
      </c>
      <c r="B45" s="82"/>
      <c r="C45" s="84">
        <f>C44*C7</f>
        <v>0</v>
      </c>
      <c r="D45" s="84">
        <f>D44*D7</f>
        <v>0</v>
      </c>
      <c r="E45" s="84">
        <f>E44*E7</f>
        <v>0</v>
      </c>
      <c r="F45" s="84">
        <f>F44*F7</f>
        <v>0</v>
      </c>
      <c r="G45" s="84">
        <f>G44*G7</f>
        <v>0</v>
      </c>
    </row>
    <row r="46" spans="1:12" x14ac:dyDescent="0.3">
      <c r="A46" s="19"/>
      <c r="B46" s="19"/>
      <c r="C46" s="26"/>
      <c r="D46" s="26"/>
      <c r="E46" s="26"/>
      <c r="F46" s="26"/>
      <c r="G46" s="26"/>
    </row>
    <row r="47" spans="1:12" s="19" customFormat="1" ht="15.5" x14ac:dyDescent="0.35">
      <c r="A47" s="27" t="s">
        <v>144</v>
      </c>
      <c r="B47" s="28"/>
      <c r="C47" s="21" t="str">
        <f>$C$2</f>
        <v>FY22</v>
      </c>
      <c r="D47" s="21" t="str">
        <f>$D$2</f>
        <v>FY23</v>
      </c>
      <c r="E47" s="21" t="str">
        <f>$E$2</f>
        <v>FY24</v>
      </c>
      <c r="F47" s="21" t="str">
        <f>$F$2</f>
        <v>FY25</v>
      </c>
      <c r="G47" s="21" t="str">
        <f>$G$2</f>
        <v>FY26</v>
      </c>
      <c r="H47" s="1"/>
      <c r="J47" s="1"/>
      <c r="K47" s="1"/>
      <c r="L47" s="1"/>
    </row>
    <row r="48" spans="1:12" s="19" customFormat="1" x14ac:dyDescent="0.3">
      <c r="A48" s="74" t="s">
        <v>142</v>
      </c>
      <c r="B48" s="33"/>
      <c r="C48" s="31">
        <v>0</v>
      </c>
      <c r="D48" s="31">
        <v>0</v>
      </c>
      <c r="E48" s="31">
        <v>0</v>
      </c>
      <c r="F48" s="31">
        <v>0</v>
      </c>
      <c r="G48" s="31">
        <v>0</v>
      </c>
      <c r="H48" s="19" t="s">
        <v>158</v>
      </c>
      <c r="J48" s="1"/>
      <c r="K48" s="1"/>
      <c r="L48" s="1"/>
    </row>
    <row r="49" spans="1:12" s="19" customFormat="1" x14ac:dyDescent="0.3">
      <c r="A49" s="74" t="s">
        <v>99</v>
      </c>
      <c r="B49" s="33"/>
      <c r="C49" s="31">
        <v>0</v>
      </c>
      <c r="D49" s="31">
        <v>0</v>
      </c>
      <c r="E49" s="31">
        <v>0</v>
      </c>
      <c r="F49" s="31">
        <v>0</v>
      </c>
      <c r="G49" s="31">
        <v>0</v>
      </c>
      <c r="H49" s="19" t="s">
        <v>159</v>
      </c>
    </row>
    <row r="50" spans="1:12" s="19" customFormat="1" ht="11.25" customHeight="1" x14ac:dyDescent="0.3">
      <c r="A50" s="81" t="s">
        <v>56</v>
      </c>
      <c r="B50" s="82"/>
      <c r="C50" s="84">
        <f>-C48</f>
        <v>0</v>
      </c>
      <c r="D50" s="84">
        <f t="shared" ref="D50:G50" si="5">-D48</f>
        <v>0</v>
      </c>
      <c r="E50" s="84">
        <f t="shared" si="5"/>
        <v>0</v>
      </c>
      <c r="F50" s="84">
        <f t="shared" si="5"/>
        <v>0</v>
      </c>
      <c r="G50" s="84">
        <f t="shared" si="5"/>
        <v>0</v>
      </c>
    </row>
    <row r="51" spans="1:12" x14ac:dyDescent="0.3">
      <c r="A51" s="32"/>
      <c r="B51" s="33"/>
      <c r="C51" s="36"/>
      <c r="D51" s="36"/>
      <c r="E51" s="36"/>
      <c r="F51" s="36"/>
      <c r="G51" s="36"/>
      <c r="H51" s="19"/>
      <c r="J51" s="19"/>
      <c r="K51" s="19"/>
      <c r="L51" s="19"/>
    </row>
    <row r="52" spans="1:12" s="7" customFormat="1" x14ac:dyDescent="0.3">
      <c r="A52" s="32"/>
      <c r="B52" s="33"/>
      <c r="C52" s="34"/>
      <c r="D52" s="34"/>
      <c r="E52" s="34"/>
      <c r="F52" s="34"/>
      <c r="G52" s="34"/>
      <c r="H52" s="1"/>
      <c r="J52" s="1"/>
      <c r="K52" s="1"/>
      <c r="L52" s="1"/>
    </row>
    <row r="53" spans="1:12" ht="15.5" x14ac:dyDescent="0.35">
      <c r="A53" s="117" t="s">
        <v>11</v>
      </c>
      <c r="B53" s="33"/>
      <c r="C53" s="34">
        <v>0</v>
      </c>
      <c r="D53" s="34">
        <v>0</v>
      </c>
      <c r="E53" s="34">
        <v>0</v>
      </c>
      <c r="F53" s="34">
        <v>0</v>
      </c>
      <c r="G53" s="34">
        <v>0</v>
      </c>
      <c r="H53" s="7" t="s">
        <v>80</v>
      </c>
      <c r="J53" s="7"/>
      <c r="K53" s="7"/>
      <c r="L53" s="7"/>
    </row>
    <row r="54" spans="1:12" s="7" customFormat="1" x14ac:dyDescent="0.3">
      <c r="A54" s="81" t="s">
        <v>11</v>
      </c>
      <c r="B54" s="82"/>
      <c r="C54" s="84">
        <f>C53*(C5+C6)</f>
        <v>0</v>
      </c>
      <c r="D54" s="84">
        <f t="shared" ref="D54:G54" si="6">D53*(D5+D6)</f>
        <v>0</v>
      </c>
      <c r="E54" s="84">
        <f t="shared" si="6"/>
        <v>0</v>
      </c>
      <c r="F54" s="84">
        <f t="shared" si="6"/>
        <v>0</v>
      </c>
      <c r="G54" s="84">
        <f t="shared" si="6"/>
        <v>0</v>
      </c>
      <c r="H54" s="1" t="s">
        <v>81</v>
      </c>
      <c r="J54" s="1"/>
      <c r="K54" s="1"/>
      <c r="L54" s="1"/>
    </row>
    <row r="55" spans="1:12" ht="15.5" x14ac:dyDescent="0.35">
      <c r="A55" s="27"/>
      <c r="B55" s="33"/>
      <c r="C55" s="34"/>
      <c r="D55" s="34"/>
      <c r="E55" s="34"/>
      <c r="F55" s="34"/>
      <c r="G55" s="34"/>
      <c r="H55" s="7"/>
    </row>
    <row r="56" spans="1:12" ht="16" thickBot="1" x14ac:dyDescent="0.4">
      <c r="A56" s="98" t="s">
        <v>1</v>
      </c>
      <c r="B56" s="99"/>
      <c r="C56" s="100">
        <f>(C11+C15+C50+C25+C29+C54+C43+C45)</f>
        <v>0</v>
      </c>
      <c r="D56" s="100">
        <f t="shared" ref="D56:G56" si="7">(D11+D15+D50+D25+D29+D54+D43+D45)</f>
        <v>0</v>
      </c>
      <c r="E56" s="100">
        <f t="shared" si="7"/>
        <v>0</v>
      </c>
      <c r="F56" s="100">
        <f t="shared" si="7"/>
        <v>0</v>
      </c>
      <c r="G56" s="100">
        <f t="shared" si="7"/>
        <v>0</v>
      </c>
    </row>
    <row r="57" spans="1:12" ht="16" thickTop="1" x14ac:dyDescent="0.35">
      <c r="A57" s="20"/>
      <c r="B57" s="37"/>
      <c r="C57" s="38"/>
      <c r="D57" s="38"/>
      <c r="E57" s="38"/>
      <c r="F57" s="38"/>
      <c r="G57" s="38"/>
    </row>
    <row r="58" spans="1:12" ht="12.75" customHeight="1" x14ac:dyDescent="0.35">
      <c r="A58" s="20" t="s">
        <v>12</v>
      </c>
      <c r="B58" s="37"/>
      <c r="C58" s="21" t="str">
        <f>$C$2</f>
        <v>FY22</v>
      </c>
      <c r="D58" s="21" t="str">
        <f>$D$2</f>
        <v>FY23</v>
      </c>
      <c r="E58" s="21" t="str">
        <f>$E$2</f>
        <v>FY24</v>
      </c>
      <c r="F58" s="21" t="str">
        <f>$F$2</f>
        <v>FY25</v>
      </c>
      <c r="G58" s="21" t="str">
        <f>$G$2</f>
        <v>FY26</v>
      </c>
    </row>
    <row r="59" spans="1:12" x14ac:dyDescent="0.3">
      <c r="A59" s="23" t="s">
        <v>195</v>
      </c>
      <c r="B59" s="19"/>
      <c r="C59" s="39">
        <v>0</v>
      </c>
      <c r="D59" s="39">
        <f t="shared" ref="D59:G60" si="8">C59*1.02</f>
        <v>0</v>
      </c>
      <c r="E59" s="39">
        <f t="shared" si="8"/>
        <v>0</v>
      </c>
      <c r="F59" s="39">
        <f t="shared" si="8"/>
        <v>0</v>
      </c>
      <c r="G59" s="39">
        <f t="shared" si="8"/>
        <v>0</v>
      </c>
      <c r="H59" s="163" t="s">
        <v>128</v>
      </c>
    </row>
    <row r="60" spans="1:12" x14ac:dyDescent="0.3">
      <c r="A60" s="23" t="s">
        <v>46</v>
      </c>
      <c r="B60" s="19"/>
      <c r="C60" s="39">
        <v>0</v>
      </c>
      <c r="D60" s="39">
        <f t="shared" si="8"/>
        <v>0</v>
      </c>
      <c r="E60" s="39">
        <f t="shared" si="8"/>
        <v>0</v>
      </c>
      <c r="F60" s="39">
        <f t="shared" si="8"/>
        <v>0</v>
      </c>
      <c r="G60" s="39">
        <f t="shared" si="8"/>
        <v>0</v>
      </c>
      <c r="H60" s="163"/>
    </row>
    <row r="61" spans="1:12" x14ac:dyDescent="0.3">
      <c r="A61" s="115" t="s">
        <v>13</v>
      </c>
      <c r="B61" s="88"/>
      <c r="C61" s="134">
        <f>SUM(C59:C60)</f>
        <v>0</v>
      </c>
      <c r="D61" s="134">
        <f>SUM(D59:D60)</f>
        <v>0</v>
      </c>
      <c r="E61" s="134">
        <f>SUM(E59:E60)</f>
        <v>0</v>
      </c>
      <c r="F61" s="134">
        <f>SUM(F59:F60)</f>
        <v>0</v>
      </c>
      <c r="G61" s="134">
        <f>SUM(G59:G60)</f>
        <v>0</v>
      </c>
    </row>
    <row r="62" spans="1:12" x14ac:dyDescent="0.3">
      <c r="A62" s="111" t="s">
        <v>14</v>
      </c>
      <c r="B62" s="87"/>
      <c r="C62" s="76">
        <v>0.46600000000000003</v>
      </c>
      <c r="D62" s="76">
        <v>0.46600000000000003</v>
      </c>
      <c r="E62" s="76">
        <v>0.46600000000000003</v>
      </c>
      <c r="F62" s="76">
        <v>0.46600000000000003</v>
      </c>
      <c r="G62" s="76">
        <v>0.46600000000000003</v>
      </c>
      <c r="H62" s="1" t="s">
        <v>113</v>
      </c>
    </row>
    <row r="63" spans="1:12" x14ac:dyDescent="0.3">
      <c r="A63" s="109" t="s">
        <v>58</v>
      </c>
      <c r="B63" s="105"/>
      <c r="C63" s="110">
        <f>C61*1*(1+C62)</f>
        <v>0</v>
      </c>
      <c r="D63" s="110">
        <f>D61*1*(1+D62)</f>
        <v>0</v>
      </c>
      <c r="E63" s="110">
        <f>E61*1*(1+E62)</f>
        <v>0</v>
      </c>
      <c r="F63" s="110">
        <f>F61*1*(1+F62)</f>
        <v>0</v>
      </c>
      <c r="G63" s="110">
        <f>G61*1*(1+G62)</f>
        <v>0</v>
      </c>
    </row>
    <row r="64" spans="1:12" ht="12.75" customHeight="1" x14ac:dyDescent="0.3">
      <c r="A64" s="19"/>
      <c r="B64" s="19"/>
      <c r="C64" s="24"/>
      <c r="D64" s="24"/>
      <c r="E64" s="24"/>
      <c r="F64" s="24"/>
      <c r="G64" s="24"/>
    </row>
    <row r="65" spans="1:8" x14ac:dyDescent="0.3">
      <c r="A65" s="23" t="s">
        <v>196</v>
      </c>
      <c r="B65" s="19"/>
      <c r="C65" s="39">
        <v>0</v>
      </c>
      <c r="D65" s="39">
        <f t="shared" ref="D65:G65" si="9">C65*1.02</f>
        <v>0</v>
      </c>
      <c r="E65" s="39">
        <f t="shared" si="9"/>
        <v>0</v>
      </c>
      <c r="F65" s="39">
        <f t="shared" si="9"/>
        <v>0</v>
      </c>
      <c r="G65" s="39">
        <f t="shared" si="9"/>
        <v>0</v>
      </c>
      <c r="H65" s="163" t="s">
        <v>128</v>
      </c>
    </row>
    <row r="66" spans="1:8" x14ac:dyDescent="0.3">
      <c r="A66" s="115" t="s">
        <v>13</v>
      </c>
      <c r="B66" s="88"/>
      <c r="C66" s="134">
        <f>SUM(C65:C65)</f>
        <v>0</v>
      </c>
      <c r="D66" s="134">
        <f>SUM(D65:D65)</f>
        <v>0</v>
      </c>
      <c r="E66" s="134">
        <f>SUM(E65:E65)</f>
        <v>0</v>
      </c>
      <c r="F66" s="134">
        <f>SUM(F65:F65)</f>
        <v>0</v>
      </c>
      <c r="G66" s="134">
        <f>SUM(G65:G65)</f>
        <v>0</v>
      </c>
      <c r="H66" s="163"/>
    </row>
    <row r="67" spans="1:8" x14ac:dyDescent="0.3">
      <c r="A67" s="111" t="s">
        <v>14</v>
      </c>
      <c r="B67" s="87"/>
      <c r="C67" s="76">
        <v>9.2999999999999999E-2</v>
      </c>
      <c r="D67" s="76">
        <v>9.2999999999999999E-2</v>
      </c>
      <c r="E67" s="76">
        <v>9.2999999999999999E-2</v>
      </c>
      <c r="F67" s="76">
        <v>9.2999999999999999E-2</v>
      </c>
      <c r="G67" s="76">
        <v>9.2999999999999999E-2</v>
      </c>
      <c r="H67" s="1" t="s">
        <v>113</v>
      </c>
    </row>
    <row r="68" spans="1:8" x14ac:dyDescent="0.3">
      <c r="A68" s="109" t="s">
        <v>165</v>
      </c>
      <c r="B68" s="105"/>
      <c r="C68" s="110">
        <f>C66*1*(1+C67)</f>
        <v>0</v>
      </c>
      <c r="D68" s="110">
        <f>D66*1*(1+D67)</f>
        <v>0</v>
      </c>
      <c r="E68" s="110">
        <f>E66*1*(1+E67)</f>
        <v>0</v>
      </c>
      <c r="F68" s="110">
        <f>F66*1*(1+F67)</f>
        <v>0</v>
      </c>
      <c r="G68" s="110">
        <f>G66*1*(1+G67)</f>
        <v>0</v>
      </c>
    </row>
    <row r="69" spans="1:8" x14ac:dyDescent="0.3">
      <c r="A69" s="19"/>
      <c r="B69" s="19"/>
      <c r="C69" s="24"/>
      <c r="D69" s="24"/>
      <c r="E69" s="24"/>
      <c r="F69" s="24"/>
      <c r="G69" s="24"/>
    </row>
    <row r="70" spans="1:8" x14ac:dyDescent="0.3">
      <c r="A70" s="23" t="s">
        <v>124</v>
      </c>
      <c r="B70" s="19"/>
      <c r="C70" s="39">
        <v>0</v>
      </c>
      <c r="D70" s="39">
        <f t="shared" ref="D70:G70" si="10">C70*1.02</f>
        <v>0</v>
      </c>
      <c r="E70" s="39">
        <f t="shared" si="10"/>
        <v>0</v>
      </c>
      <c r="F70" s="39">
        <f t="shared" si="10"/>
        <v>0</v>
      </c>
      <c r="G70" s="39">
        <f t="shared" si="10"/>
        <v>0</v>
      </c>
      <c r="H70" s="1" t="s">
        <v>82</v>
      </c>
    </row>
    <row r="71" spans="1:8" x14ac:dyDescent="0.3">
      <c r="A71" s="23" t="s">
        <v>119</v>
      </c>
      <c r="B71" s="19"/>
      <c r="C71" s="40">
        <v>0</v>
      </c>
      <c r="D71" s="40">
        <v>0</v>
      </c>
      <c r="E71" s="40">
        <v>0</v>
      </c>
      <c r="F71" s="40">
        <v>0</v>
      </c>
      <c r="G71" s="40">
        <v>0</v>
      </c>
      <c r="H71" s="1" t="s">
        <v>161</v>
      </c>
    </row>
    <row r="72" spans="1:8" x14ac:dyDescent="0.3">
      <c r="A72" s="112" t="s">
        <v>14</v>
      </c>
      <c r="B72" s="87"/>
      <c r="C72" s="76">
        <v>7.3999999999999996E-2</v>
      </c>
      <c r="D72" s="76">
        <v>7.3999999999999996E-2</v>
      </c>
      <c r="E72" s="76">
        <v>7.3999999999999996E-2</v>
      </c>
      <c r="F72" s="76">
        <v>7.3999999999999996E-2</v>
      </c>
      <c r="G72" s="76">
        <v>7.3999999999999996E-2</v>
      </c>
      <c r="H72" s="1" t="s">
        <v>185</v>
      </c>
    </row>
    <row r="73" spans="1:8" x14ac:dyDescent="0.3">
      <c r="A73" s="107" t="s">
        <v>163</v>
      </c>
      <c r="B73" s="105"/>
      <c r="C73" s="108">
        <f>C70*C71*(1+C72)</f>
        <v>0</v>
      </c>
      <c r="D73" s="108">
        <f>D70*D71*(1+D72)</f>
        <v>0</v>
      </c>
      <c r="E73" s="108">
        <f>E70*E71*(1+E72)</f>
        <v>0</v>
      </c>
      <c r="F73" s="108">
        <f>F70*F71*(1+F72)</f>
        <v>0</v>
      </c>
      <c r="G73" s="108">
        <f>G70*G71*(1+G72)</f>
        <v>0</v>
      </c>
      <c r="H73" s="52"/>
    </row>
    <row r="74" spans="1:8" x14ac:dyDescent="0.3">
      <c r="A74" s="19"/>
      <c r="B74" s="19"/>
      <c r="C74" s="24"/>
      <c r="D74" s="24"/>
      <c r="E74" s="24"/>
      <c r="F74" s="24"/>
      <c r="G74" s="24"/>
    </row>
    <row r="75" spans="1:8" ht="15.5" x14ac:dyDescent="0.35">
      <c r="A75" s="20" t="s">
        <v>15</v>
      </c>
      <c r="B75" s="19"/>
      <c r="C75" s="21" t="str">
        <f>$C$2</f>
        <v>FY22</v>
      </c>
      <c r="D75" s="21" t="str">
        <f>$D$2</f>
        <v>FY23</v>
      </c>
      <c r="E75" s="21" t="str">
        <f>$E$2</f>
        <v>FY24</v>
      </c>
      <c r="F75" s="21" t="str">
        <f>$F$2</f>
        <v>FY25</v>
      </c>
      <c r="G75" s="21" t="str">
        <f>$G$2</f>
        <v>FY26</v>
      </c>
    </row>
    <row r="76" spans="1:8" x14ac:dyDescent="0.3">
      <c r="A76" s="42" t="s">
        <v>16</v>
      </c>
      <c r="B76" s="19"/>
      <c r="C76" s="24">
        <v>0</v>
      </c>
      <c r="D76" s="24">
        <v>0</v>
      </c>
      <c r="E76" s="24">
        <v>0</v>
      </c>
      <c r="F76" s="24">
        <v>0</v>
      </c>
      <c r="G76" s="24">
        <v>0</v>
      </c>
    </row>
    <row r="77" spans="1:8" x14ac:dyDescent="0.3">
      <c r="A77" s="42" t="s">
        <v>17</v>
      </c>
      <c r="B77" s="19"/>
      <c r="C77" s="24"/>
      <c r="D77" s="24"/>
      <c r="E77" s="24"/>
      <c r="F77" s="24"/>
      <c r="G77" s="24"/>
      <c r="H77" s="2"/>
    </row>
    <row r="78" spans="1:8" x14ac:dyDescent="0.3">
      <c r="A78" s="42" t="s">
        <v>18</v>
      </c>
      <c r="B78" s="19"/>
      <c r="C78" s="24"/>
      <c r="D78" s="24"/>
      <c r="E78" s="24"/>
      <c r="F78" s="24"/>
      <c r="G78" s="24"/>
    </row>
    <row r="79" spans="1:8" x14ac:dyDescent="0.3">
      <c r="A79" s="42" t="s">
        <v>19</v>
      </c>
      <c r="B79" s="19"/>
      <c r="C79" s="24"/>
      <c r="D79" s="24"/>
      <c r="E79" s="24"/>
      <c r="F79" s="24"/>
      <c r="G79" s="24"/>
    </row>
    <row r="80" spans="1:8" x14ac:dyDescent="0.3">
      <c r="A80" s="42" t="s">
        <v>20</v>
      </c>
      <c r="B80" s="19"/>
      <c r="C80" s="24"/>
      <c r="D80" s="24"/>
      <c r="E80" s="24"/>
      <c r="F80" s="24"/>
      <c r="G80" s="24"/>
      <c r="H80" s="52"/>
    </row>
    <row r="81" spans="1:12" s="7" customFormat="1" x14ac:dyDescent="0.3">
      <c r="A81" s="42" t="s">
        <v>21</v>
      </c>
      <c r="B81" s="19"/>
      <c r="C81" s="24"/>
      <c r="D81" s="24"/>
      <c r="E81" s="24"/>
      <c r="F81" s="24"/>
      <c r="G81" s="24"/>
      <c r="H81" s="1"/>
      <c r="J81" s="1"/>
      <c r="K81" s="1"/>
      <c r="L81" s="1"/>
    </row>
    <row r="82" spans="1:12" s="7" customFormat="1" x14ac:dyDescent="0.3">
      <c r="A82" s="42" t="s">
        <v>22</v>
      </c>
      <c r="B82" s="19"/>
      <c r="C82" s="24"/>
      <c r="D82" s="24"/>
      <c r="E82" s="24"/>
      <c r="F82" s="24"/>
      <c r="G82" s="24"/>
      <c r="H82" s="1" t="s">
        <v>9</v>
      </c>
    </row>
    <row r="83" spans="1:12" x14ac:dyDescent="0.3">
      <c r="A83" s="42" t="s">
        <v>23</v>
      </c>
      <c r="B83" s="19"/>
      <c r="C83" s="24"/>
      <c r="D83" s="24"/>
      <c r="E83" s="24"/>
      <c r="F83" s="24"/>
      <c r="G83" s="24"/>
      <c r="H83" s="6"/>
      <c r="J83" s="7"/>
      <c r="K83" s="7"/>
      <c r="L83" s="7"/>
    </row>
    <row r="84" spans="1:12" x14ac:dyDescent="0.3">
      <c r="A84" s="42" t="s">
        <v>24</v>
      </c>
      <c r="B84" s="19"/>
      <c r="C84" s="24"/>
      <c r="D84" s="24"/>
      <c r="E84" s="24"/>
      <c r="F84" s="24"/>
      <c r="G84" s="24"/>
      <c r="H84" s="6" t="s">
        <v>9</v>
      </c>
    </row>
    <row r="85" spans="1:12" x14ac:dyDescent="0.3">
      <c r="A85" s="42" t="s">
        <v>25</v>
      </c>
      <c r="B85" s="19"/>
      <c r="C85" s="24"/>
      <c r="D85" s="24"/>
      <c r="E85" s="24"/>
      <c r="F85" s="24"/>
      <c r="G85" s="24"/>
      <c r="H85" s="6"/>
    </row>
    <row r="86" spans="1:12" x14ac:dyDescent="0.3">
      <c r="A86" s="42" t="s">
        <v>26</v>
      </c>
      <c r="B86" s="19"/>
      <c r="C86" s="24"/>
      <c r="D86" s="24"/>
      <c r="E86" s="24"/>
      <c r="F86" s="24"/>
      <c r="G86" s="24"/>
      <c r="H86" s="6"/>
    </row>
    <row r="87" spans="1:12" x14ac:dyDescent="0.3">
      <c r="A87" s="42" t="s">
        <v>27</v>
      </c>
      <c r="B87" s="19"/>
      <c r="C87" s="24"/>
      <c r="D87" s="24"/>
      <c r="E87" s="24"/>
      <c r="F87" s="24"/>
      <c r="G87" s="24"/>
      <c r="H87" s="6"/>
    </row>
    <row r="88" spans="1:12" x14ac:dyDescent="0.3">
      <c r="A88" s="42" t="s">
        <v>28</v>
      </c>
      <c r="B88" s="19"/>
      <c r="C88" s="24"/>
      <c r="D88" s="24"/>
      <c r="E88" s="24"/>
      <c r="F88" s="24"/>
      <c r="G88" s="24"/>
      <c r="H88" s="6"/>
    </row>
    <row r="89" spans="1:12" x14ac:dyDescent="0.3">
      <c r="A89" s="42" t="s">
        <v>29</v>
      </c>
      <c r="B89" s="19"/>
      <c r="C89" s="24"/>
      <c r="D89" s="24"/>
      <c r="E89" s="24"/>
      <c r="F89" s="24"/>
      <c r="G89" s="24"/>
      <c r="H89" s="6"/>
    </row>
    <row r="90" spans="1:12" x14ac:dyDescent="0.3">
      <c r="A90" s="43" t="s">
        <v>30</v>
      </c>
      <c r="B90" s="19"/>
      <c r="C90" s="24"/>
      <c r="D90" s="24"/>
      <c r="E90" s="24"/>
      <c r="F90" s="24"/>
      <c r="G90" s="24"/>
      <c r="H90" s="6"/>
    </row>
    <row r="91" spans="1:12" x14ac:dyDescent="0.3">
      <c r="A91" s="43" t="s">
        <v>31</v>
      </c>
      <c r="B91" s="19"/>
      <c r="C91" s="24"/>
      <c r="D91" s="24"/>
      <c r="E91" s="24"/>
      <c r="F91" s="24"/>
      <c r="G91" s="24"/>
      <c r="H91" s="6"/>
    </row>
    <row r="92" spans="1:12" ht="15.5" x14ac:dyDescent="0.35">
      <c r="A92" s="104" t="s">
        <v>32</v>
      </c>
      <c r="B92" s="105"/>
      <c r="C92" s="106">
        <f>SUM(C76:C91)</f>
        <v>0</v>
      </c>
      <c r="D92" s="106">
        <f>SUM(D76:D91)</f>
        <v>0</v>
      </c>
      <c r="E92" s="106">
        <f>SUM(E76:E91)</f>
        <v>0</v>
      </c>
      <c r="F92" s="106">
        <f>SUM(F76:F91)</f>
        <v>0</v>
      </c>
      <c r="G92" s="106">
        <f>SUM(G76:G91)</f>
        <v>0</v>
      </c>
      <c r="H92" s="6"/>
    </row>
    <row r="93" spans="1:12" x14ac:dyDescent="0.3">
      <c r="A93" s="19"/>
      <c r="B93" s="19"/>
      <c r="C93" s="24"/>
      <c r="D93" s="24"/>
      <c r="E93" s="24"/>
      <c r="F93" s="24"/>
      <c r="G93" s="24"/>
      <c r="H93" s="6"/>
    </row>
    <row r="94" spans="1:12" x14ac:dyDescent="0.3">
      <c r="A94" s="19"/>
      <c r="B94" s="19"/>
      <c r="C94" s="24"/>
      <c r="D94" s="24"/>
      <c r="E94" s="24"/>
      <c r="F94" s="24"/>
      <c r="G94" s="24"/>
      <c r="H94" s="6"/>
    </row>
    <row r="95" spans="1:12" ht="16" thickBot="1" x14ac:dyDescent="0.4">
      <c r="A95" s="101" t="s">
        <v>33</v>
      </c>
      <c r="B95" s="102"/>
      <c r="C95" s="103">
        <f>C63+C73+C92+C68</f>
        <v>0</v>
      </c>
      <c r="D95" s="103">
        <f t="shared" ref="D95:G95" si="11">D63+D73+D92+D68</f>
        <v>0</v>
      </c>
      <c r="E95" s="103">
        <f t="shared" si="11"/>
        <v>0</v>
      </c>
      <c r="F95" s="103">
        <f t="shared" si="11"/>
        <v>0</v>
      </c>
      <c r="G95" s="103">
        <f t="shared" si="11"/>
        <v>0</v>
      </c>
      <c r="H95" s="6"/>
    </row>
    <row r="96" spans="1:12" ht="13.5" thickTop="1" x14ac:dyDescent="0.3">
      <c r="A96" s="19"/>
      <c r="B96" s="19"/>
      <c r="C96" s="26"/>
      <c r="D96" s="26"/>
      <c r="E96" s="26"/>
      <c r="F96" s="26"/>
      <c r="G96" s="26"/>
      <c r="H96" s="6"/>
    </row>
    <row r="97" spans="1:12" ht="15.5" x14ac:dyDescent="0.35">
      <c r="A97" s="20" t="s">
        <v>7</v>
      </c>
      <c r="B97" s="37"/>
      <c r="C97" s="21" t="str">
        <f>$C$2</f>
        <v>FY22</v>
      </c>
      <c r="D97" s="21" t="str">
        <f>$D$2</f>
        <v>FY23</v>
      </c>
      <c r="E97" s="21" t="str">
        <f>$E$2</f>
        <v>FY24</v>
      </c>
      <c r="F97" s="21" t="str">
        <f>$F$2</f>
        <v>FY25</v>
      </c>
      <c r="G97" s="21" t="str">
        <f>$G$2</f>
        <v>FY26</v>
      </c>
      <c r="H97" s="6"/>
    </row>
    <row r="98" spans="1:12" x14ac:dyDescent="0.3">
      <c r="A98" s="23" t="s">
        <v>55</v>
      </c>
      <c r="B98" s="19"/>
      <c r="C98" s="40">
        <v>0</v>
      </c>
      <c r="D98" s="40">
        <v>0</v>
      </c>
      <c r="E98" s="40">
        <v>0</v>
      </c>
      <c r="F98" s="40">
        <v>0</v>
      </c>
      <c r="G98" s="40">
        <v>0</v>
      </c>
      <c r="H98" s="6" t="s">
        <v>172</v>
      </c>
    </row>
    <row r="99" spans="1:12" x14ac:dyDescent="0.3">
      <c r="A99" s="113" t="s">
        <v>2</v>
      </c>
      <c r="B99" s="114"/>
      <c r="C99" s="77">
        <v>36.340000000000003</v>
      </c>
      <c r="D99" s="77">
        <f>C99*1.017</f>
        <v>36.95778</v>
      </c>
      <c r="E99" s="77">
        <f t="shared" ref="E99:G99" si="12">D99*1.017</f>
        <v>37.586062259999999</v>
      </c>
      <c r="F99" s="77">
        <f t="shared" si="12"/>
        <v>38.225025318419995</v>
      </c>
      <c r="G99" s="77">
        <f t="shared" si="12"/>
        <v>38.874850748833133</v>
      </c>
      <c r="H99" s="6" t="s">
        <v>125</v>
      </c>
    </row>
    <row r="100" spans="1:12" x14ac:dyDescent="0.3">
      <c r="A100" s="107" t="s">
        <v>63</v>
      </c>
      <c r="B100" s="105"/>
      <c r="C100" s="116">
        <f>C98*C99</f>
        <v>0</v>
      </c>
      <c r="D100" s="116">
        <f>D98*D99</f>
        <v>0</v>
      </c>
      <c r="E100" s="116">
        <f>E98*E99</f>
        <v>0</v>
      </c>
      <c r="F100" s="116">
        <f>F98*F99</f>
        <v>0</v>
      </c>
      <c r="G100" s="116">
        <f>G98*G99</f>
        <v>0</v>
      </c>
      <c r="H100" s="6"/>
    </row>
    <row r="101" spans="1:12" ht="14.5" x14ac:dyDescent="0.35">
      <c r="A101" s="44"/>
      <c r="B101" s="44"/>
      <c r="C101" s="45"/>
      <c r="D101" s="45"/>
      <c r="E101" s="45"/>
      <c r="F101" s="45"/>
      <c r="G101" s="45"/>
      <c r="H101" s="6"/>
    </row>
    <row r="102" spans="1:12" ht="31" x14ac:dyDescent="0.35">
      <c r="A102" s="147" t="s">
        <v>166</v>
      </c>
      <c r="B102" s="46" t="s">
        <v>3</v>
      </c>
      <c r="C102" s="21" t="str">
        <f>$C$2</f>
        <v>FY22</v>
      </c>
      <c r="D102" s="21" t="str">
        <f>$D$2</f>
        <v>FY23</v>
      </c>
      <c r="E102" s="21" t="str">
        <f>$E$2</f>
        <v>FY24</v>
      </c>
      <c r="F102" s="21" t="str">
        <f>$F$2</f>
        <v>FY25</v>
      </c>
      <c r="G102" s="21" t="str">
        <f>$G$2</f>
        <v>FY26</v>
      </c>
      <c r="H102" s="6"/>
    </row>
    <row r="103" spans="1:12" x14ac:dyDescent="0.3">
      <c r="A103" s="109" t="s">
        <v>174</v>
      </c>
      <c r="B103" s="78">
        <v>0.21299999999999999</v>
      </c>
      <c r="C103" s="108">
        <f>C95*$B$103</f>
        <v>0</v>
      </c>
      <c r="D103" s="108">
        <f t="shared" ref="D103:G103" si="13">D95*$B$103</f>
        <v>0</v>
      </c>
      <c r="E103" s="108">
        <f t="shared" si="13"/>
        <v>0</v>
      </c>
      <c r="F103" s="108">
        <f t="shared" si="13"/>
        <v>0</v>
      </c>
      <c r="G103" s="108">
        <f t="shared" si="13"/>
        <v>0</v>
      </c>
      <c r="H103" s="6" t="s">
        <v>173</v>
      </c>
    </row>
    <row r="104" spans="1:12" ht="14.5" x14ac:dyDescent="0.35">
      <c r="A104" s="30"/>
      <c r="B104" s="30"/>
      <c r="C104" s="30"/>
      <c r="D104" s="30"/>
      <c r="E104" s="30"/>
      <c r="F104" s="30"/>
      <c r="G104" s="30"/>
      <c r="H104"/>
    </row>
    <row r="105" spans="1:12" x14ac:dyDescent="0.3">
      <c r="A105" s="19" t="s">
        <v>162</v>
      </c>
      <c r="B105" s="19"/>
      <c r="C105" s="40">
        <v>0</v>
      </c>
      <c r="D105" s="40">
        <v>0</v>
      </c>
      <c r="E105" s="40">
        <v>0</v>
      </c>
      <c r="F105" s="40">
        <v>0</v>
      </c>
      <c r="G105" s="40">
        <v>0</v>
      </c>
    </row>
    <row r="106" spans="1:12" x14ac:dyDescent="0.3">
      <c r="A106" s="148" t="s">
        <v>164</v>
      </c>
      <c r="B106" s="149"/>
      <c r="C106" s="150">
        <f>C105*C$70</f>
        <v>0</v>
      </c>
      <c r="D106" s="150">
        <f>D105*D$70</f>
        <v>0</v>
      </c>
      <c r="E106" s="150">
        <f>E105*E$70</f>
        <v>0</v>
      </c>
      <c r="F106" s="150">
        <f>F105*F$70</f>
        <v>0</v>
      </c>
      <c r="G106" s="150">
        <f>G105*G$70</f>
        <v>0</v>
      </c>
      <c r="H106" s="1" t="s">
        <v>171</v>
      </c>
    </row>
    <row r="107" spans="1:12" x14ac:dyDescent="0.3">
      <c r="A107" s="152" t="s">
        <v>167</v>
      </c>
      <c r="B107" s="78">
        <f>B103</f>
        <v>0.21299999999999999</v>
      </c>
      <c r="C107" s="108">
        <f>C106*$B$103</f>
        <v>0</v>
      </c>
      <c r="D107" s="108">
        <f t="shared" ref="D107:G107" si="14">D106*$B$103</f>
        <v>0</v>
      </c>
      <c r="E107" s="108">
        <f t="shared" si="14"/>
        <v>0</v>
      </c>
      <c r="F107" s="108">
        <f t="shared" si="14"/>
        <v>0</v>
      </c>
      <c r="G107" s="108">
        <f t="shared" si="14"/>
        <v>0</v>
      </c>
      <c r="H107" s="6"/>
    </row>
    <row r="108" spans="1:12" x14ac:dyDescent="0.3">
      <c r="A108" s="19"/>
      <c r="B108" s="19"/>
      <c r="C108" s="26"/>
      <c r="D108" s="26"/>
      <c r="E108" s="26"/>
      <c r="F108" s="26"/>
      <c r="G108" s="26"/>
      <c r="H108" s="6"/>
    </row>
    <row r="109" spans="1:12" x14ac:dyDescent="0.3">
      <c r="A109" s="19" t="s">
        <v>160</v>
      </c>
      <c r="B109" s="19"/>
      <c r="C109" s="40">
        <v>0</v>
      </c>
      <c r="D109" s="40">
        <v>0</v>
      </c>
      <c r="E109" s="40">
        <v>0</v>
      </c>
      <c r="F109" s="40">
        <v>0</v>
      </c>
      <c r="G109" s="40">
        <v>0</v>
      </c>
      <c r="H109" s="6"/>
    </row>
    <row r="110" spans="1:12" x14ac:dyDescent="0.3">
      <c r="A110" s="151" t="s">
        <v>169</v>
      </c>
      <c r="B110" s="151"/>
      <c r="C110" s="150">
        <f>C109*C$70</f>
        <v>0</v>
      </c>
      <c r="D110" s="150">
        <f>D109*D$70</f>
        <v>0</v>
      </c>
      <c r="E110" s="150">
        <f>E109*E$70</f>
        <v>0</v>
      </c>
      <c r="F110" s="150">
        <f>F109*F$70</f>
        <v>0</v>
      </c>
      <c r="G110" s="150">
        <f>G109*G$70</f>
        <v>0</v>
      </c>
      <c r="H110" s="1" t="s">
        <v>170</v>
      </c>
    </row>
    <row r="111" spans="1:12" x14ac:dyDescent="0.3">
      <c r="A111" s="107" t="s">
        <v>168</v>
      </c>
      <c r="B111" s="78">
        <f>B103/2</f>
        <v>0.1065</v>
      </c>
      <c r="C111" s="108">
        <f>C110*$B$111</f>
        <v>0</v>
      </c>
      <c r="D111" s="108">
        <f t="shared" ref="D111:G111" si="15">D110*$B$111</f>
        <v>0</v>
      </c>
      <c r="E111" s="108">
        <f t="shared" si="15"/>
        <v>0</v>
      </c>
      <c r="F111" s="108">
        <f t="shared" si="15"/>
        <v>0</v>
      </c>
      <c r="G111" s="108">
        <f t="shared" si="15"/>
        <v>0</v>
      </c>
    </row>
    <row r="112" spans="1:12" s="7" customFormat="1" x14ac:dyDescent="0.3">
      <c r="A112" s="19"/>
      <c r="B112" s="19"/>
      <c r="C112" s="24"/>
      <c r="D112" s="24"/>
      <c r="E112" s="24"/>
      <c r="F112" s="24"/>
      <c r="G112" s="24"/>
      <c r="H112" s="1"/>
      <c r="J112" s="1"/>
      <c r="K112" s="1"/>
      <c r="L112" s="1"/>
    </row>
    <row r="113" spans="1:12" x14ac:dyDescent="0.3">
      <c r="A113" s="25"/>
      <c r="B113" s="19"/>
      <c r="C113" s="41"/>
      <c r="D113" s="41"/>
      <c r="E113" s="41"/>
      <c r="F113" s="41"/>
      <c r="G113" s="41"/>
      <c r="H113" s="6"/>
      <c r="J113" s="7"/>
      <c r="K113" s="7"/>
      <c r="L113" s="7"/>
    </row>
    <row r="114" spans="1:12" ht="16" thickBot="1" x14ac:dyDescent="0.4">
      <c r="A114" s="101" t="s">
        <v>34</v>
      </c>
      <c r="B114" s="102"/>
      <c r="C114" s="103">
        <f>C100+C103+C107+C111</f>
        <v>0</v>
      </c>
      <c r="D114" s="103">
        <f t="shared" ref="D114:G114" si="16">D100+D103+D107+D111</f>
        <v>0</v>
      </c>
      <c r="E114" s="103">
        <f t="shared" si="16"/>
        <v>0</v>
      </c>
      <c r="F114" s="103">
        <f t="shared" si="16"/>
        <v>0</v>
      </c>
      <c r="G114" s="103">
        <f t="shared" si="16"/>
        <v>0</v>
      </c>
      <c r="H114" s="6"/>
    </row>
    <row r="115" spans="1:12" ht="13.5" thickTop="1" x14ac:dyDescent="0.3">
      <c r="A115" s="19"/>
      <c r="B115" s="19"/>
      <c r="C115" s="24"/>
      <c r="D115" s="24"/>
      <c r="E115" s="24"/>
      <c r="F115" s="24"/>
      <c r="G115" s="24"/>
      <c r="H115" s="6"/>
    </row>
    <row r="116" spans="1:12" ht="16" thickBot="1" x14ac:dyDescent="0.4">
      <c r="A116" s="101" t="s">
        <v>4</v>
      </c>
      <c r="B116" s="102"/>
      <c r="C116" s="103">
        <f>+C95+C114</f>
        <v>0</v>
      </c>
      <c r="D116" s="103">
        <f>+D95+D114</f>
        <v>0</v>
      </c>
      <c r="E116" s="103">
        <f>+E95+E114</f>
        <v>0</v>
      </c>
      <c r="F116" s="103">
        <f>+F95+F114</f>
        <v>0</v>
      </c>
      <c r="G116" s="103">
        <f>+G95+G114</f>
        <v>0</v>
      </c>
      <c r="H116" s="6"/>
    </row>
    <row r="117" spans="1:12" ht="14" thickTop="1" thickBot="1" x14ac:dyDescent="0.35">
      <c r="C117" s="3"/>
      <c r="D117" s="3"/>
      <c r="E117" s="3"/>
      <c r="F117" s="3"/>
      <c r="G117" s="3"/>
      <c r="H117" s="6"/>
    </row>
    <row r="118" spans="1:12" ht="16" thickBot="1" x14ac:dyDescent="0.4">
      <c r="A118" s="144" t="s">
        <v>5</v>
      </c>
      <c r="B118" s="9"/>
      <c r="C118" s="145">
        <f>C56-C116</f>
        <v>0</v>
      </c>
      <c r="D118" s="145">
        <f>D56-D116</f>
        <v>0</v>
      </c>
      <c r="E118" s="145">
        <f>E56-E116</f>
        <v>0</v>
      </c>
      <c r="F118" s="145">
        <f>F56-F116</f>
        <v>0</v>
      </c>
      <c r="G118" s="145">
        <f>G56-G116</f>
        <v>0</v>
      </c>
      <c r="H118" s="8"/>
    </row>
    <row r="119" spans="1:12" x14ac:dyDescent="0.3">
      <c r="C119" s="1"/>
      <c r="D119" s="1"/>
      <c r="E119" s="1"/>
      <c r="F119" s="1"/>
      <c r="G119" s="1"/>
      <c r="H119" s="6"/>
    </row>
    <row r="120" spans="1:12" x14ac:dyDescent="0.3">
      <c r="C120" s="1"/>
      <c r="D120" s="1"/>
      <c r="E120" s="1"/>
      <c r="F120" s="1"/>
      <c r="G120" s="1"/>
      <c r="H120" s="6"/>
    </row>
    <row r="121" spans="1:12" x14ac:dyDescent="0.3">
      <c r="C121" s="1"/>
      <c r="D121" s="1"/>
      <c r="E121" s="1"/>
      <c r="F121" s="1"/>
      <c r="G121" s="1"/>
      <c r="H121" s="6"/>
    </row>
    <row r="122" spans="1:12" x14ac:dyDescent="0.3">
      <c r="C122" s="1"/>
      <c r="D122" s="1"/>
      <c r="E122" s="1"/>
      <c r="F122" s="1"/>
      <c r="G122" s="1"/>
      <c r="H122" s="6"/>
    </row>
    <row r="127" spans="1:12" x14ac:dyDescent="0.3">
      <c r="C127" s="1"/>
      <c r="D127" s="1"/>
      <c r="E127" s="1"/>
      <c r="F127" s="1"/>
      <c r="G127" s="1"/>
      <c r="H127" s="4"/>
    </row>
  </sheetData>
  <sheetProtection selectLockedCells="1"/>
  <mergeCells count="2">
    <mergeCell ref="H59:H60"/>
    <mergeCell ref="H65:H66"/>
  </mergeCells>
  <dataValidations count="2">
    <dataValidation type="list" allowBlank="1" showInputMessage="1" showErrorMessage="1" sqref="B32" xr:uid="{00000000-0002-0000-0400-000000000000}">
      <formula1>$M$3:$M$4</formula1>
    </dataValidation>
    <dataValidation type="list" showInputMessage="1" showErrorMessage="1" sqref="B18" xr:uid="{00000000-0002-0000-0400-000001000000}">
      <formula1>$N$2:$N$5</formula1>
    </dataValidation>
  </dataValidations>
  <pageMargins left="0.75" right="0.75" top="1" bottom="1" header="0.5" footer="0.5"/>
  <pageSetup paperSize="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4"/>
  <sheetViews>
    <sheetView workbookViewId="0">
      <selection activeCell="A3" sqref="A3"/>
    </sheetView>
  </sheetViews>
  <sheetFormatPr defaultColWidth="11.453125" defaultRowHeight="14.5" x14ac:dyDescent="0.35"/>
  <cols>
    <col min="1" max="1" width="26.453125" customWidth="1"/>
    <col min="5" max="5" width="14.7265625" customWidth="1"/>
    <col min="6" max="6" width="13.1796875" customWidth="1"/>
  </cols>
  <sheetData>
    <row r="1" spans="1:7" x14ac:dyDescent="0.35">
      <c r="A1" s="51" t="s">
        <v>96</v>
      </c>
    </row>
    <row r="4" spans="1:7" x14ac:dyDescent="0.35">
      <c r="A4" s="49"/>
    </row>
    <row r="6" spans="1:7" x14ac:dyDescent="0.35">
      <c r="A6" s="50"/>
    </row>
    <row r="8" spans="1:7" x14ac:dyDescent="0.35">
      <c r="A8" s="50"/>
    </row>
    <row r="13" spans="1:7" x14ac:dyDescent="0.35">
      <c r="A13" s="50"/>
    </row>
    <row r="14" spans="1:7" x14ac:dyDescent="0.35">
      <c r="A14" s="55"/>
      <c r="G14" s="56"/>
    </row>
    <row r="16" spans="1:7" x14ac:dyDescent="0.35">
      <c r="B16" s="49"/>
    </row>
    <row r="17" spans="1:2" x14ac:dyDescent="0.35">
      <c r="B17" s="49"/>
    </row>
    <row r="18" spans="1:2" x14ac:dyDescent="0.35">
      <c r="B18" s="49"/>
    </row>
    <row r="19" spans="1:2" x14ac:dyDescent="0.35">
      <c r="B19" s="49"/>
    </row>
    <row r="20" spans="1:2" ht="44.15" customHeight="1" x14ac:dyDescent="0.35"/>
    <row r="24" spans="1:2" x14ac:dyDescent="0.35">
      <c r="A24" s="50"/>
    </row>
    <row r="25" spans="1:2" x14ac:dyDescent="0.35">
      <c r="B25" s="70"/>
    </row>
    <row r="26" spans="1:2" x14ac:dyDescent="0.35">
      <c r="B26" s="54"/>
    </row>
    <row r="32" spans="1:2" x14ac:dyDescent="0.35">
      <c r="A32" s="50"/>
      <c r="B32" s="53"/>
    </row>
    <row r="33" spans="2:2" x14ac:dyDescent="0.35">
      <c r="B33" s="69"/>
    </row>
    <row r="34" spans="2:2" x14ac:dyDescent="0.35">
      <c r="B34" s="70"/>
    </row>
  </sheetData>
  <customSheetViews>
    <customSheetView guid="{BEF5D63B-3440-4353-9A77-AFA6CB187D88}" scale="125" topLeftCell="A22">
      <selection activeCell="J45" sqref="J45"/>
      <pageMargins left="0.7" right="0.7" top="0.75" bottom="0.75" header="0.3" footer="0.3"/>
    </customSheetView>
    <customSheetView guid="{0EB53A35-F16A-9D41-871E-6743E124BC91}" scale="125" topLeftCell="A22">
      <selection activeCell="J45" sqref="J45"/>
      <pageMargins left="0.7" right="0.7" top="0.75" bottom="0.75" header="0.3" footer="0.3"/>
    </customSheetView>
    <customSheetView guid="{D22E20CB-EB73-FF42-8678-670A64B10C63}">
      <selection activeCell="A27" sqref="A27"/>
      <pageMargins left="0.7" right="0.7" top="0.75" bottom="0.75" header="0.3" footer="0.3"/>
      <pageSetup orientation="portrait" horizontalDpi="4294967292" verticalDpi="4294967292"/>
    </customSheetView>
  </customSheetViews>
  <pageMargins left="0.75" right="0.75" top="1" bottom="1" header="0.5" footer="0.5"/>
  <pageSetup orientation="portrait" horizontalDpi="4294967292" verticalDpi="4294967292"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9329B084E7A5F47B84A9D71D9BB5134" ma:contentTypeVersion="0" ma:contentTypeDescription="Create a new document." ma:contentTypeScope="" ma:versionID="4a9cbce4b8ee563608830674f9c56532">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20FE35-DF46-47B8-B6C8-E21D40F2A9F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B6823488-64F8-4A58-BB27-888E1F6090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5054F77-B518-474B-B1E6-B5B6967C16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Budget Overview</vt:lpstr>
      <vt:lpstr>SCH by year</vt:lpstr>
      <vt:lpstr>Program Name  IBB BUD_NoVTR</vt:lpstr>
      <vt:lpstr>Program Name  IBB BUDwithVTR</vt:lpstr>
      <vt:lpstr>Assumptions</vt:lpstr>
    </vt:vector>
  </TitlesOfParts>
  <Company>University of Vermont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Citarella</dc:creator>
  <cp:lastModifiedBy>Olszewski, Haley B</cp:lastModifiedBy>
  <cp:lastPrinted>2015-12-02T20:56:05Z</cp:lastPrinted>
  <dcterms:created xsi:type="dcterms:W3CDTF">2013-04-04T20:58:31Z</dcterms:created>
  <dcterms:modified xsi:type="dcterms:W3CDTF">2021-08-03T13:08:57Z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0x010100E9329B084E7A5F47B84A9D71D9BB5134</vt:lpwstr>
  </property>
</Properties>
</file>